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24226"/>
  <mc:AlternateContent xmlns:mc="http://schemas.openxmlformats.org/markup-compatibility/2006">
    <mc:Choice Requires="x15">
      <x15ac:absPath xmlns:x15ac="http://schemas.microsoft.com/office/spreadsheetml/2010/11/ac" url="C:\Users\Mary Francis Swint\Vensim\eps-us\InputData\trans\BNVP\"/>
    </mc:Choice>
  </mc:AlternateContent>
  <xr:revisionPtr revIDLastSave="0" documentId="13_ncr:1_{0269326F-E90F-4E4B-876B-7D8600998564}" xr6:coauthVersionLast="47" xr6:coauthVersionMax="47" xr10:uidLastSave="{00000000-0000-0000-0000-000000000000}"/>
  <bookViews>
    <workbookView xWindow="-110" yWindow="-110" windowWidth="19420" windowHeight="11500" firstSheet="4" activeTab="4" xr2:uid="{A6C0074D-B751-45E1-970C-BFD3304E04F6}"/>
  </bookViews>
  <sheets>
    <sheet name="About" sheetId="1" r:id="rId1"/>
    <sheet name="AEO 2023 Table 38" sheetId="44" r:id="rId2"/>
    <sheet name="AEO 2022 Table 38" sheetId="41" r:id="rId3"/>
    <sheet name="AEO 2023 Table 39" sheetId="45" r:id="rId4"/>
    <sheet name="AEO 2022 Table 39" sheetId="26" r:id="rId5"/>
    <sheet name="AEO 2023 Table 42" sheetId="46" r:id="rId6"/>
    <sheet name="AEO 2022 Table 42" sheetId="27" r:id="rId7"/>
    <sheet name="AEO 2023 Table 44" sheetId="47" r:id="rId8"/>
    <sheet name="AEO 2022 Table 44" sheetId="39" r:id="rId9"/>
    <sheet name="AEO 2023 Table 49" sheetId="48" r:id="rId10"/>
    <sheet name="AEO 2022 Table 49" sheetId="38" r:id="rId11"/>
    <sheet name="AEO 2023 Table 52" sheetId="49" r:id="rId12"/>
    <sheet name="AEO 2022 Table 52" sheetId="19" r:id="rId13"/>
    <sheet name="AEO 2021 Table 52" sheetId="57" r:id="rId14"/>
    <sheet name="NREL_ATB_2020" sheetId="42" r:id="rId15"/>
    <sheet name="NREL Calcs" sheetId="43" r:id="rId16"/>
    <sheet name="LDV Cost Calcs" sheetId="40" r:id="rId17"/>
    <sheet name="PHEV Price Calcs" sheetId="30" r:id="rId18"/>
    <sheet name="CARB ACT ISOR" sheetId="36" r:id="rId19"/>
    <sheet name="LDV Shares" sheetId="50" r:id="rId20"/>
    <sheet name="Hydrogen Vehicle Calcs" sheetId="31" r:id="rId21"/>
    <sheet name="Freight HDVs" sheetId="33" r:id="rId22"/>
    <sheet name="Passenger Aircraft" sheetId="22" r:id="rId23"/>
    <sheet name="Ships" sheetId="25" r:id="rId24"/>
    <sheet name="Motorbikes" sheetId="23" r:id="rId25"/>
    <sheet name="BNVP-LDVs-psgr" sheetId="2" r:id="rId26"/>
    <sheet name="BNVP-LDVs-frgt" sheetId="8" r:id="rId27"/>
    <sheet name="BNVP-HDVs-psgr" sheetId="9" r:id="rId28"/>
    <sheet name="BNVP-HDVs-frgt" sheetId="10" r:id="rId29"/>
    <sheet name="BNVP-aircraft-psgr" sheetId="11" r:id="rId30"/>
    <sheet name="BNVP-aircraft-frgt" sheetId="12" r:id="rId31"/>
    <sheet name="BNVP-rail-psgr" sheetId="13" r:id="rId32"/>
    <sheet name="BNVP-rail-frgt" sheetId="14" r:id="rId33"/>
    <sheet name="BNVP-ships-psgr" sheetId="15" r:id="rId34"/>
    <sheet name="BNVP-ships-frgt" sheetId="16" r:id="rId35"/>
    <sheet name="BNVP-motorbikes-psgr" sheetId="17" r:id="rId36"/>
    <sheet name="BNVP-motorbikes-frgt" sheetId="18" r:id="rId37"/>
  </sheets>
  <externalReferences>
    <externalReference r:id="rId38"/>
    <externalReference r:id="rId39"/>
    <externalReference r:id="rId40"/>
    <externalReference r:id="rId41"/>
    <externalReference r:id="rId42"/>
  </externalReferences>
  <definedNames>
    <definedName name="_xlnm._FilterDatabase" localSheetId="14" hidden="1">NREL_ATB_2020!$A$1:$L$253</definedName>
    <definedName name="asdf" localSheetId="13">[1]About!$A$113</definedName>
    <definedName name="asdf">[2]About!$A$113</definedName>
    <definedName name="cpi_2010to2012" localSheetId="13">[3]About!#REF!</definedName>
    <definedName name="cpi_2010to2012" localSheetId="19">About!#REF!</definedName>
    <definedName name="cpi_2010to2012">About!#REF!</definedName>
    <definedName name="cpi_2013to2012">About!$A$123</definedName>
    <definedName name="cpi_2014to2012" localSheetId="13">[3]About!#REF!</definedName>
    <definedName name="cpi_2014to2012" localSheetId="19">About!#REF!</definedName>
    <definedName name="cpi_2014to2012">About!#REF!</definedName>
    <definedName name="cpi_2016to2012">About!$A$124</definedName>
    <definedName name="cpi_2017to2012" localSheetId="13">[3]About!$A$125</definedName>
    <definedName name="cpi_2017to2012" localSheetId="19">About!$A$125</definedName>
    <definedName name="cpi_2017to2012">About!$A$125</definedName>
    <definedName name="cpi_2018to2012" localSheetId="13">[3]About!$A$126</definedName>
    <definedName name="cpi_2018to2012" localSheetId="19">About!$A$126</definedName>
    <definedName name="cpi_2018to2012">About!$A$126</definedName>
    <definedName name="cpi_2019to2012" localSheetId="13">[3]About!$A$127</definedName>
    <definedName name="cpi_2019to2012" localSheetId="19">About!$A$127</definedName>
    <definedName name="cpi_2019to2012">About!$A$127</definedName>
    <definedName name="cpi_2020to2012" localSheetId="13">[3]About!$A$128</definedName>
    <definedName name="cpi_2020to2012" localSheetId="19">About!$A$128</definedName>
    <definedName name="cpi_2020to2012">About!$A$128</definedName>
    <definedName name="cpi_2021to2012" localSheetId="13">[3]About!$A$129</definedName>
    <definedName name="cpi_2021to2012">About!$A$129</definedName>
    <definedName name="cpi_2022to2012">About!$A$130</definedName>
    <definedName name="H2_kg_to_MMBtu" localSheetId="13">[4]Constants!$D$7</definedName>
    <definedName name="H2_kg_to_MMBtu">[5]Constants!$D$7</definedName>
    <definedName name="kWh_to_Btu" localSheetId="13">[4]Constants!$D$4</definedName>
    <definedName name="kWh_to_Btu">[5]Constants!$D$4</definedName>
    <definedName name="US_salestax" localSheetId="13">[3]About!$B$133</definedName>
    <definedName name="US_salestax">About!$B$134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6" l="1"/>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C2" i="15"/>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C2" i="13"/>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C2" i="12"/>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C2" i="11"/>
  <c r="B2" i="10"/>
  <c r="D7" i="2"/>
  <c r="E7" i="2"/>
  <c r="F7" i="2"/>
  <c r="G7" i="2"/>
  <c r="H7" i="2"/>
  <c r="I7" i="2"/>
  <c r="J7" i="2"/>
  <c r="K7" i="2"/>
  <c r="L7" i="2"/>
  <c r="M7" i="2"/>
  <c r="N7" i="2"/>
  <c r="O7" i="2"/>
  <c r="P7" i="2"/>
  <c r="Q7" i="2"/>
  <c r="R7" i="2"/>
  <c r="S7" i="2"/>
  <c r="T7" i="2"/>
  <c r="U7" i="2"/>
  <c r="V7" i="2"/>
  <c r="W7" i="2"/>
  <c r="X7" i="2"/>
  <c r="Y7" i="2"/>
  <c r="Z7" i="2"/>
  <c r="AA7" i="2"/>
  <c r="AB7" i="2"/>
  <c r="AC7" i="2"/>
  <c r="AD7" i="2"/>
  <c r="AE7" i="2"/>
  <c r="C7" i="2"/>
  <c r="B3" i="2"/>
  <c r="B2" i="8"/>
  <c r="C159" i="40" l="1"/>
  <c r="C157" i="40"/>
  <c r="C148" i="40"/>
  <c r="C146" i="4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B2"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D5" i="14"/>
  <c r="E5" i="14"/>
  <c r="L5" i="14"/>
  <c r="M5" i="14"/>
  <c r="T5" i="14"/>
  <c r="U5" i="14"/>
  <c r="AB5" i="14"/>
  <c r="AC5" i="14"/>
  <c r="B8" i="14"/>
  <c r="B5" i="14"/>
  <c r="B2" i="13" s="1"/>
  <c r="B2" i="14"/>
  <c r="D5" i="13"/>
  <c r="E5" i="13"/>
  <c r="G5" i="13"/>
  <c r="H5" i="13"/>
  <c r="L5" i="13"/>
  <c r="M5" i="13"/>
  <c r="O5" i="13"/>
  <c r="P5" i="13"/>
  <c r="T5" i="13"/>
  <c r="U5" i="13"/>
  <c r="W5" i="13"/>
  <c r="X5" i="13"/>
  <c r="AB5" i="13"/>
  <c r="AC5" i="13"/>
  <c r="AE5" i="13"/>
  <c r="C5" i="13"/>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B2" i="11"/>
  <c r="B2" i="9"/>
  <c r="B2" i="15" s="1"/>
  <c r="B6" i="9"/>
  <c r="B3" i="9"/>
  <c r="B5" i="9"/>
  <c r="B4" i="9"/>
  <c r="B7" i="2"/>
  <c r="B17" i="31"/>
  <c r="B5" i="31"/>
  <c r="B16" i="31"/>
  <c r="B15" i="31"/>
  <c r="B14" i="31"/>
  <c r="B13" i="31"/>
  <c r="B12" i="31"/>
  <c r="B11" i="31"/>
  <c r="B10" i="31"/>
  <c r="B9" i="31"/>
  <c r="B8" i="31"/>
  <c r="B7" i="31"/>
  <c r="B6" i="31"/>
  <c r="B4" i="31"/>
  <c r="B3" i="31"/>
  <c r="I18" i="43"/>
  <c r="H18" i="43"/>
  <c r="G18" i="43"/>
  <c r="F18" i="43"/>
  <c r="E18" i="43"/>
  <c r="D18" i="43"/>
  <c r="C18" i="43"/>
  <c r="I17" i="43"/>
  <c r="H17" i="43"/>
  <c r="G17" i="43"/>
  <c r="F17" i="43"/>
  <c r="E17" i="43"/>
  <c r="D17" i="43"/>
  <c r="C17" i="43"/>
  <c r="I16" i="43"/>
  <c r="H16" i="43"/>
  <c r="G16" i="43"/>
  <c r="F16" i="43"/>
  <c r="E16" i="43"/>
  <c r="D16" i="43"/>
  <c r="C16" i="43"/>
  <c r="AD5" i="13" l="1"/>
  <c r="V5" i="13"/>
  <c r="N5" i="13"/>
  <c r="F5" i="13"/>
  <c r="AA5" i="14"/>
  <c r="S5" i="14"/>
  <c r="K5" i="14"/>
  <c r="Z5" i="14"/>
  <c r="R5" i="14"/>
  <c r="J5" i="14"/>
  <c r="B7" i="9"/>
  <c r="Y5" i="14"/>
  <c r="Q5" i="14"/>
  <c r="I5" i="14"/>
  <c r="AA5" i="13"/>
  <c r="S5" i="13"/>
  <c r="K5" i="13"/>
  <c r="C5" i="14"/>
  <c r="X5" i="14"/>
  <c r="P5" i="14"/>
  <c r="H5" i="14"/>
  <c r="Z5" i="13"/>
  <c r="R5" i="13"/>
  <c r="J5" i="13"/>
  <c r="AE5" i="14"/>
  <c r="W5" i="14"/>
  <c r="O5" i="14"/>
  <c r="G5" i="14"/>
  <c r="B2" i="12"/>
  <c r="Y5" i="13"/>
  <c r="Q5" i="13"/>
  <c r="AD5" i="14"/>
  <c r="V5" i="14"/>
  <c r="N5" i="14"/>
  <c r="F5" i="14"/>
  <c r="AB5" i="16"/>
  <c r="H5" i="16"/>
  <c r="AA5" i="16"/>
  <c r="G5" i="16"/>
  <c r="Z5" i="16"/>
  <c r="F5" i="16"/>
  <c r="T5" i="16"/>
  <c r="S5" i="16"/>
  <c r="R5" i="16"/>
  <c r="Q5" i="16"/>
  <c r="U5" i="16"/>
  <c r="B4" i="15"/>
  <c r="D8" i="36" l="1"/>
  <c r="C8" i="36"/>
  <c r="B8" i="36"/>
  <c r="C84" i="50" l="1"/>
  <c r="C82" i="50"/>
  <c r="C81" i="50"/>
  <c r="C80" i="50"/>
  <c r="C65" i="50"/>
  <c r="C64" i="50"/>
  <c r="C29" i="50"/>
  <c r="C28" i="50"/>
  <c r="C27" i="50"/>
  <c r="C26" i="50"/>
  <c r="C25" i="50"/>
  <c r="C24" i="50"/>
  <c r="C23" i="50"/>
  <c r="C22" i="50"/>
  <c r="C12" i="50"/>
  <c r="C19" i="50"/>
  <c r="C18" i="50"/>
  <c r="C17" i="50"/>
  <c r="C16" i="50"/>
  <c r="C15" i="50"/>
  <c r="C14" i="50"/>
  <c r="C13" i="50"/>
  <c r="B15" i="30"/>
  <c r="B14" i="30"/>
  <c r="B13" i="30"/>
  <c r="B12" i="30"/>
  <c r="B11" i="30"/>
  <c r="B3" i="30"/>
  <c r="B7" i="30"/>
  <c r="B6" i="30"/>
  <c r="B5" i="30"/>
  <c r="B4" i="3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D6" i="40"/>
  <c r="O5" i="33" l="1"/>
  <c r="N5" i="33"/>
  <c r="O4" i="33"/>
  <c r="N4" i="33"/>
  <c r="O3" i="33"/>
  <c r="N3" i="33"/>
  <c r="P5" i="33" l="1"/>
  <c r="B6" i="10" s="1"/>
  <c r="P4" i="33"/>
  <c r="B8" i="10" s="1"/>
  <c r="P3" i="33"/>
  <c r="N7" i="33"/>
  <c r="N8" i="33"/>
  <c r="B5" i="10" s="1"/>
  <c r="B4" i="10" l="1"/>
  <c r="B3" i="10"/>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Z8" i="50"/>
  <c r="Y11" i="50"/>
  <c r="Y18" i="50" s="1"/>
  <c r="W4" i="50"/>
  <c r="W5" i="50" s="1"/>
  <c r="V11" i="50"/>
  <c r="U4" i="50"/>
  <c r="U5" i="50" s="1"/>
  <c r="T4" i="50"/>
  <c r="T5" i="50" s="1"/>
  <c r="S8" i="50"/>
  <c r="R8" i="50"/>
  <c r="Q11" i="50"/>
  <c r="Q28" i="50" s="1"/>
  <c r="O7" i="50"/>
  <c r="M4" i="50"/>
  <c r="M5" i="50" s="1"/>
  <c r="L4" i="50"/>
  <c r="L5" i="50" s="1"/>
  <c r="K8" i="50"/>
  <c r="J8" i="50"/>
  <c r="I11" i="50"/>
  <c r="I22" i="50" s="1"/>
  <c r="H11" i="50"/>
  <c r="G4" i="50"/>
  <c r="G5" i="50" s="1"/>
  <c r="F11" i="50"/>
  <c r="E4" i="50"/>
  <c r="E5" i="50" s="1"/>
  <c r="D4" i="50"/>
  <c r="D5" i="50" s="1"/>
  <c r="AA9" i="50" l="1"/>
  <c r="R9" i="50"/>
  <c r="S9" i="50"/>
  <c r="Z9" i="50"/>
  <c r="J9" i="50"/>
  <c r="K9" i="50"/>
  <c r="B7" i="10"/>
  <c r="B18" i="31"/>
  <c r="T7" i="50"/>
  <c r="AA4" i="50"/>
  <c r="AA5" i="50" s="1"/>
  <c r="Y4" i="50"/>
  <c r="Y5" i="50" s="1"/>
  <c r="K4" i="50"/>
  <c r="K5" i="50" s="1"/>
  <c r="I4" i="50"/>
  <c r="I5" i="50" s="1"/>
  <c r="I45" i="50" s="1"/>
  <c r="AE8" i="50"/>
  <c r="Y8" i="50"/>
  <c r="Y16" i="50"/>
  <c r="Y82" i="50" s="1"/>
  <c r="Y28" i="50"/>
  <c r="W8" i="50"/>
  <c r="I8" i="50"/>
  <c r="S4" i="50"/>
  <c r="S5" i="50" s="1"/>
  <c r="Q4" i="50"/>
  <c r="Q5" i="50" s="1"/>
  <c r="C4" i="50"/>
  <c r="C5" i="50" s="1"/>
  <c r="C8" i="50"/>
  <c r="C9" i="50" s="1"/>
  <c r="Q8" i="50"/>
  <c r="O8" i="50"/>
  <c r="G8" i="50"/>
  <c r="F21" i="50"/>
  <c r="F36" i="50" s="1"/>
  <c r="F54" i="50" s="1"/>
  <c r="F26" i="50"/>
  <c r="F14" i="50"/>
  <c r="F23" i="50"/>
  <c r="F19" i="50"/>
  <c r="F28" i="50"/>
  <c r="F16" i="50"/>
  <c r="F82" i="50" s="1"/>
  <c r="F25" i="50"/>
  <c r="F13" i="50"/>
  <c r="F22" i="50"/>
  <c r="F18" i="50"/>
  <c r="F84" i="50" s="1"/>
  <c r="F24" i="50"/>
  <c r="F12" i="50"/>
  <c r="F29" i="50"/>
  <c r="F17" i="50"/>
  <c r="F27" i="50"/>
  <c r="F15" i="50"/>
  <c r="V21" i="50"/>
  <c r="V36" i="50" s="1"/>
  <c r="V54" i="50" s="1"/>
  <c r="V26" i="50"/>
  <c r="V14" i="50"/>
  <c r="V23" i="50"/>
  <c r="V19" i="50"/>
  <c r="V28" i="50"/>
  <c r="V16" i="50"/>
  <c r="V25" i="50"/>
  <c r="V13" i="50"/>
  <c r="V22" i="50"/>
  <c r="V18" i="50"/>
  <c r="V24" i="50"/>
  <c r="V12" i="50"/>
  <c r="V15" i="50"/>
  <c r="V81" i="50" s="1"/>
  <c r="V29" i="50"/>
  <c r="V17" i="50"/>
  <c r="V27" i="50"/>
  <c r="F4" i="50"/>
  <c r="F5" i="50" s="1"/>
  <c r="F8" i="50"/>
  <c r="N7" i="50"/>
  <c r="N4" i="50"/>
  <c r="N5" i="50" s="1"/>
  <c r="N11" i="50"/>
  <c r="N8" i="50"/>
  <c r="V4" i="50"/>
  <c r="V5" i="50" s="1"/>
  <c r="V8" i="50"/>
  <c r="AD7" i="50"/>
  <c r="AD4" i="50"/>
  <c r="AD5" i="50" s="1"/>
  <c r="AD11" i="50"/>
  <c r="AD8" i="50"/>
  <c r="H21" i="50"/>
  <c r="H36" i="50" s="1"/>
  <c r="H54" i="50" s="1"/>
  <c r="H24" i="50"/>
  <c r="H12" i="50"/>
  <c r="H29" i="50"/>
  <c r="H17" i="50"/>
  <c r="H26" i="50"/>
  <c r="H14" i="50"/>
  <c r="H80" i="50" s="1"/>
  <c r="H23" i="50"/>
  <c r="H19" i="50"/>
  <c r="H28" i="50"/>
  <c r="H16" i="50"/>
  <c r="H22" i="50"/>
  <c r="H18" i="50"/>
  <c r="H4" i="50"/>
  <c r="H5" i="50" s="1"/>
  <c r="H8" i="50"/>
  <c r="P11" i="50"/>
  <c r="P4" i="50"/>
  <c r="P5" i="50" s="1"/>
  <c r="P8" i="50"/>
  <c r="X4" i="50"/>
  <c r="X5" i="50" s="1"/>
  <c r="X8" i="50"/>
  <c r="AF11" i="50"/>
  <c r="AF4" i="50"/>
  <c r="AF5" i="50" s="1"/>
  <c r="AF8" i="50"/>
  <c r="X11" i="50"/>
  <c r="Q16" i="50"/>
  <c r="Q82" i="50" s="1"/>
  <c r="H13" i="50"/>
  <c r="H25" i="50"/>
  <c r="I21" i="50"/>
  <c r="I36" i="50" s="1"/>
  <c r="I54" i="50" s="1"/>
  <c r="I27" i="50"/>
  <c r="I15" i="50"/>
  <c r="I24" i="50"/>
  <c r="I12" i="50"/>
  <c r="I29" i="50"/>
  <c r="I17" i="50"/>
  <c r="I26" i="50"/>
  <c r="I14" i="50"/>
  <c r="I80" i="50" s="1"/>
  <c r="I23" i="50"/>
  <c r="I19" i="50"/>
  <c r="I25" i="50"/>
  <c r="I13" i="50"/>
  <c r="Q21" i="50"/>
  <c r="Q36" i="50" s="1"/>
  <c r="Q54" i="50" s="1"/>
  <c r="Q27" i="50"/>
  <c r="Q15" i="50"/>
  <c r="Q24" i="50"/>
  <c r="Q12" i="50"/>
  <c r="Q29" i="50"/>
  <c r="P50" i="31" s="1"/>
  <c r="Q17" i="50"/>
  <c r="Q26" i="50"/>
  <c r="Q14" i="50"/>
  <c r="Q23" i="50"/>
  <c r="Q19" i="50"/>
  <c r="Q25" i="50"/>
  <c r="Q13" i="50"/>
  <c r="Y21" i="50"/>
  <c r="Y36" i="50" s="1"/>
  <c r="Y54" i="50" s="1"/>
  <c r="Y27" i="50"/>
  <c r="Y15" i="50"/>
  <c r="Y24" i="50"/>
  <c r="Y12" i="50"/>
  <c r="Y29" i="50"/>
  <c r="Y17" i="50"/>
  <c r="Y26" i="50"/>
  <c r="Y14" i="50"/>
  <c r="Y23" i="50"/>
  <c r="Y19" i="50"/>
  <c r="Y25" i="50"/>
  <c r="Y13" i="50"/>
  <c r="Q18" i="50"/>
  <c r="Q84" i="50" s="1"/>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U8" i="50"/>
  <c r="M8" i="50"/>
  <c r="E8" i="50"/>
  <c r="M7" i="50"/>
  <c r="AC7" i="50"/>
  <c r="O11" i="50"/>
  <c r="AE11" i="50"/>
  <c r="AB8" i="50"/>
  <c r="T8" i="50"/>
  <c r="L8" i="50"/>
  <c r="D8" i="50"/>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Q81" i="50" l="1"/>
  <c r="Y80" i="50"/>
  <c r="V84" i="50"/>
  <c r="Y81" i="50"/>
  <c r="I84" i="50"/>
  <c r="V80" i="50"/>
  <c r="H84" i="50"/>
  <c r="I82" i="50"/>
  <c r="H82" i="50"/>
  <c r="F81" i="50"/>
  <c r="V82" i="50"/>
  <c r="F80" i="50"/>
  <c r="I40" i="50"/>
  <c r="I81" i="50"/>
  <c r="Q80" i="50"/>
  <c r="H81" i="50"/>
  <c r="E50" i="31"/>
  <c r="Y84" i="50"/>
  <c r="I9" i="50"/>
  <c r="I66" i="50" s="1"/>
  <c r="Y9" i="50"/>
  <c r="Y68" i="50" s="1"/>
  <c r="D9" i="50"/>
  <c r="X9" i="50"/>
  <c r="AB9" i="50"/>
  <c r="V9" i="50"/>
  <c r="V69" i="50" s="1"/>
  <c r="W9" i="50"/>
  <c r="AF9" i="50"/>
  <c r="AE9" i="50"/>
  <c r="AD9" i="50"/>
  <c r="L9" i="50"/>
  <c r="T9" i="50"/>
  <c r="I49" i="50"/>
  <c r="H9" i="50"/>
  <c r="H72" i="50" s="1"/>
  <c r="G9" i="50"/>
  <c r="O9" i="50"/>
  <c r="P9" i="50"/>
  <c r="N9" i="50"/>
  <c r="N64" i="50"/>
  <c r="E9" i="50"/>
  <c r="M9" i="50"/>
  <c r="Q9" i="50"/>
  <c r="Q72" i="50" s="1"/>
  <c r="U9" i="50"/>
  <c r="F9" i="50"/>
  <c r="AC9" i="50"/>
  <c r="I48" i="50"/>
  <c r="I46" i="50"/>
  <c r="Y69" i="50"/>
  <c r="Y44" i="50"/>
  <c r="Y43" i="50"/>
  <c r="Y49" i="50"/>
  <c r="Y47" i="50"/>
  <c r="Y72" i="50"/>
  <c r="Y71" i="50"/>
  <c r="Y92" i="50"/>
  <c r="C68" i="50"/>
  <c r="C70" i="50"/>
  <c r="C73" i="50"/>
  <c r="C66" i="50"/>
  <c r="Q44" i="50"/>
  <c r="Q43" i="50"/>
  <c r="Y51" i="50"/>
  <c r="Y67" i="50"/>
  <c r="X50" i="31"/>
  <c r="Q40" i="50"/>
  <c r="I69" i="50"/>
  <c r="I68" i="50"/>
  <c r="F67" i="50"/>
  <c r="I71" i="50"/>
  <c r="V68" i="50"/>
  <c r="H49" i="50"/>
  <c r="F40" i="50"/>
  <c r="V40" i="50"/>
  <c r="F68" i="50"/>
  <c r="V101" i="50"/>
  <c r="I99" i="50"/>
  <c r="I50" i="50"/>
  <c r="I67" i="50"/>
  <c r="Y46" i="50"/>
  <c r="Y50" i="50"/>
  <c r="I47" i="50"/>
  <c r="Y66" i="50"/>
  <c r="V48" i="50"/>
  <c r="Q112" i="50"/>
  <c r="F113" i="50"/>
  <c r="Q45" i="50"/>
  <c r="I101" i="50"/>
  <c r="I70" i="50"/>
  <c r="G45" i="31"/>
  <c r="Q116"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Y112" i="50"/>
  <c r="Q101" i="50"/>
  <c r="H116" i="50"/>
  <c r="G43" i="31"/>
  <c r="G49" i="31"/>
  <c r="U46" i="31"/>
  <c r="Q48" i="50"/>
  <c r="Q39" i="50"/>
  <c r="P44" i="31"/>
  <c r="H50" i="31"/>
  <c r="P46" i="31"/>
  <c r="U45" i="31"/>
  <c r="U49" i="31"/>
  <c r="E46" i="31"/>
  <c r="X49" i="31"/>
  <c r="I39" i="50"/>
  <c r="H46" i="31"/>
  <c r="X45" i="31"/>
  <c r="H43" i="31"/>
  <c r="E49" i="31"/>
  <c r="X46" i="31"/>
  <c r="G44" i="31"/>
  <c r="P49" i="31"/>
  <c r="V46" i="50"/>
  <c r="V47" i="50"/>
  <c r="V45" i="50"/>
  <c r="F55" i="50"/>
  <c r="F46" i="50"/>
  <c r="F101" i="50"/>
  <c r="V66" i="50"/>
  <c r="H48" i="50"/>
  <c r="V49" i="50"/>
  <c r="H40" i="50"/>
  <c r="H92" i="50"/>
  <c r="H45" i="50"/>
  <c r="V37" i="50"/>
  <c r="F45" i="50"/>
  <c r="H50" i="50"/>
  <c r="V50" i="50"/>
  <c r="H43" i="50"/>
  <c r="H101" i="50"/>
  <c r="F71" i="50"/>
  <c r="V67" i="50"/>
  <c r="V55" i="50"/>
  <c r="V65" i="50" s="1"/>
  <c r="V44" i="50"/>
  <c r="F52" i="50"/>
  <c r="H51" i="50"/>
  <c r="V41" i="50"/>
  <c r="F48" i="50"/>
  <c r="D21" i="50"/>
  <c r="D36" i="50" s="1"/>
  <c r="D54" i="50" s="1"/>
  <c r="D28" i="50"/>
  <c r="D72" i="50" s="1"/>
  <c r="D16" i="50"/>
  <c r="D25" i="50"/>
  <c r="D69" i="50" s="1"/>
  <c r="D13" i="50"/>
  <c r="D38" i="50" s="1"/>
  <c r="D22" i="50"/>
  <c r="D66" i="50" s="1"/>
  <c r="D18" i="50"/>
  <c r="D27" i="50"/>
  <c r="D71" i="50" s="1"/>
  <c r="D15" i="50"/>
  <c r="D24" i="50"/>
  <c r="D12" i="50"/>
  <c r="D37" i="50" s="1"/>
  <c r="D26" i="50"/>
  <c r="D70" i="50" s="1"/>
  <c r="D14" i="50"/>
  <c r="D80" i="50" s="1"/>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K21" i="50"/>
  <c r="K36" i="50" s="1"/>
  <c r="K54" i="50" s="1"/>
  <c r="K25" i="50"/>
  <c r="K13" i="50"/>
  <c r="K22" i="50"/>
  <c r="K18" i="50"/>
  <c r="K27" i="50"/>
  <c r="K15" i="50"/>
  <c r="K24" i="50"/>
  <c r="K12" i="50"/>
  <c r="K29" i="50"/>
  <c r="K17" i="50"/>
  <c r="K23" i="50"/>
  <c r="K19" i="50"/>
  <c r="K28" i="50"/>
  <c r="K72" i="50" s="1"/>
  <c r="K16" i="50"/>
  <c r="K26" i="50"/>
  <c r="K14" i="50"/>
  <c r="K80" i="50" s="1"/>
  <c r="N21" i="50"/>
  <c r="N36" i="50" s="1"/>
  <c r="N54" i="50" s="1"/>
  <c r="N26" i="50"/>
  <c r="N14" i="50"/>
  <c r="N23" i="50"/>
  <c r="N19" i="50"/>
  <c r="N28" i="50"/>
  <c r="N51" i="50" s="1"/>
  <c r="N16" i="50"/>
  <c r="N25" i="50"/>
  <c r="N13" i="50"/>
  <c r="N22" i="50"/>
  <c r="N18" i="50"/>
  <c r="N24" i="50"/>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24" i="50"/>
  <c r="Z47" i="50" s="1"/>
  <c r="Z12" i="50"/>
  <c r="Z55" i="50" s="1"/>
  <c r="Z29" i="50"/>
  <c r="Z52" i="50" s="1"/>
  <c r="Z17" i="50"/>
  <c r="Z42" i="50" s="1"/>
  <c r="Z26" i="50"/>
  <c r="Z49" i="50" s="1"/>
  <c r="Z14" i="50"/>
  <c r="Z28" i="50"/>
  <c r="Z72" i="50" s="1"/>
  <c r="Z16" i="50"/>
  <c r="Z25" i="50"/>
  <c r="Z13" i="50"/>
  <c r="Z38" i="50" s="1"/>
  <c r="Z23" i="50"/>
  <c r="Z67" i="50" s="1"/>
  <c r="Z19" i="50"/>
  <c r="O21" i="50"/>
  <c r="O36" i="50" s="1"/>
  <c r="O54" i="50" s="1"/>
  <c r="O29" i="50"/>
  <c r="O73" i="50" s="1"/>
  <c r="O17" i="50"/>
  <c r="O56" i="50" s="1"/>
  <c r="O26" i="50"/>
  <c r="O14" i="50"/>
  <c r="O23" i="50"/>
  <c r="O19" i="50"/>
  <c r="O44" i="50" s="1"/>
  <c r="O28" i="50"/>
  <c r="O16" i="50"/>
  <c r="O25" i="50"/>
  <c r="O69" i="50" s="1"/>
  <c r="O13" i="50"/>
  <c r="O38" i="50" s="1"/>
  <c r="O27" i="50"/>
  <c r="O50" i="50" s="1"/>
  <c r="O15" i="50"/>
  <c r="O81" i="50" s="1"/>
  <c r="O18" i="50"/>
  <c r="O22" i="50"/>
  <c r="O45" i="50" s="1"/>
  <c r="O24" i="50"/>
  <c r="O47" i="50" s="1"/>
  <c r="O12" i="50"/>
  <c r="O55" i="50" s="1"/>
  <c r="W21" i="50"/>
  <c r="W36" i="50" s="1"/>
  <c r="W54" i="50" s="1"/>
  <c r="W29" i="50"/>
  <c r="W17" i="50"/>
  <c r="W56" i="50" s="1"/>
  <c r="W26" i="50"/>
  <c r="W14" i="50"/>
  <c r="W23" i="50"/>
  <c r="W19" i="50"/>
  <c r="W44" i="50" s="1"/>
  <c r="W28" i="50"/>
  <c r="W16" i="50"/>
  <c r="W25" i="50"/>
  <c r="W13" i="50"/>
  <c r="W38" i="50" s="1"/>
  <c r="W27" i="50"/>
  <c r="W15" i="50"/>
  <c r="W81" i="50" s="1"/>
  <c r="W24" i="50"/>
  <c r="W12" i="50"/>
  <c r="W37" i="50" s="1"/>
  <c r="W22" i="50"/>
  <c r="W18" i="50"/>
  <c r="W84" i="50" s="1"/>
  <c r="H39" i="50"/>
  <c r="AD21" i="50"/>
  <c r="AD36" i="50" s="1"/>
  <c r="AD54" i="50" s="1"/>
  <c r="AD26" i="50"/>
  <c r="AD49" i="50" s="1"/>
  <c r="AD14" i="50"/>
  <c r="AD23" i="50"/>
  <c r="AD19" i="50"/>
  <c r="AD44" i="50" s="1"/>
  <c r="AD28" i="50"/>
  <c r="AD72" i="50" s="1"/>
  <c r="AD16" i="50"/>
  <c r="AD25" i="50"/>
  <c r="AD13" i="50"/>
  <c r="AD38" i="50" s="1"/>
  <c r="AD22" i="50"/>
  <c r="AD18" i="50"/>
  <c r="AD24" i="50"/>
  <c r="AD68" i="50" s="1"/>
  <c r="AD12" i="50"/>
  <c r="AD37" i="50" s="1"/>
  <c r="AD15" i="50"/>
  <c r="AD81" i="50" s="1"/>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28" i="50"/>
  <c r="R16" i="50"/>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81" i="50" s="1"/>
  <c r="G24" i="50"/>
  <c r="G12" i="50"/>
  <c r="G37" i="50" s="1"/>
  <c r="G18" i="50"/>
  <c r="H46" i="50"/>
  <c r="F47" i="50"/>
  <c r="E21" i="50"/>
  <c r="E36" i="50" s="1"/>
  <c r="E54" i="50" s="1"/>
  <c r="E23" i="50"/>
  <c r="E67" i="50" s="1"/>
  <c r="E19" i="50"/>
  <c r="E44" i="50" s="1"/>
  <c r="E28" i="50"/>
  <c r="E16" i="50"/>
  <c r="E25" i="50"/>
  <c r="E13" i="50"/>
  <c r="E22" i="50"/>
  <c r="E18" i="50"/>
  <c r="E27" i="50"/>
  <c r="E15" i="50"/>
  <c r="E29" i="50"/>
  <c r="E17" i="50"/>
  <c r="E56" i="50" s="1"/>
  <c r="E26" i="50"/>
  <c r="E14" i="50"/>
  <c r="E80" i="50" s="1"/>
  <c r="E24" i="50"/>
  <c r="E68" i="50" s="1"/>
  <c r="E12" i="50"/>
  <c r="E37" i="50" s="1"/>
  <c r="X21" i="50"/>
  <c r="X36" i="50" s="1"/>
  <c r="X54" i="50" s="1"/>
  <c r="X24" i="50"/>
  <c r="X12" i="50"/>
  <c r="X55" i="50" s="1"/>
  <c r="X29" i="50"/>
  <c r="X73" i="50" s="1"/>
  <c r="X17" i="50"/>
  <c r="X42" i="50" s="1"/>
  <c r="X26" i="50"/>
  <c r="X14" i="50"/>
  <c r="X23" i="50"/>
  <c r="X19" i="50"/>
  <c r="X28" i="50"/>
  <c r="X16" i="50"/>
  <c r="X22" i="50"/>
  <c r="X18" i="50"/>
  <c r="X13" i="50"/>
  <c r="X25" i="50"/>
  <c r="X27" i="50"/>
  <c r="X15" i="50"/>
  <c r="X81" i="50" s="1"/>
  <c r="P21" i="50"/>
  <c r="P36" i="50" s="1"/>
  <c r="P54" i="50" s="1"/>
  <c r="P24" i="50"/>
  <c r="P12" i="50"/>
  <c r="P55" i="50" s="1"/>
  <c r="P29" i="50"/>
  <c r="P17" i="50"/>
  <c r="P56" i="50" s="1"/>
  <c r="P26" i="50"/>
  <c r="P14" i="50"/>
  <c r="P80" i="50" s="1"/>
  <c r="P23" i="50"/>
  <c r="P19" i="50"/>
  <c r="P44" i="50" s="1"/>
  <c r="P28" i="50"/>
  <c r="P16" i="50"/>
  <c r="P22" i="50"/>
  <c r="P66" i="50" s="1"/>
  <c r="P18" i="50"/>
  <c r="P13" i="50"/>
  <c r="P38" i="50" s="1"/>
  <c r="P27" i="50"/>
  <c r="P15" i="50"/>
  <c r="P25" i="50"/>
  <c r="I43" i="50"/>
  <c r="AC21" i="50"/>
  <c r="AC36" i="50" s="1"/>
  <c r="AC54" i="50" s="1"/>
  <c r="AC23" i="50"/>
  <c r="AC67" i="50" s="1"/>
  <c r="AC19" i="50"/>
  <c r="AC44" i="50" s="1"/>
  <c r="AC28" i="50"/>
  <c r="AC72" i="50" s="1"/>
  <c r="AC16" i="50"/>
  <c r="AC82" i="50" s="1"/>
  <c r="AC25" i="50"/>
  <c r="AC69" i="50" s="1"/>
  <c r="AC13" i="50"/>
  <c r="AC22" i="50"/>
  <c r="AC66" i="50" s="1"/>
  <c r="AC18" i="50"/>
  <c r="AC27" i="50"/>
  <c r="AC50" i="50" s="1"/>
  <c r="AC15" i="50"/>
  <c r="AC29" i="50"/>
  <c r="AC17" i="50"/>
  <c r="AC42" i="50" s="1"/>
  <c r="AC26" i="50"/>
  <c r="AC49" i="50" s="1"/>
  <c r="AC14" i="50"/>
  <c r="AC24" i="50"/>
  <c r="AC12" i="50"/>
  <c r="AB21" i="50"/>
  <c r="AB36" i="50" s="1"/>
  <c r="AB54" i="50" s="1"/>
  <c r="AB28" i="50"/>
  <c r="AB16" i="50"/>
  <c r="AB25" i="50"/>
  <c r="AB13" i="50"/>
  <c r="AB22" i="50"/>
  <c r="AB66" i="50" s="1"/>
  <c r="AB18" i="50"/>
  <c r="AB27" i="50"/>
  <c r="AB50" i="50" s="1"/>
  <c r="AB15" i="50"/>
  <c r="AB81" i="50" s="1"/>
  <c r="AB24" i="50"/>
  <c r="AB47" i="50" s="1"/>
  <c r="AB12" i="50"/>
  <c r="AB55" i="50" s="1"/>
  <c r="AB26" i="50"/>
  <c r="AB14" i="50"/>
  <c r="AB29" i="50"/>
  <c r="AB17" i="50"/>
  <c r="AB42" i="50" s="1"/>
  <c r="AB23" i="50"/>
  <c r="AB19" i="50"/>
  <c r="AB44" i="50" s="1"/>
  <c r="J21" i="50"/>
  <c r="J36" i="50" s="1"/>
  <c r="J54" i="50" s="1"/>
  <c r="J22" i="50"/>
  <c r="J18" i="50"/>
  <c r="J27" i="50"/>
  <c r="J15" i="50"/>
  <c r="J24" i="50"/>
  <c r="J12" i="50"/>
  <c r="J55" i="50" s="1"/>
  <c r="J29" i="50"/>
  <c r="J17" i="50"/>
  <c r="J56" i="50" s="1"/>
  <c r="J26" i="50"/>
  <c r="J14" i="50"/>
  <c r="J28" i="50"/>
  <c r="J72" i="50" s="1"/>
  <c r="J16" i="50"/>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27" i="50"/>
  <c r="AF15" i="50"/>
  <c r="AF81" i="50" s="1"/>
  <c r="AF25" i="50"/>
  <c r="AF13" i="50"/>
  <c r="AE21" i="50"/>
  <c r="AE36" i="50" s="1"/>
  <c r="AE54" i="50" s="1"/>
  <c r="AE29" i="50"/>
  <c r="AE17" i="50"/>
  <c r="AE56" i="50" s="1"/>
  <c r="AE26" i="50"/>
  <c r="AE49" i="50" s="1"/>
  <c r="AE14" i="50"/>
  <c r="AE23" i="50"/>
  <c r="AE19" i="50"/>
  <c r="AE28" i="50"/>
  <c r="AE16" i="50"/>
  <c r="AE25" i="50"/>
  <c r="AE13" i="50"/>
  <c r="AE38" i="50" s="1"/>
  <c r="AE27" i="50"/>
  <c r="AE50" i="50" s="1"/>
  <c r="AE15" i="50"/>
  <c r="AE81" i="50" s="1"/>
  <c r="AE24" i="50"/>
  <c r="AE47" i="50" s="1"/>
  <c r="AE12" i="50"/>
  <c r="AE37" i="50" s="1"/>
  <c r="AE22" i="50"/>
  <c r="AE45" i="50" s="1"/>
  <c r="AE18" i="50"/>
  <c r="AE84" i="50" s="1"/>
  <c r="F50" i="50"/>
  <c r="I92" i="50"/>
  <c r="H3" i="2" s="1"/>
  <c r="U21" i="50"/>
  <c r="U36" i="50" s="1"/>
  <c r="U54" i="50" s="1"/>
  <c r="U23" i="50"/>
  <c r="U19" i="50"/>
  <c r="U28" i="50"/>
  <c r="U16" i="50"/>
  <c r="U25" i="50"/>
  <c r="U13" i="50"/>
  <c r="U38" i="50" s="1"/>
  <c r="U22" i="50"/>
  <c r="U18" i="50"/>
  <c r="U27" i="50"/>
  <c r="U15" i="50"/>
  <c r="U29" i="50"/>
  <c r="U52" i="50" s="1"/>
  <c r="U17" i="50"/>
  <c r="U56" i="50" s="1"/>
  <c r="U24" i="50"/>
  <c r="U12" i="50"/>
  <c r="U26" i="50"/>
  <c r="U14" i="50"/>
  <c r="U80" i="50" s="1"/>
  <c r="T21" i="50"/>
  <c r="T36" i="50" s="1"/>
  <c r="T54" i="50" s="1"/>
  <c r="T28" i="50"/>
  <c r="T72" i="50" s="1"/>
  <c r="T16" i="50"/>
  <c r="T82" i="50" s="1"/>
  <c r="T25" i="50"/>
  <c r="T48" i="50" s="1"/>
  <c r="T13" i="50"/>
  <c r="T38" i="50" s="1"/>
  <c r="T22" i="50"/>
  <c r="T18" i="50"/>
  <c r="T27" i="50"/>
  <c r="T15" i="50"/>
  <c r="T24" i="50"/>
  <c r="T12" i="50"/>
  <c r="T26" i="50"/>
  <c r="T14" i="50"/>
  <c r="T23" i="50"/>
  <c r="T19" i="50"/>
  <c r="T44" i="50" s="1"/>
  <c r="T29" i="50"/>
  <c r="T17" i="50"/>
  <c r="Q99" i="50"/>
  <c r="M21" i="50"/>
  <c r="M36" i="50" s="1"/>
  <c r="M54" i="50" s="1"/>
  <c r="M23" i="50"/>
  <c r="M19" i="50"/>
  <c r="M44" i="50" s="1"/>
  <c r="M28" i="50"/>
  <c r="M72" i="50" s="1"/>
  <c r="M16" i="50"/>
  <c r="M82" i="50" s="1"/>
  <c r="M25" i="50"/>
  <c r="M13" i="50"/>
  <c r="M38" i="50" s="1"/>
  <c r="M22" i="50"/>
  <c r="M45" i="50" s="1"/>
  <c r="M18" i="50"/>
  <c r="M27" i="50"/>
  <c r="M15" i="50"/>
  <c r="M29" i="50"/>
  <c r="M52" i="50" s="1"/>
  <c r="M17" i="50"/>
  <c r="M12" i="50"/>
  <c r="M24" i="50"/>
  <c r="M26" i="50"/>
  <c r="M14" i="50"/>
  <c r="L21" i="50"/>
  <c r="L36" i="50" s="1"/>
  <c r="L54" i="50" s="1"/>
  <c r="L28" i="50"/>
  <c r="L51" i="50" s="1"/>
  <c r="L16" i="50"/>
  <c r="L25" i="50"/>
  <c r="L13" i="50"/>
  <c r="L22" i="50"/>
  <c r="L45" i="50" s="1"/>
  <c r="L18" i="50"/>
  <c r="L27" i="50"/>
  <c r="L71" i="50" s="1"/>
  <c r="L15" i="50"/>
  <c r="L24" i="50"/>
  <c r="L12" i="50"/>
  <c r="L55" i="50" s="1"/>
  <c r="L26" i="50"/>
  <c r="L14" i="50"/>
  <c r="L19" i="50"/>
  <c r="L44" i="50" s="1"/>
  <c r="L29" i="50"/>
  <c r="L17" i="50"/>
  <c r="L42" i="50" s="1"/>
  <c r="L23" i="50"/>
  <c r="AA21" i="50"/>
  <c r="AA36" i="50" s="1"/>
  <c r="AA54" i="50" s="1"/>
  <c r="AA25" i="50"/>
  <c r="AA13" i="50"/>
  <c r="AA38" i="50" s="1"/>
  <c r="AA22" i="50"/>
  <c r="AA18" i="50"/>
  <c r="AA27" i="50"/>
  <c r="AA50" i="50" s="1"/>
  <c r="AA15" i="50"/>
  <c r="AA81" i="50" s="1"/>
  <c r="AA24" i="50"/>
  <c r="AA47" i="50" s="1"/>
  <c r="AA12" i="50"/>
  <c r="AA37" i="50" s="1"/>
  <c r="AA29" i="50"/>
  <c r="AA73" i="50" s="1"/>
  <c r="AA17" i="50"/>
  <c r="AA56" i="50" s="1"/>
  <c r="AA23" i="50"/>
  <c r="AA67" i="50" s="1"/>
  <c r="AA19" i="50"/>
  <c r="AA44" i="50" s="1"/>
  <c r="AA26" i="50"/>
  <c r="AA49" i="50" s="1"/>
  <c r="AA14" i="50"/>
  <c r="AA28" i="50"/>
  <c r="AA16" i="50"/>
  <c r="Y116" i="50"/>
  <c r="V113" i="50"/>
  <c r="Y52" i="50"/>
  <c r="I73" i="50"/>
  <c r="I52" i="50"/>
  <c r="V94" i="50"/>
  <c r="Q55" i="50"/>
  <c r="Q65" i="50" s="1"/>
  <c r="Q110" i="50"/>
  <c r="Q37" i="50"/>
  <c r="H94" i="50"/>
  <c r="H41" i="50"/>
  <c r="V72" i="50"/>
  <c r="V51" i="50"/>
  <c r="Y113" i="50"/>
  <c r="H110" i="50"/>
  <c r="H55" i="50"/>
  <c r="H64" i="50" s="1"/>
  <c r="H37" i="50"/>
  <c r="Q117" i="50"/>
  <c r="F116" i="50"/>
  <c r="F43" i="50"/>
  <c r="H111" i="50"/>
  <c r="H38" i="50"/>
  <c r="V110" i="50"/>
  <c r="V52" i="50"/>
  <c r="I55" i="50"/>
  <c r="I110" i="50"/>
  <c r="I37" i="50"/>
  <c r="Q113" i="50"/>
  <c r="Y115" i="50"/>
  <c r="Y56" i="50"/>
  <c r="Y64" i="50" s="1"/>
  <c r="Y42" i="50"/>
  <c r="V70" i="50"/>
  <c r="V115" i="50"/>
  <c r="V56" i="50"/>
  <c r="V42" i="50"/>
  <c r="V111" i="50"/>
  <c r="V38" i="50"/>
  <c r="F41" i="50"/>
  <c r="H117" i="50"/>
  <c r="H44" i="50"/>
  <c r="V92" i="50"/>
  <c r="V112" i="50"/>
  <c r="V39" i="50"/>
  <c r="I112" i="50"/>
  <c r="I117" i="50"/>
  <c r="I44" i="50"/>
  <c r="I115" i="50"/>
  <c r="I56" i="50"/>
  <c r="I42" i="50"/>
  <c r="Q111" i="50"/>
  <c r="Q38"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AC43" i="50" l="1"/>
  <c r="AC84" i="50"/>
  <c r="N39" i="50"/>
  <c r="N80" i="50"/>
  <c r="J41" i="50"/>
  <c r="J82" i="50"/>
  <c r="O43" i="50"/>
  <c r="O84" i="50"/>
  <c r="S80" i="50"/>
  <c r="P65" i="50"/>
  <c r="AF43" i="50"/>
  <c r="AF84" i="50"/>
  <c r="L82" i="50"/>
  <c r="AA43" i="50"/>
  <c r="AA84" i="50"/>
  <c r="M39" i="50"/>
  <c r="M80" i="50"/>
  <c r="J40" i="50"/>
  <c r="J81" i="50"/>
  <c r="E81" i="50"/>
  <c r="Z84" i="50"/>
  <c r="AF80" i="50"/>
  <c r="S81" i="50"/>
  <c r="AE82" i="50"/>
  <c r="U43" i="50"/>
  <c r="U84" i="50"/>
  <c r="X41" i="50"/>
  <c r="X82" i="50"/>
  <c r="R81" i="50"/>
  <c r="N43" i="50"/>
  <c r="N84" i="50"/>
  <c r="S84" i="50"/>
  <c r="AC80" i="50"/>
  <c r="P84" i="50"/>
  <c r="G80" i="50"/>
  <c r="AD82" i="50"/>
  <c r="W39" i="50"/>
  <c r="W80" i="50"/>
  <c r="K81" i="50"/>
  <c r="R84" i="50"/>
  <c r="AA41" i="50"/>
  <c r="AA82" i="50"/>
  <c r="M40" i="50"/>
  <c r="M81" i="50"/>
  <c r="T81" i="50"/>
  <c r="AE80" i="50"/>
  <c r="P41" i="50"/>
  <c r="P82" i="50"/>
  <c r="E82" i="50"/>
  <c r="K43" i="50"/>
  <c r="K84" i="50"/>
  <c r="AB43" i="50"/>
  <c r="AB84" i="50"/>
  <c r="K41" i="50"/>
  <c r="K82" i="50"/>
  <c r="AF82" i="50"/>
  <c r="N81" i="50"/>
  <c r="D43" i="50"/>
  <c r="D84" i="50"/>
  <c r="G82" i="50"/>
  <c r="I64" i="50"/>
  <c r="T80" i="50"/>
  <c r="E84" i="50"/>
  <c r="U82" i="50"/>
  <c r="X80" i="50"/>
  <c r="N41" i="50"/>
  <c r="N82" i="50"/>
  <c r="F65" i="50"/>
  <c r="L40" i="50"/>
  <c r="L81" i="50"/>
  <c r="S41" i="50"/>
  <c r="S82" i="50"/>
  <c r="N65" i="50"/>
  <c r="Z80" i="50"/>
  <c r="G43" i="50"/>
  <c r="G84" i="50"/>
  <c r="R41" i="50"/>
  <c r="R82" i="50"/>
  <c r="H65" i="50"/>
  <c r="R39" i="50"/>
  <c r="R80" i="50"/>
  <c r="AB82" i="50"/>
  <c r="W82" i="50"/>
  <c r="U81" i="50"/>
  <c r="P81" i="50"/>
  <c r="J84" i="50"/>
  <c r="Z41" i="50"/>
  <c r="Z82" i="50"/>
  <c r="L43" i="50"/>
  <c r="L84" i="50"/>
  <c r="J80" i="50"/>
  <c r="D81" i="50"/>
  <c r="O82" i="50"/>
  <c r="Z40" i="50"/>
  <c r="Z81" i="50"/>
  <c r="AD43" i="50"/>
  <c r="AD84" i="50"/>
  <c r="X43" i="50"/>
  <c r="X84" i="50"/>
  <c r="O80" i="50"/>
  <c r="D82" i="50"/>
  <c r="L39" i="50"/>
  <c r="L80" i="50"/>
  <c r="Y65" i="50"/>
  <c r="AA39" i="50"/>
  <c r="AA80" i="50"/>
  <c r="M43" i="50"/>
  <c r="M84" i="50"/>
  <c r="T43" i="50"/>
  <c r="T84" i="50"/>
  <c r="AC81" i="50"/>
  <c r="AD39" i="50"/>
  <c r="AD80" i="50"/>
  <c r="AB39" i="50"/>
  <c r="AB80" i="50"/>
  <c r="O65" i="50"/>
  <c r="H3" i="9"/>
  <c r="H3" i="10"/>
  <c r="H70" i="50"/>
  <c r="J65" i="50"/>
  <c r="J64" i="50"/>
  <c r="E70" i="50"/>
  <c r="H67" i="50"/>
  <c r="V73" i="50"/>
  <c r="T73" i="50"/>
  <c r="H69" i="50"/>
  <c r="W69" i="50"/>
  <c r="H71" i="50"/>
  <c r="Q68" i="50"/>
  <c r="P64" i="50"/>
  <c r="U3" i="2"/>
  <c r="L67" i="50"/>
  <c r="E71" i="50"/>
  <c r="R65" i="50"/>
  <c r="R64" i="50"/>
  <c r="Y70" i="50"/>
  <c r="N68" i="50"/>
  <c r="F64" i="50"/>
  <c r="O64" i="50"/>
  <c r="P3" i="2"/>
  <c r="M68" i="50"/>
  <c r="T67" i="50"/>
  <c r="AE69" i="50"/>
  <c r="O67" i="50"/>
  <c r="E3" i="2"/>
  <c r="Y73" i="50"/>
  <c r="V71" i="50"/>
  <c r="T70" i="50"/>
  <c r="AE72" i="50"/>
  <c r="E66" i="50"/>
  <c r="AD69" i="50"/>
  <c r="Q66" i="50"/>
  <c r="V64" i="50"/>
  <c r="Q71" i="50"/>
  <c r="Q73" i="50"/>
  <c r="Q70" i="50"/>
  <c r="H68" i="50"/>
  <c r="H66" i="50"/>
  <c r="T68" i="50"/>
  <c r="Q67" i="50"/>
  <c r="M71" i="50"/>
  <c r="Q69" i="50"/>
  <c r="T71" i="50"/>
  <c r="AB67" i="50"/>
  <c r="G3" i="2"/>
  <c r="I65" i="50"/>
  <c r="U72" i="50"/>
  <c r="E72" i="50"/>
  <c r="W73" i="50"/>
  <c r="Q64" i="50"/>
  <c r="T66" i="50"/>
  <c r="AE73" i="50"/>
  <c r="X3" i="2"/>
  <c r="N37" i="50"/>
  <c r="D55" i="50"/>
  <c r="S56" i="50"/>
  <c r="W42" i="50"/>
  <c r="AB56" i="50"/>
  <c r="AB60" i="50" s="1"/>
  <c r="T45" i="50"/>
  <c r="AC45" i="50"/>
  <c r="D49" i="50"/>
  <c r="T51" i="50"/>
  <c r="AB37" i="50"/>
  <c r="X37" i="50"/>
  <c r="L56" i="50"/>
  <c r="D94" i="50"/>
  <c r="D41" i="50"/>
  <c r="X56" i="50"/>
  <c r="X61" i="50" s="1"/>
  <c r="T46" i="50"/>
  <c r="R42" i="50"/>
  <c r="C55" i="50"/>
  <c r="D50" i="31"/>
  <c r="L50" i="31"/>
  <c r="C56" i="50"/>
  <c r="AF55" i="50"/>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W3" i="2" s="1"/>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K3" i="2" l="1"/>
  <c r="K3" i="9" s="1"/>
  <c r="AE3" i="2"/>
  <c r="AE3" i="9" s="1"/>
  <c r="M3" i="2"/>
  <c r="M3" i="10" s="1"/>
  <c r="U60" i="50"/>
  <c r="U65" i="50"/>
  <c r="U64" i="50"/>
  <c r="U3" i="9"/>
  <c r="U3" i="10"/>
  <c r="G64" i="50"/>
  <c r="G65" i="50"/>
  <c r="AA62" i="50"/>
  <c r="AA64" i="50"/>
  <c r="AA65" i="50"/>
  <c r="S61" i="50"/>
  <c r="S65" i="50"/>
  <c r="S64" i="50"/>
  <c r="AC65" i="50"/>
  <c r="AC64" i="50"/>
  <c r="Z3" i="2"/>
  <c r="D3" i="2"/>
  <c r="V3" i="2"/>
  <c r="L61" i="50"/>
  <c r="L64" i="50"/>
  <c r="L65" i="50"/>
  <c r="G3" i="9"/>
  <c r="G3" i="10"/>
  <c r="AE59" i="50"/>
  <c r="AE65" i="50"/>
  <c r="AE64" i="50"/>
  <c r="W59" i="50"/>
  <c r="W65" i="50"/>
  <c r="W64" i="50"/>
  <c r="X64" i="50"/>
  <c r="M65" i="50"/>
  <c r="M64" i="50"/>
  <c r="P3" i="9"/>
  <c r="P3" i="10"/>
  <c r="E3" i="9"/>
  <c r="E3" i="10"/>
  <c r="Y3" i="2"/>
  <c r="AC3" i="2"/>
  <c r="N3" i="2"/>
  <c r="E64" i="50"/>
  <c r="E65" i="50"/>
  <c r="T65" i="50"/>
  <c r="T64" i="50"/>
  <c r="C3" i="2"/>
  <c r="J3" i="2"/>
  <c r="AD62" i="50"/>
  <c r="AD64" i="50"/>
  <c r="AD65" i="50"/>
  <c r="AF59" i="50"/>
  <c r="AF64" i="50"/>
  <c r="AF65" i="50"/>
  <c r="D64" i="50"/>
  <c r="D65" i="50"/>
  <c r="Z65" i="50"/>
  <c r="AB65" i="50"/>
  <c r="M3" i="9"/>
  <c r="AB3" i="2"/>
  <c r="Q3" i="2"/>
  <c r="Z64" i="50"/>
  <c r="L3" i="2"/>
  <c r="R3" i="2"/>
  <c r="AD3" i="2"/>
  <c r="T3" i="2"/>
  <c r="W3" i="9"/>
  <c r="W3" i="10"/>
  <c r="S3" i="2"/>
  <c r="I3" i="2"/>
  <c r="X3" i="9"/>
  <c r="X3" i="10"/>
  <c r="K64" i="50"/>
  <c r="K65" i="50"/>
  <c r="F3" i="2"/>
  <c r="X65" i="50"/>
  <c r="AA3" i="2"/>
  <c r="O3" i="2"/>
  <c r="AB64" i="50"/>
  <c r="X62" i="50"/>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C15"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C14"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C13"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C12"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1" i="30"/>
  <c r="C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C4"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C5"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C6" i="30"/>
  <c r="D6" i="30"/>
  <c r="E6" i="30"/>
  <c r="F6" i="30"/>
  <c r="G6" i="30"/>
  <c r="H6" i="30"/>
  <c r="I6" i="30"/>
  <c r="J6" i="30"/>
  <c r="K6" i="30"/>
  <c r="L6" i="30"/>
  <c r="M6" i="30"/>
  <c r="N6" i="30"/>
  <c r="O6" i="30"/>
  <c r="P6" i="30"/>
  <c r="Q6" i="30"/>
  <c r="R6" i="30"/>
  <c r="S6" i="30"/>
  <c r="T6" i="30"/>
  <c r="U6" i="30"/>
  <c r="V6" i="30"/>
  <c r="W6" i="30"/>
  <c r="X6" i="30"/>
  <c r="Y6" i="30"/>
  <c r="Z6" i="30"/>
  <c r="AA6" i="30"/>
  <c r="AB6" i="30"/>
  <c r="AC6" i="30"/>
  <c r="AD6" i="30"/>
  <c r="AE6" i="30"/>
  <c r="C7"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E3" i="10" l="1"/>
  <c r="K3" i="10"/>
  <c r="Z3" i="9"/>
  <c r="Z3" i="10"/>
  <c r="J3" i="9"/>
  <c r="J3" i="10"/>
  <c r="T3" i="9"/>
  <c r="T3" i="10"/>
  <c r="C3" i="9"/>
  <c r="C3" i="10"/>
  <c r="AD3" i="9"/>
  <c r="AD3" i="10"/>
  <c r="R3" i="9"/>
  <c r="R3" i="10"/>
  <c r="L3" i="9"/>
  <c r="L3" i="10"/>
  <c r="AA3" i="9"/>
  <c r="AA3" i="10"/>
  <c r="Q3" i="9"/>
  <c r="Q3" i="10"/>
  <c r="N3" i="9"/>
  <c r="N3" i="10"/>
  <c r="F3" i="9"/>
  <c r="F3" i="10"/>
  <c r="S3" i="9"/>
  <c r="S3" i="10"/>
  <c r="AB3" i="9"/>
  <c r="AB3" i="10"/>
  <c r="AC3" i="9"/>
  <c r="AC3" i="10"/>
  <c r="V3" i="9"/>
  <c r="V3" i="10"/>
  <c r="O3" i="9"/>
  <c r="O3" i="10"/>
  <c r="I3" i="9"/>
  <c r="I3" i="10"/>
  <c r="Y3" i="9"/>
  <c r="Y3" i="10"/>
  <c r="D3" i="9"/>
  <c r="D3" i="10"/>
  <c r="B80" i="36"/>
  <c r="B72" i="36"/>
  <c r="B65" i="36"/>
  <c r="B58" i="36"/>
  <c r="D30" i="36" l="1"/>
  <c r="D22" i="43" l="1"/>
  <c r="E22" i="43"/>
  <c r="F22" i="43"/>
  <c r="G22" i="43"/>
  <c r="H22" i="43"/>
  <c r="I22" i="43"/>
  <c r="C22"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4" i="40"/>
  <c r="AA145" i="40" l="1"/>
  <c r="AA151"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1"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1"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7" i="40" s="1"/>
  <c r="C9" i="40" s="1"/>
  <c r="C37" i="40" s="1"/>
  <c r="C100" i="40"/>
  <c r="C29" i="40"/>
  <c r="C30" i="40"/>
  <c r="Z145" i="40"/>
  <c r="Z151"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1"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1"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1"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1"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1" i="40" s="1"/>
  <c r="D112" i="40"/>
  <c r="D127" i="40"/>
  <c r="D113" i="40"/>
  <c r="D128" i="40"/>
  <c r="D114" i="40"/>
  <c r="D101" i="40"/>
  <c r="D103" i="40"/>
  <c r="D129" i="40"/>
  <c r="D104" i="40"/>
  <c r="D24" i="40"/>
  <c r="D136" i="40"/>
  <c r="C136" i="40" s="1"/>
  <c r="C147" i="40" s="1"/>
  <c r="C153" i="40" s="1"/>
  <c r="C158"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1"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1"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1"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1"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1"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82" i="40" s="1"/>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1"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1"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1"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1"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1"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1"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1"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1"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1"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1"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1"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1"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1"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1"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1"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45"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1"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P33" i="33"/>
  <c r="P32" i="33"/>
  <c r="P31" i="33"/>
  <c r="O78" i="40" l="1"/>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10" i="40"/>
  <c r="C68" i="40" s="1"/>
  <c r="C38" i="40"/>
  <c r="C39" i="40"/>
  <c r="C36" i="40"/>
  <c r="C34" i="40"/>
  <c r="C40" i="40"/>
  <c r="C35" i="40"/>
  <c r="C41"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C46" i="40"/>
  <c r="E27" i="36"/>
  <c r="W79" i="40" l="1"/>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R146" i="40" s="1"/>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C67"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147" i="40" s="1"/>
  <c r="AB76" i="40"/>
  <c r="P66" i="40"/>
  <c r="P63" i="40"/>
  <c r="P68" i="40"/>
  <c r="P65" i="40"/>
  <c r="P84" i="40"/>
  <c r="P80" i="40"/>
  <c r="P148" i="40" s="1"/>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P146" i="40" l="1"/>
  <c r="P152" i="40" s="1"/>
  <c r="O4" i="2" s="1"/>
  <c r="T147" i="40"/>
  <c r="S148" i="40"/>
  <c r="Q147" i="40"/>
  <c r="I147" i="40"/>
  <c r="H146" i="40"/>
  <c r="G148" i="40"/>
  <c r="R147" i="40"/>
  <c r="R153" i="40" s="1"/>
  <c r="AE146" i="40"/>
  <c r="AE152" i="40" s="1"/>
  <c r="AD4" i="2" s="1"/>
  <c r="H147" i="40"/>
  <c r="H153" i="40" s="1"/>
  <c r="I146" i="40"/>
  <c r="M146" i="40"/>
  <c r="M152" i="40" s="1"/>
  <c r="L4" i="2" s="1"/>
  <c r="AE148" i="40"/>
  <c r="Y148" i="40"/>
  <c r="Y154" i="40" s="1"/>
  <c r="X5" i="2" s="1"/>
  <c r="AF148" i="40"/>
  <c r="AF154" i="40" s="1"/>
  <c r="AE5" i="2" s="1"/>
  <c r="Q148" i="40"/>
  <c r="Q154" i="40" s="1"/>
  <c r="P5" i="2" s="1"/>
  <c r="G146" i="40"/>
  <c r="G152" i="40" s="1"/>
  <c r="F4" i="2" s="1"/>
  <c r="AD148" i="40"/>
  <c r="AD154" i="40" s="1"/>
  <c r="AC5" i="2" s="1"/>
  <c r="AF146" i="40"/>
  <c r="AF152" i="40" s="1"/>
  <c r="AE4" i="2" s="1"/>
  <c r="O146" i="40"/>
  <c r="O152" i="40" s="1"/>
  <c r="N4" i="2" s="1"/>
  <c r="I148" i="40"/>
  <c r="P147" i="40"/>
  <c r="H148" i="40"/>
  <c r="U146" i="40"/>
  <c r="O147" i="40"/>
  <c r="R148" i="40"/>
  <c r="AD147" i="40"/>
  <c r="Q146" i="40"/>
  <c r="Q152" i="40" s="1"/>
  <c r="P4" i="2" s="1"/>
  <c r="O148" i="40"/>
  <c r="O154" i="40" s="1"/>
  <c r="N5" i="2" s="1"/>
  <c r="AE147" i="40"/>
  <c r="AE153" i="40" s="1"/>
  <c r="G147" i="40"/>
  <c r="AD146" i="40"/>
  <c r="AD152" i="40" s="1"/>
  <c r="AC4" i="2" s="1"/>
  <c r="S146" i="40"/>
  <c r="S152" i="40" s="1"/>
  <c r="R4" i="2" s="1"/>
  <c r="U148" i="40"/>
  <c r="U154" i="40" s="1"/>
  <c r="T5" i="2" s="1"/>
  <c r="AC147" i="40"/>
  <c r="AC153" i="40" s="1"/>
  <c r="Y147" i="40"/>
  <c r="Y153" i="40" s="1"/>
  <c r="AB146" i="40"/>
  <c r="AB152" i="40" s="1"/>
  <c r="AA4" i="2" s="1"/>
  <c r="J146" i="40"/>
  <c r="J152" i="40" s="1"/>
  <c r="I4" i="2" s="1"/>
  <c r="Z148" i="40"/>
  <c r="Z154" i="40" s="1"/>
  <c r="Y5" i="2" s="1"/>
  <c r="F147" i="40"/>
  <c r="F153" i="40" s="1"/>
  <c r="W147" i="40"/>
  <c r="E146" i="40"/>
  <c r="E152" i="40" s="1"/>
  <c r="D4" i="2" s="1"/>
  <c r="V148" i="40"/>
  <c r="V154" i="40" s="1"/>
  <c r="U5" i="2" s="1"/>
  <c r="L147" i="40"/>
  <c r="L153" i="40" s="1"/>
  <c r="N146" i="40"/>
  <c r="N152" i="40" s="1"/>
  <c r="M4" i="2" s="1"/>
  <c r="N148" i="40"/>
  <c r="N154" i="40" s="1"/>
  <c r="M5" i="2" s="1"/>
  <c r="K148" i="40"/>
  <c r="K154" i="40" s="1"/>
  <c r="J5" i="2" s="1"/>
  <c r="AA148" i="40"/>
  <c r="AA154" i="40" s="1"/>
  <c r="Z5" i="2" s="1"/>
  <c r="J148" i="40"/>
  <c r="J154" i="40" s="1"/>
  <c r="I5" i="2" s="1"/>
  <c r="M148" i="40"/>
  <c r="M154" i="40" s="1"/>
  <c r="L5" i="2" s="1"/>
  <c r="F146" i="40"/>
  <c r="F152" i="40" s="1"/>
  <c r="E4" i="2" s="1"/>
  <c r="L146" i="40"/>
  <c r="L152" i="40" s="1"/>
  <c r="K4" i="2" s="1"/>
  <c r="Z147" i="40"/>
  <c r="Z153" i="40" s="1"/>
  <c r="AF147" i="40"/>
  <c r="AC148" i="40"/>
  <c r="AC154" i="40" s="1"/>
  <c r="AB5" i="2" s="1"/>
  <c r="T148" i="40"/>
  <c r="T154" i="40" s="1"/>
  <c r="S5" i="2" s="1"/>
  <c r="U147" i="40"/>
  <c r="U153" i="40" s="1"/>
  <c r="AA147" i="40"/>
  <c r="AA153" i="40" s="1"/>
  <c r="L148" i="40"/>
  <c r="L154" i="40" s="1"/>
  <c r="K5" i="2" s="1"/>
  <c r="F148" i="40"/>
  <c r="F154" i="40" s="1"/>
  <c r="E5" i="2" s="1"/>
  <c r="T146" i="40"/>
  <c r="D146" i="40"/>
  <c r="D152" i="40" s="1"/>
  <c r="C4" i="2" s="1"/>
  <c r="K147" i="40"/>
  <c r="X148" i="40"/>
  <c r="X154" i="40" s="1"/>
  <c r="W5" i="2" s="1"/>
  <c r="W146" i="40"/>
  <c r="W152" i="40" s="1"/>
  <c r="V4" i="2" s="1"/>
  <c r="D148" i="40"/>
  <c r="Y146" i="40"/>
  <c r="Y152" i="40" s="1"/>
  <c r="X4" i="2" s="1"/>
  <c r="E148" i="40"/>
  <c r="E154" i="40" s="1"/>
  <c r="D5" i="2" s="1"/>
  <c r="AC146" i="40"/>
  <c r="AC152" i="40" s="1"/>
  <c r="AB4" i="2" s="1"/>
  <c r="D147" i="40"/>
  <c r="D153" i="40" s="1"/>
  <c r="E147" i="40"/>
  <c r="E153" i="40" s="1"/>
  <c r="S147" i="40"/>
  <c r="S153" i="40" s="1"/>
  <c r="M147" i="40"/>
  <c r="M153" i="40" s="1"/>
  <c r="AB148" i="40"/>
  <c r="AB154" i="40" s="1"/>
  <c r="AA5" i="2" s="1"/>
  <c r="W148" i="40"/>
  <c r="W154" i="40" s="1"/>
  <c r="V5" i="2" s="1"/>
  <c r="X146" i="40"/>
  <c r="X152" i="40" s="1"/>
  <c r="W4" i="2" s="1"/>
  <c r="N147" i="40"/>
  <c r="N153" i="40" s="1"/>
  <c r="Z146" i="40"/>
  <c r="Z152" i="40" s="1"/>
  <c r="Y4" i="2" s="1"/>
  <c r="J147" i="40"/>
  <c r="J153" i="40" s="1"/>
  <c r="AA146" i="40"/>
  <c r="AA152" i="40" s="1"/>
  <c r="Z4" i="2" s="1"/>
  <c r="K146" i="40"/>
  <c r="X147" i="40"/>
  <c r="X153" i="40" s="1"/>
  <c r="V147" i="40"/>
  <c r="V146" i="40"/>
  <c r="V152" i="40" s="1"/>
  <c r="U4" i="2" s="1"/>
  <c r="V153" i="40"/>
  <c r="AD153" i="40"/>
  <c r="K153" i="40"/>
  <c r="H152" i="40"/>
  <c r="G4" i="2" s="1"/>
  <c r="H154" i="40"/>
  <c r="G5" i="2" s="1"/>
  <c r="O153" i="40"/>
  <c r="W153" i="40"/>
  <c r="K152" i="40"/>
  <c r="J4" i="2" s="1"/>
  <c r="G153" i="40"/>
  <c r="R152" i="40"/>
  <c r="Q4" i="2" s="1"/>
  <c r="R154" i="40"/>
  <c r="Q5" i="2" s="1"/>
  <c r="G154" i="40"/>
  <c r="F5" i="2" s="1"/>
  <c r="P154" i="40"/>
  <c r="O5" i="2" s="1"/>
  <c r="S154" i="40"/>
  <c r="R5" i="2" s="1"/>
  <c r="AE154" i="40"/>
  <c r="AD5" i="2" s="1"/>
  <c r="T152" i="40"/>
  <c r="S4" i="2" s="1"/>
  <c r="I154" i="40"/>
  <c r="H5" i="2" s="1"/>
  <c r="I152" i="40"/>
  <c r="H4" i="2" s="1"/>
  <c r="Q153" i="40"/>
  <c r="I153" i="40"/>
  <c r="P153" i="40"/>
  <c r="T153" i="40"/>
  <c r="D154" i="40"/>
  <c r="C5" i="2" s="1"/>
  <c r="AF153" i="40"/>
  <c r="AB153" i="40"/>
  <c r="U152" i="40"/>
  <c r="T4" i="2" s="1"/>
  <c r="B2" i="2"/>
  <c r="C154" i="40"/>
  <c r="B5" i="2" s="1"/>
  <c r="C152" i="40" l="1"/>
  <c r="B4" i="2" s="1"/>
  <c r="D31" i="36"/>
  <c r="E31" i="36" s="1"/>
  <c r="E30" i="36"/>
  <c r="B5" i="8" l="1"/>
  <c r="B4" i="8"/>
  <c r="C5" i="9" l="1"/>
  <c r="C5" i="10"/>
  <c r="B7" i="8"/>
  <c r="B3" i="8"/>
  <c r="C4" i="8"/>
  <c r="D4" i="8" s="1"/>
  <c r="E4" i="8" s="1"/>
  <c r="C5" i="8"/>
  <c r="D5" i="8" l="1"/>
  <c r="D5" i="9"/>
  <c r="D5" i="10"/>
  <c r="D4" i="10" s="1"/>
  <c r="J3" i="8"/>
  <c r="R3" i="8"/>
  <c r="Z3" i="8"/>
  <c r="K3" i="8"/>
  <c r="S3" i="8"/>
  <c r="AA3" i="8"/>
  <c r="D3" i="8"/>
  <c r="L3" i="8"/>
  <c r="T3" i="8"/>
  <c r="AB3" i="8"/>
  <c r="E3" i="8"/>
  <c r="M3" i="8"/>
  <c r="U3" i="8"/>
  <c r="AC3" i="8"/>
  <c r="F3" i="8"/>
  <c r="N3" i="8"/>
  <c r="V3" i="8"/>
  <c r="AD3" i="8"/>
  <c r="G3" i="8"/>
  <c r="O3" i="8"/>
  <c r="W3" i="8"/>
  <c r="AE3" i="8"/>
  <c r="H3" i="8"/>
  <c r="P3" i="8"/>
  <c r="X3" i="8"/>
  <c r="C3" i="8"/>
  <c r="I3" i="8"/>
  <c r="Q3" i="8"/>
  <c r="Y3" i="8"/>
  <c r="F4" i="8"/>
  <c r="E5" i="8" l="1"/>
  <c r="E5" i="9"/>
  <c r="E5" i="10"/>
  <c r="E4" i="10" s="1"/>
  <c r="G4" i="8"/>
  <c r="A142" i="30"/>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F5" i="8" l="1"/>
  <c r="F5" i="9"/>
  <c r="F5" i="10"/>
  <c r="F4" i="10" s="1"/>
  <c r="H4" i="8"/>
  <c r="E18" i="31"/>
  <c r="D18" i="31"/>
  <c r="C18" i="31"/>
  <c r="G5" i="8" l="1"/>
  <c r="G5" i="9"/>
  <c r="G5" i="10"/>
  <c r="G4" i="10" s="1"/>
  <c r="I4" i="8"/>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H5" i="8" l="1"/>
  <c r="H5" i="9"/>
  <c r="H5" i="10"/>
  <c r="H4" i="10" s="1"/>
  <c r="J4" i="8"/>
  <c r="A57" i="30"/>
  <c r="A58" i="30"/>
  <c r="A59" i="30"/>
  <c r="A60" i="30"/>
  <c r="A61" i="30"/>
  <c r="A62" i="30"/>
  <c r="A63" i="30"/>
  <c r="A56" i="30"/>
  <c r="I5" i="8" l="1"/>
  <c r="I5" i="9"/>
  <c r="I5" i="10"/>
  <c r="I4" i="10" s="1"/>
  <c r="K4" i="8"/>
  <c r="A161" i="30"/>
  <c r="A179" i="30"/>
  <c r="A197"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C67" i="30"/>
  <c r="D67" i="30"/>
  <c r="E67" i="30"/>
  <c r="F67" i="30"/>
  <c r="G67" i="30"/>
  <c r="H67" i="30"/>
  <c r="I67" i="30"/>
  <c r="J67" i="30"/>
  <c r="K67" i="30"/>
  <c r="L67" i="30"/>
  <c r="M67" i="30"/>
  <c r="N67" i="30"/>
  <c r="O67" i="30"/>
  <c r="P67" i="30"/>
  <c r="Q67" i="30"/>
  <c r="R67" i="30"/>
  <c r="S67" i="30"/>
  <c r="T67" i="30"/>
  <c r="U67" i="30"/>
  <c r="V67" i="30"/>
  <c r="W67" i="30"/>
  <c r="X67" i="30"/>
  <c r="Y67" i="30"/>
  <c r="Z67" i="30"/>
  <c r="AA67" i="30"/>
  <c r="AB67" i="30"/>
  <c r="AC67" i="30"/>
  <c r="AD67" i="30"/>
  <c r="AE67" i="30"/>
  <c r="B28" i="30"/>
  <c r="C28" i="30"/>
  <c r="D28" i="30"/>
  <c r="E28" i="30"/>
  <c r="F28" i="30"/>
  <c r="G28" i="30"/>
  <c r="H28" i="30"/>
  <c r="I28" i="30"/>
  <c r="J28" i="30"/>
  <c r="K28" i="30"/>
  <c r="L28" i="30"/>
  <c r="M28" i="30"/>
  <c r="N28" i="30"/>
  <c r="O28" i="30"/>
  <c r="P28" i="30"/>
  <c r="Q28" i="30"/>
  <c r="R28" i="30"/>
  <c r="S28" i="30"/>
  <c r="T28" i="30"/>
  <c r="U28" i="30"/>
  <c r="V28" i="30"/>
  <c r="W28" i="30"/>
  <c r="X28" i="30"/>
  <c r="Y28" i="30"/>
  <c r="Z28" i="30"/>
  <c r="AA28" i="30"/>
  <c r="AB28" i="30"/>
  <c r="AC28" i="30"/>
  <c r="AD28" i="30"/>
  <c r="AE28" i="30"/>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H25" i="30"/>
  <c r="P25" i="30"/>
  <c r="X25" i="30"/>
  <c r="A25" i="30"/>
  <c r="A20" i="30"/>
  <c r="A21" i="30"/>
  <c r="A24" i="30"/>
  <c r="A19" i="30"/>
  <c r="J5" i="8" l="1"/>
  <c r="J5" i="9"/>
  <c r="J5" i="10"/>
  <c r="J4" i="10" s="1"/>
  <c r="L4" i="8"/>
  <c r="D160" i="30"/>
  <c r="D126" i="30"/>
  <c r="D112" i="30"/>
  <c r="D150" i="30"/>
  <c r="D243" i="30" s="1"/>
  <c r="D136" i="30"/>
  <c r="D229" i="30" s="1"/>
  <c r="D88" i="30"/>
  <c r="D125" i="30"/>
  <c r="D138" i="30"/>
  <c r="D93" i="30"/>
  <c r="D146" i="30"/>
  <c r="D135" i="30"/>
  <c r="D114" i="30"/>
  <c r="D207" i="30" s="1"/>
  <c r="D99" i="30"/>
  <c r="D156" i="30"/>
  <c r="D111" i="30"/>
  <c r="D90" i="30"/>
  <c r="D74" i="30"/>
  <c r="D143" i="30"/>
  <c r="D151" i="30"/>
  <c r="D153" i="30"/>
  <c r="D107" i="30"/>
  <c r="D108" i="30"/>
  <c r="D152" i="30"/>
  <c r="D154" i="30"/>
  <c r="D247" i="30" s="1"/>
  <c r="D128" i="30"/>
  <c r="D129" i="30"/>
  <c r="D71" i="30"/>
  <c r="D164" i="30" s="1"/>
  <c r="D79" i="30"/>
  <c r="D142" i="30"/>
  <c r="D144" i="30"/>
  <c r="D113" i="30"/>
  <c r="D206" i="30" s="1"/>
  <c r="D102" i="30"/>
  <c r="D77" i="30"/>
  <c r="D170" i="30" s="1"/>
  <c r="D137" i="30"/>
  <c r="D230" i="30" s="1"/>
  <c r="D110" i="30"/>
  <c r="D120" i="30"/>
  <c r="D96" i="30"/>
  <c r="D109" i="30"/>
  <c r="D73" i="30"/>
  <c r="D166" i="30" s="1"/>
  <c r="D119" i="30"/>
  <c r="D95" i="30"/>
  <c r="D72" i="30"/>
  <c r="D78" i="30"/>
  <c r="D171" i="30" s="1"/>
  <c r="D145" i="30"/>
  <c r="D118" i="30"/>
  <c r="D94" i="30"/>
  <c r="D187" i="30" s="1"/>
  <c r="D84" i="30"/>
  <c r="D132" i="30"/>
  <c r="D225" i="30" s="1"/>
  <c r="D147" i="30"/>
  <c r="D105" i="30"/>
  <c r="D198" i="30" s="1"/>
  <c r="D149" i="30"/>
  <c r="D127" i="30"/>
  <c r="D134" i="30"/>
  <c r="D227" i="30" s="1"/>
  <c r="D124" i="30"/>
  <c r="D217" i="30" s="1"/>
  <c r="D89" i="30"/>
  <c r="D98" i="30"/>
  <c r="D191" i="30" s="1"/>
  <c r="D76" i="30"/>
  <c r="D82" i="30"/>
  <c r="D175" i="30" s="1"/>
  <c r="D155" i="30"/>
  <c r="D130" i="30"/>
  <c r="D87" i="30"/>
  <c r="D180" i="30" s="1"/>
  <c r="D100" i="30"/>
  <c r="D115" i="30"/>
  <c r="D208" i="30" s="1"/>
  <c r="D70" i="30"/>
  <c r="D133" i="30"/>
  <c r="D117" i="30"/>
  <c r="D92" i="30"/>
  <c r="D69" i="30"/>
  <c r="D162" i="30" s="1"/>
  <c r="D148" i="30"/>
  <c r="D101" i="30"/>
  <c r="D123" i="30"/>
  <c r="D216" i="30" s="1"/>
  <c r="D106" i="30"/>
  <c r="D83" i="30"/>
  <c r="D116" i="30"/>
  <c r="D209" i="30" s="1"/>
  <c r="D80" i="30"/>
  <c r="D173" i="30" s="1"/>
  <c r="D81" i="30"/>
  <c r="D174" i="30" s="1"/>
  <c r="D91" i="30"/>
  <c r="D97" i="30"/>
  <c r="D141" i="30"/>
  <c r="D75" i="30"/>
  <c r="D131" i="30"/>
  <c r="D224" i="30" s="1"/>
  <c r="W160" i="30"/>
  <c r="W149" i="30"/>
  <c r="W135" i="30"/>
  <c r="W87" i="30"/>
  <c r="W180" i="30" s="1"/>
  <c r="W125" i="30"/>
  <c r="W111" i="30"/>
  <c r="W143" i="30"/>
  <c r="W132" i="30"/>
  <c r="W225" i="30" s="1"/>
  <c r="W99" i="30"/>
  <c r="W153" i="30"/>
  <c r="W108" i="30"/>
  <c r="W129" i="30"/>
  <c r="W222" i="30" s="1"/>
  <c r="W118" i="30"/>
  <c r="W97" i="30"/>
  <c r="W83" i="30"/>
  <c r="W150" i="30"/>
  <c r="W243" i="30" s="1"/>
  <c r="W126" i="30"/>
  <c r="W136" i="30"/>
  <c r="W229" i="30" s="1"/>
  <c r="W131" i="30"/>
  <c r="W224" i="30" s="1"/>
  <c r="W90" i="30"/>
  <c r="W91" i="30"/>
  <c r="W151" i="30"/>
  <c r="W116" i="30"/>
  <c r="W209" i="30" s="1"/>
  <c r="W141" i="30"/>
  <c r="W147" i="30"/>
  <c r="W134" i="30"/>
  <c r="W227" i="30" s="1"/>
  <c r="W109" i="30"/>
  <c r="W110" i="30"/>
  <c r="W112" i="30"/>
  <c r="W115" i="30"/>
  <c r="W208" i="30" s="1"/>
  <c r="W117" i="30"/>
  <c r="W120" i="30"/>
  <c r="W88" i="30"/>
  <c r="W93" i="30"/>
  <c r="W186" i="30" s="1"/>
  <c r="W96" i="30"/>
  <c r="W189" i="30" s="1"/>
  <c r="W133" i="30"/>
  <c r="W98" i="30"/>
  <c r="W191" i="30" s="1"/>
  <c r="W152" i="30"/>
  <c r="W124" i="30"/>
  <c r="W138" i="30"/>
  <c r="W79" i="30"/>
  <c r="W130" i="30"/>
  <c r="W137" i="30"/>
  <c r="W114" i="30"/>
  <c r="W207" i="30" s="1"/>
  <c r="W75" i="30"/>
  <c r="W146" i="30"/>
  <c r="W74" i="30"/>
  <c r="W155" i="30"/>
  <c r="W127" i="30"/>
  <c r="W107" i="30"/>
  <c r="W80" i="30"/>
  <c r="W173" i="30" s="1"/>
  <c r="W105" i="30"/>
  <c r="W198" i="30" s="1"/>
  <c r="W70" i="30"/>
  <c r="W142" i="30"/>
  <c r="W235" i="30" s="1"/>
  <c r="W119" i="30"/>
  <c r="W95" i="30"/>
  <c r="W77" i="30"/>
  <c r="W170" i="30" s="1"/>
  <c r="W94" i="30"/>
  <c r="W71" i="30"/>
  <c r="W144" i="30"/>
  <c r="W72" i="30"/>
  <c r="W78" i="30"/>
  <c r="W171" i="30" s="1"/>
  <c r="W73" i="30"/>
  <c r="W166" i="30" s="1"/>
  <c r="W89" i="30"/>
  <c r="W100" i="30"/>
  <c r="W128" i="30"/>
  <c r="W84" i="30"/>
  <c r="W92" i="30"/>
  <c r="W123" i="30"/>
  <c r="W216" i="30" s="1"/>
  <c r="W113" i="30"/>
  <c r="W206" i="30" s="1"/>
  <c r="W81" i="30"/>
  <c r="W174" i="30" s="1"/>
  <c r="W156" i="30"/>
  <c r="W69" i="30"/>
  <c r="W162" i="30" s="1"/>
  <c r="W76" i="30"/>
  <c r="W148" i="30"/>
  <c r="W241" i="30" s="1"/>
  <c r="W82" i="30"/>
  <c r="W175" i="30" s="1"/>
  <c r="W101" i="30"/>
  <c r="W102" i="30"/>
  <c r="W154" i="30"/>
  <c r="W247" i="30" s="1"/>
  <c r="W145" i="30"/>
  <c r="W106" i="30"/>
  <c r="L47" i="30"/>
  <c r="L60" i="30"/>
  <c r="L57" i="30"/>
  <c r="L38" i="30"/>
  <c r="L63" i="30"/>
  <c r="L56" i="30"/>
  <c r="L58" i="30"/>
  <c r="L41" i="30"/>
  <c r="L62" i="30"/>
  <c r="L54" i="30"/>
  <c r="L240" i="30" s="1"/>
  <c r="L35" i="30"/>
  <c r="L204" i="30" s="1"/>
  <c r="L61" i="30"/>
  <c r="L33" i="30"/>
  <c r="L184" i="30" s="1"/>
  <c r="L51" i="30"/>
  <c r="L237" i="30" s="1"/>
  <c r="L29" i="30"/>
  <c r="L39" i="30"/>
  <c r="L31" i="30"/>
  <c r="L36" i="30"/>
  <c r="L42" i="30"/>
  <c r="L40" i="30"/>
  <c r="L30" i="30"/>
  <c r="L44" i="30"/>
  <c r="L59" i="30"/>
  <c r="L32" i="30"/>
  <c r="L183" i="30" s="1"/>
  <c r="L48" i="30"/>
  <c r="L53" i="30"/>
  <c r="L239" i="30" s="1"/>
  <c r="L50" i="30"/>
  <c r="L37" i="30"/>
  <c r="L43" i="30"/>
  <c r="L55" i="30"/>
  <c r="L241" i="30" s="1"/>
  <c r="L52" i="30"/>
  <c r="L34" i="30"/>
  <c r="L167" i="30" s="1"/>
  <c r="L49" i="30"/>
  <c r="L217" i="30" s="1"/>
  <c r="AE47" i="30"/>
  <c r="AE42" i="30"/>
  <c r="AE35" i="30"/>
  <c r="AE32" i="30"/>
  <c r="AE40" i="30"/>
  <c r="AE49" i="30"/>
  <c r="AE54" i="30"/>
  <c r="AE44" i="30"/>
  <c r="AE38" i="30"/>
  <c r="AE60" i="30"/>
  <c r="AE41" i="30"/>
  <c r="AE62" i="30"/>
  <c r="AE39" i="30"/>
  <c r="AE33" i="30"/>
  <c r="AE37" i="30"/>
  <c r="AE34" i="30"/>
  <c r="AE185" i="30" s="1"/>
  <c r="AE43" i="30"/>
  <c r="AE57" i="30"/>
  <c r="AE56" i="30"/>
  <c r="AE242" i="30" s="1"/>
  <c r="AE36" i="30"/>
  <c r="AE61" i="30"/>
  <c r="AE58" i="30"/>
  <c r="AE63" i="30"/>
  <c r="AE31" i="30"/>
  <c r="AE52" i="30"/>
  <c r="AE59" i="30"/>
  <c r="AE29" i="30"/>
  <c r="AE51" i="30"/>
  <c r="AE53" i="30"/>
  <c r="AE30" i="30"/>
  <c r="AE163" i="30" s="1"/>
  <c r="AE48" i="30"/>
  <c r="AE55" i="30"/>
  <c r="AE50" i="30"/>
  <c r="T160" i="30"/>
  <c r="T156" i="30"/>
  <c r="T249" i="30" s="1"/>
  <c r="T108" i="30"/>
  <c r="T94" i="30"/>
  <c r="T146" i="30"/>
  <c r="T132" i="30"/>
  <c r="T225" i="30" s="1"/>
  <c r="T118" i="30"/>
  <c r="T150" i="30"/>
  <c r="T243" i="30" s="1"/>
  <c r="T105" i="30"/>
  <c r="T198" i="30" s="1"/>
  <c r="T126" i="30"/>
  <c r="T115" i="30"/>
  <c r="T147" i="30"/>
  <c r="T136" i="30"/>
  <c r="T229" i="30" s="1"/>
  <c r="T91" i="30"/>
  <c r="T70" i="30"/>
  <c r="T144" i="30"/>
  <c r="T123" i="30"/>
  <c r="T216" i="30" s="1"/>
  <c r="T127" i="30"/>
  <c r="T137" i="30"/>
  <c r="T152" i="30"/>
  <c r="T154" i="30"/>
  <c r="T247" i="30" s="1"/>
  <c r="T92" i="30"/>
  <c r="T69" i="30"/>
  <c r="T77" i="30"/>
  <c r="T170" i="30" s="1"/>
  <c r="T133" i="30"/>
  <c r="T226" i="30" s="1"/>
  <c r="T117" i="30"/>
  <c r="T153" i="30"/>
  <c r="T246" i="30" s="1"/>
  <c r="T98" i="30"/>
  <c r="T191" i="30" s="1"/>
  <c r="T81" i="30"/>
  <c r="T174" i="30" s="1"/>
  <c r="T125" i="30"/>
  <c r="T124" i="30"/>
  <c r="T107" i="30"/>
  <c r="T100" i="30"/>
  <c r="T145" i="30"/>
  <c r="T151" i="30"/>
  <c r="T106" i="30"/>
  <c r="T112" i="30"/>
  <c r="T88" i="30"/>
  <c r="T149" i="30"/>
  <c r="T130" i="30"/>
  <c r="T74" i="30"/>
  <c r="T80" i="30"/>
  <c r="T173" i="30" s="1"/>
  <c r="T143" i="30"/>
  <c r="T134" i="30"/>
  <c r="T227" i="30" s="1"/>
  <c r="T114" i="30"/>
  <c r="T207" i="30" s="1"/>
  <c r="T90" i="30"/>
  <c r="T75" i="30"/>
  <c r="T113" i="30"/>
  <c r="T206" i="30" s="1"/>
  <c r="T89" i="30"/>
  <c r="T71" i="30"/>
  <c r="T83" i="30"/>
  <c r="T109" i="30"/>
  <c r="T72" i="30"/>
  <c r="T128" i="30"/>
  <c r="T78" i="30"/>
  <c r="T171" i="30" s="1"/>
  <c r="T93" i="30"/>
  <c r="T95" i="30"/>
  <c r="T73" i="30"/>
  <c r="T166" i="30" s="1"/>
  <c r="T135" i="30"/>
  <c r="T138" i="30"/>
  <c r="T116" i="30"/>
  <c r="T209" i="30" s="1"/>
  <c r="T155" i="30"/>
  <c r="T102" i="30"/>
  <c r="T82" i="30"/>
  <c r="T175" i="30" s="1"/>
  <c r="T79" i="30"/>
  <c r="T141" i="30"/>
  <c r="T234" i="30" s="1"/>
  <c r="T148" i="30"/>
  <c r="T241" i="30" s="1"/>
  <c r="T99" i="30"/>
  <c r="T101" i="30"/>
  <c r="T76" i="30"/>
  <c r="T142" i="30"/>
  <c r="T129" i="30"/>
  <c r="T131" i="30"/>
  <c r="T224" i="30" s="1"/>
  <c r="T87" i="30"/>
  <c r="T180" i="30" s="1"/>
  <c r="T110" i="30"/>
  <c r="T96" i="30"/>
  <c r="T111" i="30"/>
  <c r="T97" i="30"/>
  <c r="T119" i="30"/>
  <c r="T84" i="30"/>
  <c r="T120" i="30"/>
  <c r="AB47" i="30"/>
  <c r="AB55" i="30"/>
  <c r="AB241" i="30" s="1"/>
  <c r="AB54" i="30"/>
  <c r="AB222" i="30" s="1"/>
  <c r="AB34" i="30"/>
  <c r="AB203" i="30" s="1"/>
  <c r="AB59" i="30"/>
  <c r="AB52" i="30"/>
  <c r="AB220" i="30" s="1"/>
  <c r="AB36" i="30"/>
  <c r="AB30" i="30"/>
  <c r="AB51" i="30"/>
  <c r="AB49" i="30"/>
  <c r="AB41" i="30"/>
  <c r="AB33" i="30"/>
  <c r="AB58" i="30"/>
  <c r="AB60" i="30"/>
  <c r="AB39" i="30"/>
  <c r="AB32" i="30"/>
  <c r="AB57" i="30"/>
  <c r="AB62" i="30"/>
  <c r="AB230" i="30" s="1"/>
  <c r="AB40" i="30"/>
  <c r="AB44" i="30"/>
  <c r="AB48" i="30"/>
  <c r="AB42" i="30"/>
  <c r="AB53" i="30"/>
  <c r="AB50" i="30"/>
  <c r="AB218" i="30" s="1"/>
  <c r="AB29" i="30"/>
  <c r="AB162" i="30" s="1"/>
  <c r="AB31" i="30"/>
  <c r="AB63" i="30"/>
  <c r="AB231" i="30" s="1"/>
  <c r="AB35" i="30"/>
  <c r="AB61" i="30"/>
  <c r="AB37" i="30"/>
  <c r="AB56" i="30"/>
  <c r="AB43" i="30"/>
  <c r="AB38" i="30"/>
  <c r="H47" i="30"/>
  <c r="H62" i="30"/>
  <c r="H32" i="30"/>
  <c r="H36" i="30"/>
  <c r="H35" i="30"/>
  <c r="H186" i="30" s="1"/>
  <c r="H30" i="30"/>
  <c r="H44" i="30"/>
  <c r="H33" i="30"/>
  <c r="H202" i="30" s="1"/>
  <c r="H55" i="30"/>
  <c r="H29" i="30"/>
  <c r="H52" i="30"/>
  <c r="H37" i="30"/>
  <c r="H38" i="30"/>
  <c r="H49" i="30"/>
  <c r="H54" i="30"/>
  <c r="H51" i="30"/>
  <c r="H31" i="30"/>
  <c r="H48" i="30"/>
  <c r="H43" i="30"/>
  <c r="H53" i="30"/>
  <c r="H50" i="30"/>
  <c r="H39" i="30"/>
  <c r="H34" i="30"/>
  <c r="H41" i="30"/>
  <c r="H57" i="30"/>
  <c r="H59" i="30"/>
  <c r="H245" i="30" s="1"/>
  <c r="H56" i="30"/>
  <c r="H60" i="30"/>
  <c r="H61" i="30"/>
  <c r="H58" i="30"/>
  <c r="H63" i="30"/>
  <c r="H249" i="30" s="1"/>
  <c r="H42" i="30"/>
  <c r="H40" i="30"/>
  <c r="Q160" i="30"/>
  <c r="Q143" i="30"/>
  <c r="Q129" i="30"/>
  <c r="Q115" i="30"/>
  <c r="Q153" i="30"/>
  <c r="Q105" i="30"/>
  <c r="Q198" i="30" s="1"/>
  <c r="Q91" i="30"/>
  <c r="Q123" i="30"/>
  <c r="Q216" i="30" s="1"/>
  <c r="Q112" i="30"/>
  <c r="Q144" i="30"/>
  <c r="Q133" i="30"/>
  <c r="Q226" i="30" s="1"/>
  <c r="Q88" i="30"/>
  <c r="Q102" i="30"/>
  <c r="Q141" i="30"/>
  <c r="Q234" i="30" s="1"/>
  <c r="Q154" i="30"/>
  <c r="Q247" i="30" s="1"/>
  <c r="Q109" i="30"/>
  <c r="Q202" i="30" s="1"/>
  <c r="Q77" i="30"/>
  <c r="Q170" i="30" s="1"/>
  <c r="Q151" i="30"/>
  <c r="Q244" i="30" s="1"/>
  <c r="Q142" i="30"/>
  <c r="Q235" i="30" s="1"/>
  <c r="Q128" i="30"/>
  <c r="Q221" i="30" s="1"/>
  <c r="Q138" i="30"/>
  <c r="Q155" i="30"/>
  <c r="Q108" i="30"/>
  <c r="Q72" i="30"/>
  <c r="Q80" i="30"/>
  <c r="Q173" i="30" s="1"/>
  <c r="Q134" i="30"/>
  <c r="Q227" i="30" s="1"/>
  <c r="Q93" i="30"/>
  <c r="Q124" i="30"/>
  <c r="Q100" i="30"/>
  <c r="Q152" i="30"/>
  <c r="Q146" i="30"/>
  <c r="Q107" i="30"/>
  <c r="Q132" i="30"/>
  <c r="Q225" i="30" s="1"/>
  <c r="Q145" i="30"/>
  <c r="Q131" i="30"/>
  <c r="Q224" i="30" s="1"/>
  <c r="Q82" i="30"/>
  <c r="Q175" i="30" s="1"/>
  <c r="Q114" i="30"/>
  <c r="Q90" i="30"/>
  <c r="Q183" i="30" s="1"/>
  <c r="Q148" i="30"/>
  <c r="Q241" i="30" s="1"/>
  <c r="Q106" i="30"/>
  <c r="Q199" i="30" s="1"/>
  <c r="Q98" i="30"/>
  <c r="Q191" i="30" s="1"/>
  <c r="Q69" i="30"/>
  <c r="Q137" i="30"/>
  <c r="Q113" i="30"/>
  <c r="Q206" i="30" s="1"/>
  <c r="Q89" i="30"/>
  <c r="Q75" i="30"/>
  <c r="Q81" i="30"/>
  <c r="Q174" i="30" s="1"/>
  <c r="Q101" i="30"/>
  <c r="Q76" i="30"/>
  <c r="Q150" i="30"/>
  <c r="Q243" i="30" s="1"/>
  <c r="Q118" i="30"/>
  <c r="Q94" i="30"/>
  <c r="Q78" i="30"/>
  <c r="Q171" i="30" s="1"/>
  <c r="Q125" i="30"/>
  <c r="Q73" i="30"/>
  <c r="Q166" i="30" s="1"/>
  <c r="Q84" i="30"/>
  <c r="Q147" i="30"/>
  <c r="Q135" i="30"/>
  <c r="Q117" i="30"/>
  <c r="Q79" i="30"/>
  <c r="Q110" i="30"/>
  <c r="Q96" i="30"/>
  <c r="Q116" i="30"/>
  <c r="Q209" i="30" s="1"/>
  <c r="Q136" i="30"/>
  <c r="Q229" i="30" s="1"/>
  <c r="Q149" i="30"/>
  <c r="Q127" i="30"/>
  <c r="Q130" i="30"/>
  <c r="Q87" i="30"/>
  <c r="Q180" i="30" s="1"/>
  <c r="Q70" i="30"/>
  <c r="Q119" i="30"/>
  <c r="Q74" i="30"/>
  <c r="Q111" i="30"/>
  <c r="Q97" i="30"/>
  <c r="Q99" i="30"/>
  <c r="Q126" i="30"/>
  <c r="Q120" i="30"/>
  <c r="Q156" i="30"/>
  <c r="Q249" i="30" s="1"/>
  <c r="Q71" i="30"/>
  <c r="Q92" i="30"/>
  <c r="Q185" i="30" s="1"/>
  <c r="Q95" i="30"/>
  <c r="Q83" i="30"/>
  <c r="Y47" i="30"/>
  <c r="Y39" i="30"/>
  <c r="Y56" i="30"/>
  <c r="Y55" i="30"/>
  <c r="Y43" i="30"/>
  <c r="Y51" i="30"/>
  <c r="Y48" i="30"/>
  <c r="Y44" i="30"/>
  <c r="Y61" i="30"/>
  <c r="Y52" i="30"/>
  <c r="Y220" i="30" s="1"/>
  <c r="Y62" i="30"/>
  <c r="Y37" i="30"/>
  <c r="Y41" i="30"/>
  <c r="Y49" i="30"/>
  <c r="Y58" i="30"/>
  <c r="Y54" i="30"/>
  <c r="Y35" i="30"/>
  <c r="Y204" i="30" s="1"/>
  <c r="Y31" i="30"/>
  <c r="Y200" i="30" s="1"/>
  <c r="Y63" i="30"/>
  <c r="Y34" i="30"/>
  <c r="Y203" i="30" s="1"/>
  <c r="Y38" i="30"/>
  <c r="Y57" i="30"/>
  <c r="Y29" i="30"/>
  <c r="Y40" i="30"/>
  <c r="Y32" i="30"/>
  <c r="Y50" i="30"/>
  <c r="Y33" i="30"/>
  <c r="Y60" i="30"/>
  <c r="Y53" i="30"/>
  <c r="Y30" i="30"/>
  <c r="Y59" i="30"/>
  <c r="Y245" i="30" s="1"/>
  <c r="Y36" i="30"/>
  <c r="Y42" i="30"/>
  <c r="W47" i="30"/>
  <c r="W56" i="30"/>
  <c r="W242" i="30" s="1"/>
  <c r="W31" i="30"/>
  <c r="W182" i="30" s="1"/>
  <c r="W60" i="30"/>
  <c r="W40" i="30"/>
  <c r="W61" i="30"/>
  <c r="W42" i="30"/>
  <c r="W35" i="30"/>
  <c r="W63" i="30"/>
  <c r="W231" i="30" s="1"/>
  <c r="W62" i="30"/>
  <c r="W58" i="30"/>
  <c r="W44" i="30"/>
  <c r="W54" i="30"/>
  <c r="W41" i="30"/>
  <c r="W51" i="30"/>
  <c r="W32" i="30"/>
  <c r="W183" i="30" s="1"/>
  <c r="W48" i="30"/>
  <c r="W53" i="30"/>
  <c r="W221" i="30" s="1"/>
  <c r="W39" i="30"/>
  <c r="W50" i="30"/>
  <c r="W29" i="30"/>
  <c r="W33" i="30"/>
  <c r="W184" i="30" s="1"/>
  <c r="W55" i="30"/>
  <c r="W43" i="30"/>
  <c r="W57" i="30"/>
  <c r="W37" i="30"/>
  <c r="W59" i="30"/>
  <c r="W36" i="30"/>
  <c r="W34" i="30"/>
  <c r="W52" i="30"/>
  <c r="W30" i="30"/>
  <c r="W49" i="30"/>
  <c r="W38" i="30"/>
  <c r="M160" i="30"/>
  <c r="M125" i="30"/>
  <c r="M111" i="30"/>
  <c r="M97" i="30"/>
  <c r="M149" i="30"/>
  <c r="M135" i="30"/>
  <c r="M87" i="30"/>
  <c r="M180" i="30" s="1"/>
  <c r="M151" i="30"/>
  <c r="M244" i="30" s="1"/>
  <c r="M106" i="30"/>
  <c r="M199" i="30" s="1"/>
  <c r="M95" i="30"/>
  <c r="M148" i="30"/>
  <c r="M241" i="30" s="1"/>
  <c r="M127" i="30"/>
  <c r="M116" i="30"/>
  <c r="M209" i="30" s="1"/>
  <c r="M98" i="30"/>
  <c r="M191" i="30" s="1"/>
  <c r="M124" i="30"/>
  <c r="M137" i="30"/>
  <c r="M92" i="30"/>
  <c r="M73" i="30"/>
  <c r="M166" i="30" s="1"/>
  <c r="M145" i="30"/>
  <c r="M129" i="30"/>
  <c r="M105" i="30"/>
  <c r="M198" i="30" s="1"/>
  <c r="M123" i="30"/>
  <c r="M216" i="30" s="1"/>
  <c r="M94" i="30"/>
  <c r="M119" i="30"/>
  <c r="M120" i="30"/>
  <c r="M100" i="30"/>
  <c r="M70" i="30"/>
  <c r="M101" i="30"/>
  <c r="M72" i="30"/>
  <c r="M130" i="30"/>
  <c r="M99" i="30"/>
  <c r="M154" i="30"/>
  <c r="M247" i="30" s="1"/>
  <c r="M110" i="30"/>
  <c r="M142" i="30"/>
  <c r="M69" i="30"/>
  <c r="M76" i="30"/>
  <c r="M96" i="30"/>
  <c r="M82" i="30"/>
  <c r="M175" i="30" s="1"/>
  <c r="M133" i="30"/>
  <c r="M77" i="30"/>
  <c r="M170" i="30" s="1"/>
  <c r="M112" i="30"/>
  <c r="M88" i="30"/>
  <c r="M102" i="30"/>
  <c r="M126" i="30"/>
  <c r="M79" i="30"/>
  <c r="M138" i="30"/>
  <c r="M131" i="30"/>
  <c r="M224" i="30" s="1"/>
  <c r="M108" i="30"/>
  <c r="M74" i="30"/>
  <c r="M155" i="30"/>
  <c r="M80" i="30"/>
  <c r="M173" i="30" s="1"/>
  <c r="M109" i="30"/>
  <c r="M93" i="30"/>
  <c r="M156" i="30"/>
  <c r="M91" i="30"/>
  <c r="M150" i="30"/>
  <c r="M243" i="30" s="1"/>
  <c r="M152" i="30"/>
  <c r="M114" i="30"/>
  <c r="M146" i="30"/>
  <c r="M107" i="30"/>
  <c r="M89" i="30"/>
  <c r="M143" i="30"/>
  <c r="M75" i="30"/>
  <c r="M136" i="30"/>
  <c r="M229" i="30" s="1"/>
  <c r="M134" i="30"/>
  <c r="M227" i="30" s="1"/>
  <c r="M90" i="30"/>
  <c r="M183" i="30" s="1"/>
  <c r="M141" i="30"/>
  <c r="M234" i="30" s="1"/>
  <c r="M113" i="30"/>
  <c r="M206" i="30" s="1"/>
  <c r="M81" i="30"/>
  <c r="M174" i="30" s="1"/>
  <c r="M71" i="30"/>
  <c r="M83" i="30"/>
  <c r="M147" i="30"/>
  <c r="M132" i="30"/>
  <c r="M225" i="30" s="1"/>
  <c r="M144" i="30"/>
  <c r="M237" i="30" s="1"/>
  <c r="M115" i="30"/>
  <c r="M117" i="30"/>
  <c r="M78" i="30"/>
  <c r="M171" i="30" s="1"/>
  <c r="M128" i="30"/>
  <c r="M118" i="30"/>
  <c r="M84" i="30"/>
  <c r="M153" i="30"/>
  <c r="U47" i="30"/>
  <c r="U60" i="30"/>
  <c r="U38" i="30"/>
  <c r="U57" i="30"/>
  <c r="U61" i="30"/>
  <c r="U54" i="30"/>
  <c r="U33" i="30"/>
  <c r="U50" i="30"/>
  <c r="U34" i="30"/>
  <c r="U36" i="30"/>
  <c r="U187" i="30" s="1"/>
  <c r="U55" i="30"/>
  <c r="U44" i="30"/>
  <c r="U52" i="30"/>
  <c r="U37" i="30"/>
  <c r="U42" i="30"/>
  <c r="U49" i="30"/>
  <c r="U30" i="30"/>
  <c r="U59" i="30"/>
  <c r="U40" i="30"/>
  <c r="U56" i="30"/>
  <c r="U58" i="30"/>
  <c r="U35" i="30"/>
  <c r="U32" i="30"/>
  <c r="U183" i="30" s="1"/>
  <c r="U29" i="30"/>
  <c r="U62" i="30"/>
  <c r="U248" i="30" s="1"/>
  <c r="U31" i="30"/>
  <c r="U63" i="30"/>
  <c r="U249" i="30" s="1"/>
  <c r="U41" i="30"/>
  <c r="U48" i="30"/>
  <c r="U39" i="30"/>
  <c r="U208" i="30" s="1"/>
  <c r="U43" i="30"/>
  <c r="U51" i="30"/>
  <c r="U53" i="30"/>
  <c r="U221" i="30" s="1"/>
  <c r="K160" i="30"/>
  <c r="K123" i="30"/>
  <c r="K216" i="30" s="1"/>
  <c r="K109" i="30"/>
  <c r="K95" i="30"/>
  <c r="K147" i="30"/>
  <c r="K133" i="30"/>
  <c r="K119" i="30"/>
  <c r="K148" i="30"/>
  <c r="K137" i="30"/>
  <c r="K92" i="30"/>
  <c r="K145" i="30"/>
  <c r="K124" i="30"/>
  <c r="K113" i="30"/>
  <c r="K206" i="30" s="1"/>
  <c r="K155" i="30"/>
  <c r="K248" i="30" s="1"/>
  <c r="K134" i="30"/>
  <c r="K227" i="30" s="1"/>
  <c r="K89" i="30"/>
  <c r="K182" i="30" s="1"/>
  <c r="K71" i="30"/>
  <c r="K142" i="30"/>
  <c r="K105" i="30"/>
  <c r="K198" i="30" s="1"/>
  <c r="K149" i="30"/>
  <c r="K242" i="30" s="1"/>
  <c r="K120" i="30"/>
  <c r="K126" i="30"/>
  <c r="K111" i="30"/>
  <c r="K76" i="30"/>
  <c r="K151" i="30"/>
  <c r="K130" i="30"/>
  <c r="K138" i="30"/>
  <c r="K69" i="30"/>
  <c r="K112" i="30"/>
  <c r="K88" i="30"/>
  <c r="K101" i="30"/>
  <c r="K87" i="30"/>
  <c r="K180" i="30" s="1"/>
  <c r="K97" i="30"/>
  <c r="K99" i="30"/>
  <c r="K102" i="30"/>
  <c r="K154" i="30"/>
  <c r="K247" i="30" s="1"/>
  <c r="K129" i="30"/>
  <c r="K100" i="30"/>
  <c r="K70" i="30"/>
  <c r="K77" i="30"/>
  <c r="K170" i="30" s="1"/>
  <c r="K83" i="30"/>
  <c r="K96" i="30"/>
  <c r="K98" i="30"/>
  <c r="K191" i="30" s="1"/>
  <c r="K82" i="30"/>
  <c r="K175" i="30" s="1"/>
  <c r="K106" i="30"/>
  <c r="K136" i="30"/>
  <c r="K229" i="30" s="1"/>
  <c r="K110" i="30"/>
  <c r="K108" i="30"/>
  <c r="K74" i="30"/>
  <c r="K131" i="30"/>
  <c r="K224" i="30" s="1"/>
  <c r="K116" i="30"/>
  <c r="K209" i="30" s="1"/>
  <c r="K80" i="30"/>
  <c r="K173" i="30" s="1"/>
  <c r="K115" i="30"/>
  <c r="K91" i="30"/>
  <c r="K184" i="30" s="1"/>
  <c r="K141" i="30"/>
  <c r="K234" i="30" s="1"/>
  <c r="K152" i="30"/>
  <c r="K245" i="30" s="1"/>
  <c r="K114" i="30"/>
  <c r="K207" i="30" s="1"/>
  <c r="K90" i="30"/>
  <c r="K183" i="30" s="1"/>
  <c r="K135" i="30"/>
  <c r="K228" i="30" s="1"/>
  <c r="K153" i="30"/>
  <c r="K127" i="30"/>
  <c r="K107" i="30"/>
  <c r="K128" i="30"/>
  <c r="K94" i="30"/>
  <c r="K84" i="30"/>
  <c r="K117" i="30"/>
  <c r="K143" i="30"/>
  <c r="K146" i="30"/>
  <c r="K75" i="30"/>
  <c r="K150" i="30"/>
  <c r="K243" i="30" s="1"/>
  <c r="K156" i="30"/>
  <c r="K72" i="30"/>
  <c r="K81" i="30"/>
  <c r="K174" i="30" s="1"/>
  <c r="K132" i="30"/>
  <c r="K225" i="30" s="1"/>
  <c r="K78" i="30"/>
  <c r="K171" i="30" s="1"/>
  <c r="K144" i="30"/>
  <c r="K125" i="30"/>
  <c r="K73" i="30"/>
  <c r="K166" i="30" s="1"/>
  <c r="K118" i="30"/>
  <c r="K79" i="30"/>
  <c r="K93" i="30"/>
  <c r="I160" i="30"/>
  <c r="I155" i="30"/>
  <c r="I107" i="30"/>
  <c r="I93" i="30"/>
  <c r="I145" i="30"/>
  <c r="I131" i="30"/>
  <c r="I224" i="30" s="1"/>
  <c r="I117" i="30"/>
  <c r="I134" i="30"/>
  <c r="I227" i="30" s="1"/>
  <c r="I89" i="30"/>
  <c r="I142" i="30"/>
  <c r="I110" i="30"/>
  <c r="I152" i="30"/>
  <c r="I120" i="30"/>
  <c r="I69" i="30"/>
  <c r="I162" i="30" s="1"/>
  <c r="I147" i="30"/>
  <c r="I240" i="30" s="1"/>
  <c r="I149" i="30"/>
  <c r="I148" i="30"/>
  <c r="I150" i="30"/>
  <c r="I243" i="30" s="1"/>
  <c r="I136" i="30"/>
  <c r="I229" i="30" s="1"/>
  <c r="I95" i="30"/>
  <c r="I96" i="30"/>
  <c r="I101" i="30"/>
  <c r="I73" i="30"/>
  <c r="I166" i="30" s="1"/>
  <c r="I81" i="30"/>
  <c r="I174" i="30" s="1"/>
  <c r="I127" i="30"/>
  <c r="I128" i="30"/>
  <c r="I87" i="30"/>
  <c r="I180" i="30" s="1"/>
  <c r="I151" i="30"/>
  <c r="I244" i="30" s="1"/>
  <c r="I105" i="30"/>
  <c r="I198" i="30" s="1"/>
  <c r="I102" i="30"/>
  <c r="I123" i="30"/>
  <c r="I216" i="30" s="1"/>
  <c r="I130" i="30"/>
  <c r="I138" i="30"/>
  <c r="I129" i="30"/>
  <c r="I144" i="30"/>
  <c r="I156" i="30"/>
  <c r="I98" i="30"/>
  <c r="I191" i="30" s="1"/>
  <c r="I82" i="30"/>
  <c r="I175" i="30" s="1"/>
  <c r="I83" i="30"/>
  <c r="I78" i="30"/>
  <c r="I171" i="30" s="1"/>
  <c r="I154" i="30"/>
  <c r="I247" i="30" s="1"/>
  <c r="I111" i="30"/>
  <c r="I100" i="30"/>
  <c r="I70" i="30"/>
  <c r="I77" i="30"/>
  <c r="I170" i="30" s="1"/>
  <c r="I71" i="30"/>
  <c r="I126" i="30"/>
  <c r="I133" i="30"/>
  <c r="I106" i="30"/>
  <c r="I115" i="30"/>
  <c r="I208" i="30" s="1"/>
  <c r="I91" i="30"/>
  <c r="I80" i="30"/>
  <c r="I173" i="30" s="1"/>
  <c r="I141" i="30"/>
  <c r="I234" i="30" s="1"/>
  <c r="I114" i="30"/>
  <c r="I207" i="30" s="1"/>
  <c r="I90" i="30"/>
  <c r="I143" i="30"/>
  <c r="I75" i="30"/>
  <c r="I116" i="30"/>
  <c r="I209" i="30" s="1"/>
  <c r="I125" i="30"/>
  <c r="I146" i="30"/>
  <c r="I153" i="30"/>
  <c r="I124" i="30"/>
  <c r="I112" i="30"/>
  <c r="I119" i="30"/>
  <c r="I72" i="30"/>
  <c r="I84" i="30"/>
  <c r="I94" i="30"/>
  <c r="I137" i="30"/>
  <c r="I113" i="30"/>
  <c r="I206" i="30" s="1"/>
  <c r="I88" i="30"/>
  <c r="I76" i="30"/>
  <c r="I97" i="30"/>
  <c r="I99" i="30"/>
  <c r="I132" i="30"/>
  <c r="I225" i="30" s="1"/>
  <c r="I118" i="30"/>
  <c r="I92" i="30"/>
  <c r="I108" i="30"/>
  <c r="I201" i="30" s="1"/>
  <c r="I109" i="30"/>
  <c r="I135" i="30"/>
  <c r="I74" i="30"/>
  <c r="I79" i="30"/>
  <c r="R47" i="30"/>
  <c r="R53" i="30"/>
  <c r="R50" i="30"/>
  <c r="R49" i="30"/>
  <c r="R54" i="30"/>
  <c r="R31" i="30"/>
  <c r="R55" i="30"/>
  <c r="R60" i="30"/>
  <c r="R61" i="30"/>
  <c r="R29" i="30"/>
  <c r="R37" i="30"/>
  <c r="R188" i="30" s="1"/>
  <c r="R52" i="30"/>
  <c r="R51" i="30"/>
  <c r="R57" i="30"/>
  <c r="R62" i="30"/>
  <c r="R230" i="30" s="1"/>
  <c r="R40" i="30"/>
  <c r="R34" i="30"/>
  <c r="R59" i="30"/>
  <c r="R56" i="30"/>
  <c r="R38" i="30"/>
  <c r="R35" i="30"/>
  <c r="R43" i="30"/>
  <c r="R36" i="30"/>
  <c r="R30" i="30"/>
  <c r="R41" i="30"/>
  <c r="R39" i="30"/>
  <c r="R48" i="30"/>
  <c r="R58" i="30"/>
  <c r="R33" i="30"/>
  <c r="R63" i="30"/>
  <c r="R42" i="30"/>
  <c r="R32" i="30"/>
  <c r="R44" i="30"/>
  <c r="AB160" i="30"/>
  <c r="AB144" i="30"/>
  <c r="AB130" i="30"/>
  <c r="AB116" i="30"/>
  <c r="AB209" i="30" s="1"/>
  <c r="AB154" i="30"/>
  <c r="AB247" i="30" s="1"/>
  <c r="AB106" i="30"/>
  <c r="AB92" i="30"/>
  <c r="AB128" i="30"/>
  <c r="AB107" i="30"/>
  <c r="AB96" i="30"/>
  <c r="AB149" i="30"/>
  <c r="AB138" i="30"/>
  <c r="AB117" i="30"/>
  <c r="AB125" i="30"/>
  <c r="AB114" i="30"/>
  <c r="AB93" i="30"/>
  <c r="AB78" i="30"/>
  <c r="AB171" i="30" s="1"/>
  <c r="AB146" i="30"/>
  <c r="AB156" i="30"/>
  <c r="AB133" i="30"/>
  <c r="AB226" i="30" s="1"/>
  <c r="AB155" i="30"/>
  <c r="AB123" i="30"/>
  <c r="AB216" i="30" s="1"/>
  <c r="AB109" i="30"/>
  <c r="AB105" i="30"/>
  <c r="AB198" i="30" s="1"/>
  <c r="AB76" i="30"/>
  <c r="AB145" i="30"/>
  <c r="AB147" i="30"/>
  <c r="AB89" i="30"/>
  <c r="AB90" i="30"/>
  <c r="AB126" i="30"/>
  <c r="AB148" i="30"/>
  <c r="AB142" i="30"/>
  <c r="AB153" i="30"/>
  <c r="AB134" i="30"/>
  <c r="AB227" i="30" s="1"/>
  <c r="AB111" i="30"/>
  <c r="AB118" i="30"/>
  <c r="AB87" i="30"/>
  <c r="AB180" i="30" s="1"/>
  <c r="AB94" i="30"/>
  <c r="AB70" i="30"/>
  <c r="AB74" i="30"/>
  <c r="AB141" i="30"/>
  <c r="AB234" i="30" s="1"/>
  <c r="AB108" i="30"/>
  <c r="AB72" i="30"/>
  <c r="AB165" i="30" s="1"/>
  <c r="AB115" i="30"/>
  <c r="AB208" i="30" s="1"/>
  <c r="AB91" i="30"/>
  <c r="AB184" i="30" s="1"/>
  <c r="AB152" i="30"/>
  <c r="AB84" i="30"/>
  <c r="AB124" i="30"/>
  <c r="AB217" i="30" s="1"/>
  <c r="AB131" i="30"/>
  <c r="AB224" i="30" s="1"/>
  <c r="AB73" i="30"/>
  <c r="AB166" i="30" s="1"/>
  <c r="AB79" i="30"/>
  <c r="AB97" i="30"/>
  <c r="AB98" i="30"/>
  <c r="AB191" i="30" s="1"/>
  <c r="AB101" i="30"/>
  <c r="AB102" i="30"/>
  <c r="AB129" i="30"/>
  <c r="AB100" i="30"/>
  <c r="AB136" i="30"/>
  <c r="AB229" i="30" s="1"/>
  <c r="AB69" i="30"/>
  <c r="AB132" i="30"/>
  <c r="AB225" i="30" s="1"/>
  <c r="AB110" i="30"/>
  <c r="AB120" i="30"/>
  <c r="AB82" i="30"/>
  <c r="AB175" i="30" s="1"/>
  <c r="AB99" i="30"/>
  <c r="AB81" i="30"/>
  <c r="AB174" i="30" s="1"/>
  <c r="AB95" i="30"/>
  <c r="AB80" i="30"/>
  <c r="AB173" i="30" s="1"/>
  <c r="AB71" i="30"/>
  <c r="AB135" i="30"/>
  <c r="AB83" i="30"/>
  <c r="AB143" i="30"/>
  <c r="AB127" i="30"/>
  <c r="AB77" i="30"/>
  <c r="AB170" i="30" s="1"/>
  <c r="AB137" i="30"/>
  <c r="AB88" i="30"/>
  <c r="AB150" i="30"/>
  <c r="AB243" i="30" s="1"/>
  <c r="AB151" i="30"/>
  <c r="AB112" i="30"/>
  <c r="AB119" i="30"/>
  <c r="AB113" i="30"/>
  <c r="AB206" i="30" s="1"/>
  <c r="AB75" i="30"/>
  <c r="H160" i="30"/>
  <c r="H144" i="30"/>
  <c r="H130" i="30"/>
  <c r="H223" i="30" s="1"/>
  <c r="H116" i="30"/>
  <c r="H209" i="30" s="1"/>
  <c r="H154" i="30"/>
  <c r="H247" i="30" s="1"/>
  <c r="H106" i="30"/>
  <c r="H92" i="30"/>
  <c r="H142" i="30"/>
  <c r="H155" i="30"/>
  <c r="H110" i="30"/>
  <c r="H152" i="30"/>
  <c r="H131" i="30"/>
  <c r="H224" i="30" s="1"/>
  <c r="H120" i="30"/>
  <c r="H69" i="30"/>
  <c r="H128" i="30"/>
  <c r="H221" i="30" s="1"/>
  <c r="H107" i="30"/>
  <c r="H96" i="30"/>
  <c r="H78" i="30"/>
  <c r="H171" i="30" s="1"/>
  <c r="H149" i="30"/>
  <c r="H242" i="30" s="1"/>
  <c r="H132" i="30"/>
  <c r="H225" i="30" s="1"/>
  <c r="H127" i="30"/>
  <c r="H87" i="30"/>
  <c r="H180" i="30" s="1"/>
  <c r="H112" i="30"/>
  <c r="H123" i="30"/>
  <c r="H216" i="30" s="1"/>
  <c r="H138" i="30"/>
  <c r="H145" i="30"/>
  <c r="H129" i="30"/>
  <c r="H222" i="30" s="1"/>
  <c r="H150" i="30"/>
  <c r="H243" i="30" s="1"/>
  <c r="H156" i="30"/>
  <c r="H80" i="30"/>
  <c r="H173" i="30" s="1"/>
  <c r="H143" i="30"/>
  <c r="H111" i="30"/>
  <c r="H100" i="30"/>
  <c r="H70" i="30"/>
  <c r="H77" i="30"/>
  <c r="H170" i="30" s="1"/>
  <c r="H119" i="30"/>
  <c r="H72" i="30"/>
  <c r="H165" i="30" s="1"/>
  <c r="H84" i="30"/>
  <c r="H148" i="30"/>
  <c r="H126" i="30"/>
  <c r="H133" i="30"/>
  <c r="H226" i="30" s="1"/>
  <c r="H151" i="30"/>
  <c r="H244" i="30" s="1"/>
  <c r="H71" i="30"/>
  <c r="H83" i="30"/>
  <c r="H136" i="30"/>
  <c r="H229" i="30" s="1"/>
  <c r="H95" i="30"/>
  <c r="H141" i="30"/>
  <c r="H114" i="30"/>
  <c r="H90" i="30"/>
  <c r="H75" i="30"/>
  <c r="H146" i="30"/>
  <c r="H81" i="30"/>
  <c r="H174" i="30" s="1"/>
  <c r="H91" i="30"/>
  <c r="H79" i="30"/>
  <c r="H89" i="30"/>
  <c r="H147" i="30"/>
  <c r="H124" i="30"/>
  <c r="H98" i="30"/>
  <c r="H191" i="30" s="1"/>
  <c r="H102" i="30"/>
  <c r="H82" i="30"/>
  <c r="H175" i="30" s="1"/>
  <c r="H153" i="30"/>
  <c r="H94" i="30"/>
  <c r="H187" i="30" s="1"/>
  <c r="H125" i="30"/>
  <c r="H105" i="30"/>
  <c r="H198" i="30" s="1"/>
  <c r="H117" i="30"/>
  <c r="H88" i="30"/>
  <c r="H76" i="30"/>
  <c r="H97" i="30"/>
  <c r="H99" i="30"/>
  <c r="H101" i="30"/>
  <c r="H118" i="30"/>
  <c r="H109" i="30"/>
  <c r="H93" i="30"/>
  <c r="H108" i="30"/>
  <c r="H115" i="30"/>
  <c r="H208" i="30" s="1"/>
  <c r="H113" i="30"/>
  <c r="H206" i="30" s="1"/>
  <c r="H134" i="30"/>
  <c r="H227" i="30" s="1"/>
  <c r="H135" i="30"/>
  <c r="H73" i="30"/>
  <c r="H166" i="30" s="1"/>
  <c r="H74" i="30"/>
  <c r="H137" i="30"/>
  <c r="B160" i="30"/>
  <c r="B156" i="30"/>
  <c r="B249" i="30" s="1"/>
  <c r="B134" i="30"/>
  <c r="B227" i="30" s="1"/>
  <c r="B112" i="30"/>
  <c r="B205" i="30" s="1"/>
  <c r="B90" i="30"/>
  <c r="B183" i="30" s="1"/>
  <c r="B155" i="30"/>
  <c r="B248" i="30" s="1"/>
  <c r="B133" i="30"/>
  <c r="B226" i="30" s="1"/>
  <c r="B111" i="30"/>
  <c r="B89" i="30"/>
  <c r="B154" i="30"/>
  <c r="B247" i="30" s="1"/>
  <c r="B132" i="30"/>
  <c r="B225" i="30" s="1"/>
  <c r="B110" i="30"/>
  <c r="B88" i="30"/>
  <c r="B153" i="30"/>
  <c r="B131" i="30"/>
  <c r="B224" i="30" s="1"/>
  <c r="B109" i="30"/>
  <c r="B87" i="30"/>
  <c r="B180" i="30" s="1"/>
  <c r="B152" i="30"/>
  <c r="B245" i="30" s="1"/>
  <c r="B130" i="30"/>
  <c r="B108" i="30"/>
  <c r="B84" i="30"/>
  <c r="B177" i="30" s="1"/>
  <c r="B151" i="30"/>
  <c r="B244" i="30" s="1"/>
  <c r="B129" i="30"/>
  <c r="B107" i="30"/>
  <c r="B200" i="30" s="1"/>
  <c r="B83" i="30"/>
  <c r="B176" i="30" s="1"/>
  <c r="B150" i="30"/>
  <c r="B243" i="30" s="1"/>
  <c r="B128" i="30"/>
  <c r="B221" i="30" s="1"/>
  <c r="B106" i="30"/>
  <c r="B82" i="30"/>
  <c r="B175" i="30" s="1"/>
  <c r="B149" i="30"/>
  <c r="B127" i="30"/>
  <c r="B105" i="30"/>
  <c r="B198" i="30" s="1"/>
  <c r="B81" i="30"/>
  <c r="B174" i="30" s="1"/>
  <c r="B148" i="30"/>
  <c r="B126" i="30"/>
  <c r="B102" i="30"/>
  <c r="B195" i="30" s="1"/>
  <c r="B80" i="30"/>
  <c r="B173" i="30" s="1"/>
  <c r="B147" i="30"/>
  <c r="B125" i="30"/>
  <c r="B101" i="30"/>
  <c r="B194" i="30" s="1"/>
  <c r="B79" i="30"/>
  <c r="B172" i="30" s="1"/>
  <c r="B146" i="30"/>
  <c r="B239" i="30" s="1"/>
  <c r="B124" i="30"/>
  <c r="B217" i="30" s="1"/>
  <c r="B100" i="30"/>
  <c r="B193" i="30" s="1"/>
  <c r="B78" i="30"/>
  <c r="B171" i="30" s="1"/>
  <c r="B145" i="30"/>
  <c r="B238" i="30" s="1"/>
  <c r="B123" i="30"/>
  <c r="B216" i="30" s="1"/>
  <c r="B99" i="30"/>
  <c r="B77" i="30"/>
  <c r="B170" i="30" s="1"/>
  <c r="B144" i="30"/>
  <c r="B120" i="30"/>
  <c r="B98" i="30"/>
  <c r="B191" i="30" s="1"/>
  <c r="B76" i="30"/>
  <c r="B169" i="30" s="1"/>
  <c r="B143" i="30"/>
  <c r="B119" i="30"/>
  <c r="B97" i="30"/>
  <c r="B75" i="30"/>
  <c r="B168" i="30" s="1"/>
  <c r="B142" i="30"/>
  <c r="B235" i="30" s="1"/>
  <c r="B118" i="30"/>
  <c r="B211" i="30" s="1"/>
  <c r="B96" i="30"/>
  <c r="B189" i="30" s="1"/>
  <c r="B74" i="30"/>
  <c r="B167" i="30" s="1"/>
  <c r="B141" i="30"/>
  <c r="B234" i="30" s="1"/>
  <c r="B117" i="30"/>
  <c r="B210" i="30" s="1"/>
  <c r="B95" i="30"/>
  <c r="B188" i="30" s="1"/>
  <c r="B73" i="30"/>
  <c r="B166" i="30" s="1"/>
  <c r="B138" i="30"/>
  <c r="B231" i="30" s="1"/>
  <c r="B116" i="30"/>
  <c r="B209" i="30" s="1"/>
  <c r="B94" i="30"/>
  <c r="B72" i="30"/>
  <c r="B137" i="30"/>
  <c r="B115" i="30"/>
  <c r="B208" i="30" s="1"/>
  <c r="B93" i="30"/>
  <c r="B71" i="30"/>
  <c r="B136" i="30"/>
  <c r="B229" i="30" s="1"/>
  <c r="B114" i="30"/>
  <c r="B207" i="30" s="1"/>
  <c r="B92" i="30"/>
  <c r="B70" i="30"/>
  <c r="B163" i="30" s="1"/>
  <c r="B135" i="30"/>
  <c r="B228" i="30" s="1"/>
  <c r="B113" i="30"/>
  <c r="B206" i="30" s="1"/>
  <c r="B91" i="30"/>
  <c r="B69" i="30"/>
  <c r="B162" i="30" s="1"/>
  <c r="J47" i="30"/>
  <c r="J63" i="30"/>
  <c r="J249" i="30" s="1"/>
  <c r="J39" i="30"/>
  <c r="J61" i="30"/>
  <c r="J50" i="30"/>
  <c r="J55" i="30"/>
  <c r="J40" i="30"/>
  <c r="J29" i="30"/>
  <c r="J34" i="30"/>
  <c r="J52" i="30"/>
  <c r="J49" i="30"/>
  <c r="J38" i="30"/>
  <c r="J54" i="30"/>
  <c r="J35" i="30"/>
  <c r="J204" i="30" s="1"/>
  <c r="J30" i="30"/>
  <c r="J51" i="30"/>
  <c r="J219" i="30" s="1"/>
  <c r="J37" i="30"/>
  <c r="J188" i="30" s="1"/>
  <c r="J53" i="30"/>
  <c r="J58" i="30"/>
  <c r="J226" i="30" s="1"/>
  <c r="J31" i="30"/>
  <c r="J57" i="30"/>
  <c r="J33" i="30"/>
  <c r="J62" i="30"/>
  <c r="J41" i="30"/>
  <c r="J59" i="30"/>
  <c r="J60" i="30"/>
  <c r="J36" i="30"/>
  <c r="J32" i="30"/>
  <c r="J42" i="30"/>
  <c r="J43" i="30"/>
  <c r="J56" i="30"/>
  <c r="J48" i="30"/>
  <c r="J44" i="30"/>
  <c r="Z47" i="30"/>
  <c r="Z56" i="30"/>
  <c r="Z63" i="30"/>
  <c r="Z249" i="30" s="1"/>
  <c r="Z60" i="30"/>
  <c r="Z31" i="30"/>
  <c r="Z37" i="30"/>
  <c r="Z44" i="30"/>
  <c r="Z40" i="30"/>
  <c r="Z34" i="30"/>
  <c r="Z50" i="30"/>
  <c r="Z53" i="30"/>
  <c r="Z55" i="30"/>
  <c r="Z38" i="30"/>
  <c r="Z61" i="30"/>
  <c r="Z52" i="30"/>
  <c r="Z35" i="30"/>
  <c r="Z49" i="30"/>
  <c r="Z58" i="30"/>
  <c r="Z54" i="30"/>
  <c r="Z222" i="30" s="1"/>
  <c r="Z57" i="30"/>
  <c r="Z30" i="30"/>
  <c r="Z43" i="30"/>
  <c r="Z36" i="30"/>
  <c r="Z51" i="30"/>
  <c r="Z62" i="30"/>
  <c r="Z230" i="30" s="1"/>
  <c r="Z48" i="30"/>
  <c r="Z41" i="30"/>
  <c r="Z32" i="30"/>
  <c r="Z33" i="30"/>
  <c r="Z42" i="30"/>
  <c r="Z59" i="30"/>
  <c r="Z29" i="30"/>
  <c r="Z39" i="30"/>
  <c r="E47" i="30"/>
  <c r="E61" i="30"/>
  <c r="E62" i="30"/>
  <c r="E48" i="30"/>
  <c r="E40" i="30"/>
  <c r="E38" i="30"/>
  <c r="E53" i="30"/>
  <c r="E51" i="30"/>
  <c r="E34" i="30"/>
  <c r="E35" i="30"/>
  <c r="E58" i="30"/>
  <c r="E37" i="30"/>
  <c r="E188" i="30" s="1"/>
  <c r="E42" i="30"/>
  <c r="E39" i="30"/>
  <c r="E63" i="30"/>
  <c r="E36" i="30"/>
  <c r="E187" i="30" s="1"/>
  <c r="E60" i="30"/>
  <c r="E31" i="30"/>
  <c r="E57" i="30"/>
  <c r="E30" i="30"/>
  <c r="E44" i="30"/>
  <c r="E33" i="30"/>
  <c r="E32" i="30"/>
  <c r="E29" i="30"/>
  <c r="E56" i="30"/>
  <c r="E50" i="30"/>
  <c r="E59" i="30"/>
  <c r="E43" i="30"/>
  <c r="E41" i="30"/>
  <c r="E54" i="30"/>
  <c r="E222" i="30" s="1"/>
  <c r="E52" i="30"/>
  <c r="E238" i="30" s="1"/>
  <c r="E49" i="30"/>
  <c r="E55" i="30"/>
  <c r="E223" i="30" s="1"/>
  <c r="X47" i="30"/>
  <c r="X61" i="30"/>
  <c r="X35" i="30"/>
  <c r="X55" i="30"/>
  <c r="X58" i="30"/>
  <c r="X31" i="30"/>
  <c r="X30" i="30"/>
  <c r="X33" i="30"/>
  <c r="X52" i="30"/>
  <c r="X44" i="30"/>
  <c r="X42" i="30"/>
  <c r="X29" i="30"/>
  <c r="X162" i="30" s="1"/>
  <c r="X38" i="30"/>
  <c r="X57" i="30"/>
  <c r="X39" i="30"/>
  <c r="X62" i="30"/>
  <c r="X248" i="30" s="1"/>
  <c r="X59" i="30"/>
  <c r="X245" i="30" s="1"/>
  <c r="X32" i="30"/>
  <c r="X165" i="30" s="1"/>
  <c r="X43" i="30"/>
  <c r="X56" i="30"/>
  <c r="X242" i="30" s="1"/>
  <c r="X53" i="30"/>
  <c r="X50" i="30"/>
  <c r="X218" i="30" s="1"/>
  <c r="X37" i="30"/>
  <c r="X41" i="30"/>
  <c r="X60" i="30"/>
  <c r="X63" i="30"/>
  <c r="X51" i="30"/>
  <c r="X48" i="30"/>
  <c r="X49" i="30"/>
  <c r="X36" i="30"/>
  <c r="X34" i="30"/>
  <c r="X40" i="30"/>
  <c r="X54" i="30"/>
  <c r="T47" i="30"/>
  <c r="T59" i="30"/>
  <c r="T38" i="30"/>
  <c r="T41" i="30"/>
  <c r="T50" i="30"/>
  <c r="T236" i="30" s="1"/>
  <c r="T48" i="30"/>
  <c r="T33" i="30"/>
  <c r="T53" i="30"/>
  <c r="T221" i="30" s="1"/>
  <c r="T61" i="30"/>
  <c r="T36" i="30"/>
  <c r="T187" i="30" s="1"/>
  <c r="T34" i="30"/>
  <c r="T203" i="30" s="1"/>
  <c r="T32" i="30"/>
  <c r="T165" i="30" s="1"/>
  <c r="T29" i="30"/>
  <c r="T31" i="30"/>
  <c r="T39" i="30"/>
  <c r="T30" i="30"/>
  <c r="T63" i="30"/>
  <c r="T42" i="30"/>
  <c r="T40" i="30"/>
  <c r="T44" i="30"/>
  <c r="T56" i="30"/>
  <c r="T242" i="30" s="1"/>
  <c r="T35" i="30"/>
  <c r="T186" i="30" s="1"/>
  <c r="T58" i="30"/>
  <c r="T57" i="30"/>
  <c r="T51" i="30"/>
  <c r="T237" i="30" s="1"/>
  <c r="T60" i="30"/>
  <c r="T55" i="30"/>
  <c r="T52" i="30"/>
  <c r="T220" i="30" s="1"/>
  <c r="T54" i="30"/>
  <c r="T37" i="30"/>
  <c r="T188" i="30" s="1"/>
  <c r="T62" i="30"/>
  <c r="T49" i="30"/>
  <c r="T43" i="30"/>
  <c r="J160" i="30"/>
  <c r="J146" i="30"/>
  <c r="J132" i="30"/>
  <c r="J225" i="30" s="1"/>
  <c r="J118" i="30"/>
  <c r="J156" i="30"/>
  <c r="J108" i="30"/>
  <c r="J94" i="30"/>
  <c r="J145" i="30"/>
  <c r="J238" i="30" s="1"/>
  <c r="J124" i="30"/>
  <c r="J113" i="30"/>
  <c r="J206" i="30" s="1"/>
  <c r="J155" i="30"/>
  <c r="J134" i="30"/>
  <c r="J227" i="30" s="1"/>
  <c r="J89" i="30"/>
  <c r="J142" i="30"/>
  <c r="J131" i="30"/>
  <c r="J224" i="30" s="1"/>
  <c r="J110" i="30"/>
  <c r="J80" i="30"/>
  <c r="J173" i="30" s="1"/>
  <c r="J152" i="30"/>
  <c r="J130" i="30"/>
  <c r="J106" i="30"/>
  <c r="J107" i="30"/>
  <c r="J126" i="30"/>
  <c r="J111" i="30"/>
  <c r="J136" i="30"/>
  <c r="J229" i="30" s="1"/>
  <c r="J95" i="30"/>
  <c r="J96" i="30"/>
  <c r="J101" i="30"/>
  <c r="J73" i="30"/>
  <c r="J166" i="30" s="1"/>
  <c r="J151" i="30"/>
  <c r="J244" i="30" s="1"/>
  <c r="J105" i="30"/>
  <c r="J198" i="30" s="1"/>
  <c r="J123" i="30"/>
  <c r="J216" i="30" s="1"/>
  <c r="J138" i="30"/>
  <c r="J150" i="30"/>
  <c r="J243" i="30" s="1"/>
  <c r="J129" i="30"/>
  <c r="J83" i="30"/>
  <c r="J144" i="30"/>
  <c r="J87" i="30"/>
  <c r="J180" i="30" s="1"/>
  <c r="J97" i="30"/>
  <c r="J99" i="30"/>
  <c r="J102" i="30"/>
  <c r="J98" i="30"/>
  <c r="J191" i="30" s="1"/>
  <c r="J82" i="30"/>
  <c r="J175" i="30" s="1"/>
  <c r="J133" i="30"/>
  <c r="J120" i="30"/>
  <c r="J148" i="30"/>
  <c r="J154" i="30"/>
  <c r="J100" i="30"/>
  <c r="J70" i="30"/>
  <c r="J77" i="30"/>
  <c r="J170" i="30" s="1"/>
  <c r="J71" i="30"/>
  <c r="J116" i="30"/>
  <c r="J209" i="30" s="1"/>
  <c r="J92" i="30"/>
  <c r="J149" i="30"/>
  <c r="J115" i="30"/>
  <c r="J208" i="30" s="1"/>
  <c r="J91" i="30"/>
  <c r="J141" i="30"/>
  <c r="J234" i="30" s="1"/>
  <c r="J114" i="30"/>
  <c r="J207" i="30" s="1"/>
  <c r="J90" i="30"/>
  <c r="J127" i="30"/>
  <c r="J128" i="30"/>
  <c r="J84" i="30"/>
  <c r="J153" i="30"/>
  <c r="J117" i="30"/>
  <c r="J143" i="30"/>
  <c r="J75" i="30"/>
  <c r="J112" i="30"/>
  <c r="J119" i="30"/>
  <c r="J72" i="30"/>
  <c r="J147" i="30"/>
  <c r="J125" i="30"/>
  <c r="J137" i="30"/>
  <c r="J88" i="30"/>
  <c r="J69" i="30"/>
  <c r="J162" i="30" s="1"/>
  <c r="J76" i="30"/>
  <c r="J78" i="30"/>
  <c r="J171" i="30" s="1"/>
  <c r="J81" i="30"/>
  <c r="J174" i="30" s="1"/>
  <c r="J109" i="30"/>
  <c r="J135" i="30"/>
  <c r="J74" i="30"/>
  <c r="J79" i="30"/>
  <c r="J93" i="30"/>
  <c r="S47" i="30"/>
  <c r="S35" i="30"/>
  <c r="S53" i="30"/>
  <c r="S34" i="30"/>
  <c r="S56" i="30"/>
  <c r="S50" i="30"/>
  <c r="S37" i="30"/>
  <c r="S188" i="30" s="1"/>
  <c r="S41" i="30"/>
  <c r="S55" i="30"/>
  <c r="S223" i="30" s="1"/>
  <c r="S29" i="30"/>
  <c r="S162" i="30" s="1"/>
  <c r="S43" i="30"/>
  <c r="S42" i="30"/>
  <c r="S58" i="30"/>
  <c r="S60" i="30"/>
  <c r="S31" i="30"/>
  <c r="S40" i="30"/>
  <c r="S30" i="30"/>
  <c r="S61" i="30"/>
  <c r="S32" i="30"/>
  <c r="S39" i="30"/>
  <c r="S36" i="30"/>
  <c r="S44" i="30"/>
  <c r="S63" i="30"/>
  <c r="S33" i="30"/>
  <c r="S54" i="30"/>
  <c r="S51" i="30"/>
  <c r="S237" i="30" s="1"/>
  <c r="S48" i="30"/>
  <c r="S57" i="30"/>
  <c r="S52" i="30"/>
  <c r="S62" i="30"/>
  <c r="S59" i="30"/>
  <c r="S245" i="30" s="1"/>
  <c r="S49" i="30"/>
  <c r="S235" i="30" s="1"/>
  <c r="S38" i="30"/>
  <c r="Q47" i="30"/>
  <c r="Q41" i="30"/>
  <c r="Q39" i="30"/>
  <c r="Q43" i="30"/>
  <c r="Q60" i="30"/>
  <c r="Q44" i="30"/>
  <c r="Q37" i="30"/>
  <c r="Q35" i="30"/>
  <c r="Q58" i="30"/>
  <c r="Q48" i="30"/>
  <c r="Q53" i="30"/>
  <c r="Q57" i="30"/>
  <c r="Q31" i="30"/>
  <c r="Q32" i="30"/>
  <c r="Q59" i="30"/>
  <c r="Q245" i="30" s="1"/>
  <c r="Q34" i="30"/>
  <c r="Q63" i="30"/>
  <c r="Q36" i="30"/>
  <c r="Q56" i="30"/>
  <c r="Q61" i="30"/>
  <c r="Q50" i="30"/>
  <c r="Q40" i="30"/>
  <c r="Q38" i="30"/>
  <c r="Q207" i="30" s="1"/>
  <c r="Q42" i="30"/>
  <c r="Q54" i="30"/>
  <c r="Q51" i="30"/>
  <c r="Q62" i="30"/>
  <c r="Q33" i="30"/>
  <c r="Q49" i="30"/>
  <c r="Q30" i="30"/>
  <c r="Q29" i="30"/>
  <c r="Q55" i="30"/>
  <c r="Q52" i="30"/>
  <c r="AA160" i="30"/>
  <c r="AA153" i="30"/>
  <c r="AA105" i="30"/>
  <c r="AA198" i="30" s="1"/>
  <c r="AA91" i="30"/>
  <c r="AA143" i="30"/>
  <c r="AA129" i="30"/>
  <c r="AA115" i="30"/>
  <c r="AA149" i="30"/>
  <c r="AA242" i="30" s="1"/>
  <c r="AA138" i="30"/>
  <c r="AA231" i="30" s="1"/>
  <c r="AA117" i="30"/>
  <c r="AA125" i="30"/>
  <c r="AA114" i="30"/>
  <c r="AA93" i="30"/>
  <c r="AA146" i="30"/>
  <c r="AA135" i="30"/>
  <c r="AA90" i="30"/>
  <c r="AA101" i="30"/>
  <c r="AA156" i="30"/>
  <c r="AA134" i="30"/>
  <c r="AA227" i="30" s="1"/>
  <c r="AA145" i="30"/>
  <c r="AA147" i="30"/>
  <c r="AA89" i="30"/>
  <c r="AA84" i="30"/>
  <c r="AA130" i="30"/>
  <c r="AA102" i="30"/>
  <c r="AA148" i="30"/>
  <c r="AA80" i="30"/>
  <c r="AA173" i="30" s="1"/>
  <c r="AA142" i="30"/>
  <c r="AA154" i="30"/>
  <c r="AA247" i="30" s="1"/>
  <c r="AA141" i="30"/>
  <c r="AA234" i="30" s="1"/>
  <c r="AA112" i="30"/>
  <c r="AA116" i="30"/>
  <c r="AA209" i="30" s="1"/>
  <c r="AA119" i="30"/>
  <c r="AA88" i="30"/>
  <c r="AA92" i="30"/>
  <c r="AA95" i="30"/>
  <c r="AA97" i="30"/>
  <c r="AA128" i="30"/>
  <c r="AA78" i="30"/>
  <c r="AA171" i="30" s="1"/>
  <c r="AA152" i="30"/>
  <c r="AA73" i="30"/>
  <c r="AA166" i="30" s="1"/>
  <c r="AA79" i="30"/>
  <c r="AA127" i="30"/>
  <c r="AA74" i="30"/>
  <c r="AA131" i="30"/>
  <c r="AA224" i="30" s="1"/>
  <c r="AA155" i="30"/>
  <c r="AA124" i="30"/>
  <c r="AA100" i="30"/>
  <c r="AA136" i="30"/>
  <c r="AA229" i="30" s="1"/>
  <c r="AA69" i="30"/>
  <c r="AA76" i="30"/>
  <c r="AA132" i="30"/>
  <c r="AA225" i="30" s="1"/>
  <c r="AA110" i="30"/>
  <c r="AA120" i="30"/>
  <c r="AA96" i="30"/>
  <c r="AA82" i="30"/>
  <c r="AA175" i="30" s="1"/>
  <c r="AA150" i="30"/>
  <c r="AA243" i="30" s="1"/>
  <c r="AA70" i="30"/>
  <c r="AA111" i="30"/>
  <c r="AA109" i="30"/>
  <c r="AA71" i="30"/>
  <c r="AA118" i="30"/>
  <c r="AA83" i="30"/>
  <c r="AA107" i="30"/>
  <c r="AA133" i="30"/>
  <c r="AA94" i="30"/>
  <c r="AA144" i="30"/>
  <c r="AA108" i="30"/>
  <c r="AA72" i="30"/>
  <c r="AA106" i="30"/>
  <c r="AA199" i="30" s="1"/>
  <c r="AA99" i="30"/>
  <c r="AA87" i="30"/>
  <c r="AA180" i="30" s="1"/>
  <c r="AA113" i="30"/>
  <c r="AA206" i="30" s="1"/>
  <c r="AA123" i="30"/>
  <c r="AA216" i="30" s="1"/>
  <c r="AA81" i="30"/>
  <c r="AA174" i="30" s="1"/>
  <c r="AA77" i="30"/>
  <c r="AA170" i="30" s="1"/>
  <c r="AA126" i="30"/>
  <c r="AA151" i="30"/>
  <c r="AA244" i="30" s="1"/>
  <c r="AA137" i="30"/>
  <c r="AA98" i="30"/>
  <c r="AA191" i="30" s="1"/>
  <c r="AA75" i="30"/>
  <c r="G160" i="30"/>
  <c r="G153" i="30"/>
  <c r="G246" i="30" s="1"/>
  <c r="G105" i="30"/>
  <c r="G198" i="30" s="1"/>
  <c r="G91" i="30"/>
  <c r="G143" i="30"/>
  <c r="G129" i="30"/>
  <c r="G115" i="30"/>
  <c r="G208" i="30" s="1"/>
  <c r="G152" i="30"/>
  <c r="G245" i="30" s="1"/>
  <c r="G131" i="30"/>
  <c r="G224" i="30" s="1"/>
  <c r="G120" i="30"/>
  <c r="G69" i="30"/>
  <c r="G128" i="30"/>
  <c r="G107" i="30"/>
  <c r="G96" i="30"/>
  <c r="G149" i="30"/>
  <c r="G138" i="30"/>
  <c r="G117" i="30"/>
  <c r="G101" i="30"/>
  <c r="G125" i="30"/>
  <c r="G148" i="30"/>
  <c r="G150" i="30"/>
  <c r="G243" i="30" s="1"/>
  <c r="G106" i="30"/>
  <c r="G199" i="30" s="1"/>
  <c r="G151" i="30"/>
  <c r="G244" i="30" s="1"/>
  <c r="G112" i="30"/>
  <c r="G76" i="30"/>
  <c r="G141" i="30"/>
  <c r="G234" i="30" s="1"/>
  <c r="G137" i="30"/>
  <c r="G230" i="30" s="1"/>
  <c r="G97" i="30"/>
  <c r="G145" i="30"/>
  <c r="G238" i="30" s="1"/>
  <c r="G130" i="30"/>
  <c r="G73" i="30"/>
  <c r="G166" i="30" s="1"/>
  <c r="G83" i="30"/>
  <c r="G156" i="30"/>
  <c r="G144" i="30"/>
  <c r="G77" i="30"/>
  <c r="G170" i="30" s="1"/>
  <c r="G154" i="30"/>
  <c r="G126" i="30"/>
  <c r="G133" i="30"/>
  <c r="G142" i="30"/>
  <c r="G132" i="30"/>
  <c r="G225" i="30" s="1"/>
  <c r="G118" i="30"/>
  <c r="G94" i="30"/>
  <c r="G71" i="30"/>
  <c r="G110" i="30"/>
  <c r="G95" i="30"/>
  <c r="G123" i="30"/>
  <c r="G216" i="30" s="1"/>
  <c r="G136" i="30"/>
  <c r="G229" i="30" s="1"/>
  <c r="G119" i="30"/>
  <c r="G72" i="30"/>
  <c r="G78" i="30"/>
  <c r="G171" i="30" s="1"/>
  <c r="G84" i="30"/>
  <c r="G75" i="30"/>
  <c r="G146" i="30"/>
  <c r="G155" i="30"/>
  <c r="G127" i="30"/>
  <c r="G81" i="30"/>
  <c r="G174" i="30" s="1"/>
  <c r="G134" i="30"/>
  <c r="G227" i="30" s="1"/>
  <c r="G113" i="30"/>
  <c r="G206" i="30" s="1"/>
  <c r="G89" i="30"/>
  <c r="G114" i="30"/>
  <c r="G80" i="30"/>
  <c r="G173" i="30" s="1"/>
  <c r="G74" i="30"/>
  <c r="G167" i="30" s="1"/>
  <c r="G124" i="30"/>
  <c r="G98" i="30"/>
  <c r="G191" i="30" s="1"/>
  <c r="G102" i="30"/>
  <c r="G82" i="30"/>
  <c r="G175" i="30" s="1"/>
  <c r="G87" i="30"/>
  <c r="G180" i="30" s="1"/>
  <c r="G100" i="30"/>
  <c r="G70" i="30"/>
  <c r="G147" i="30"/>
  <c r="G79" i="30"/>
  <c r="G108" i="30"/>
  <c r="G99" i="30"/>
  <c r="G111" i="30"/>
  <c r="G109" i="30"/>
  <c r="G93" i="30"/>
  <c r="G135" i="30"/>
  <c r="G92" i="30"/>
  <c r="G88" i="30"/>
  <c r="G116" i="30"/>
  <c r="G209" i="30" s="1"/>
  <c r="G90" i="30"/>
  <c r="X160" i="30"/>
  <c r="X126" i="30"/>
  <c r="X112" i="30"/>
  <c r="X150" i="30"/>
  <c r="X243" i="30" s="1"/>
  <c r="X136" i="30"/>
  <c r="X229" i="30" s="1"/>
  <c r="X88" i="30"/>
  <c r="X156" i="30"/>
  <c r="X111" i="30"/>
  <c r="X90" i="30"/>
  <c r="X143" i="30"/>
  <c r="X132" i="30"/>
  <c r="X225" i="30" s="1"/>
  <c r="X87" i="30"/>
  <c r="X180" i="30" s="1"/>
  <c r="X99" i="30"/>
  <c r="X153" i="30"/>
  <c r="X108" i="30"/>
  <c r="X74" i="30"/>
  <c r="X124" i="30"/>
  <c r="X217" i="30" s="1"/>
  <c r="X125" i="30"/>
  <c r="X135" i="30"/>
  <c r="X106" i="30"/>
  <c r="X98" i="30"/>
  <c r="X191" i="30" s="1"/>
  <c r="X149" i="30"/>
  <c r="X131" i="30"/>
  <c r="X224" i="30" s="1"/>
  <c r="X91" i="30"/>
  <c r="X116" i="30"/>
  <c r="X209" i="30" s="1"/>
  <c r="X119" i="30"/>
  <c r="X92" i="30"/>
  <c r="X95" i="30"/>
  <c r="X188" i="30" s="1"/>
  <c r="X97" i="30"/>
  <c r="X141" i="30"/>
  <c r="X147" i="30"/>
  <c r="X134" i="30"/>
  <c r="X227" i="30" s="1"/>
  <c r="X109" i="30"/>
  <c r="X133" i="30"/>
  <c r="X114" i="30"/>
  <c r="X81" i="30"/>
  <c r="X174" i="30" s="1"/>
  <c r="X73" i="30"/>
  <c r="X166" i="30" s="1"/>
  <c r="X155" i="30"/>
  <c r="X130" i="30"/>
  <c r="X152" i="30"/>
  <c r="X138" i="30"/>
  <c r="X79" i="30"/>
  <c r="X107" i="30"/>
  <c r="X146" i="30"/>
  <c r="X115" i="30"/>
  <c r="X127" i="30"/>
  <c r="X220" i="30" s="1"/>
  <c r="X80" i="30"/>
  <c r="X173" i="30" s="1"/>
  <c r="X110" i="30"/>
  <c r="X203" i="30" s="1"/>
  <c r="X120" i="30"/>
  <c r="X96" i="30"/>
  <c r="X105" i="30"/>
  <c r="X198" i="30" s="1"/>
  <c r="X70" i="30"/>
  <c r="X163" i="30" s="1"/>
  <c r="X142" i="30"/>
  <c r="X77" i="30"/>
  <c r="X170" i="30" s="1"/>
  <c r="X118" i="30"/>
  <c r="X94" i="30"/>
  <c r="X71" i="30"/>
  <c r="X83" i="30"/>
  <c r="X101" i="30"/>
  <c r="X76" i="30"/>
  <c r="X89" i="30"/>
  <c r="X78" i="30"/>
  <c r="X171" i="30" s="1"/>
  <c r="X93" i="30"/>
  <c r="X75" i="30"/>
  <c r="X128" i="30"/>
  <c r="X117" i="30"/>
  <c r="X84" i="30"/>
  <c r="X137" i="30"/>
  <c r="X151" i="30"/>
  <c r="X244" i="30" s="1"/>
  <c r="X123" i="30"/>
  <c r="X216" i="30" s="1"/>
  <c r="X113" i="30"/>
  <c r="X206" i="30" s="1"/>
  <c r="X100" i="30"/>
  <c r="X69" i="30"/>
  <c r="X129" i="30"/>
  <c r="X145" i="30"/>
  <c r="X72" i="30"/>
  <c r="X148" i="30"/>
  <c r="X82" i="30"/>
  <c r="X175" i="30" s="1"/>
  <c r="X102" i="30"/>
  <c r="X144" i="30"/>
  <c r="X154" i="30"/>
  <c r="X247" i="30" s="1"/>
  <c r="C160" i="30"/>
  <c r="C149" i="30"/>
  <c r="C242" i="30" s="1"/>
  <c r="C135" i="30"/>
  <c r="C87" i="30"/>
  <c r="C180" i="30" s="1"/>
  <c r="C125" i="30"/>
  <c r="C218" i="30" s="1"/>
  <c r="C111" i="30"/>
  <c r="C97" i="30"/>
  <c r="C146" i="30"/>
  <c r="C114" i="30"/>
  <c r="C99" i="30"/>
  <c r="C156" i="30"/>
  <c r="C90" i="30"/>
  <c r="C143" i="30"/>
  <c r="C132" i="30"/>
  <c r="C225" i="30" s="1"/>
  <c r="C83" i="30"/>
  <c r="C153" i="30"/>
  <c r="C246" i="30" s="1"/>
  <c r="C133" i="30"/>
  <c r="C109" i="30"/>
  <c r="C202" i="30" s="1"/>
  <c r="C142" i="30"/>
  <c r="C144" i="30"/>
  <c r="C113" i="30"/>
  <c r="C206" i="30" s="1"/>
  <c r="C102" i="30"/>
  <c r="C138" i="30"/>
  <c r="C105" i="30"/>
  <c r="C198" i="30" s="1"/>
  <c r="C137" i="30"/>
  <c r="C155" i="30"/>
  <c r="C128" i="30"/>
  <c r="C136" i="30"/>
  <c r="C229" i="30" s="1"/>
  <c r="C84" i="30"/>
  <c r="C151" i="30"/>
  <c r="C244" i="30" s="1"/>
  <c r="C119" i="30"/>
  <c r="C95" i="30"/>
  <c r="C72" i="30"/>
  <c r="C78" i="30"/>
  <c r="C171" i="30" s="1"/>
  <c r="C147" i="30"/>
  <c r="C73" i="30"/>
  <c r="C166" i="30" s="1"/>
  <c r="C93" i="30"/>
  <c r="C145" i="30"/>
  <c r="C238" i="30" s="1"/>
  <c r="C118" i="30"/>
  <c r="C94" i="30"/>
  <c r="C79" i="30"/>
  <c r="C117" i="30"/>
  <c r="C129" i="30"/>
  <c r="C124" i="30"/>
  <c r="C217" i="30" s="1"/>
  <c r="C89" i="30"/>
  <c r="C182" i="30" s="1"/>
  <c r="C152" i="30"/>
  <c r="C107" i="30"/>
  <c r="C98" i="30"/>
  <c r="C191" i="30" s="1"/>
  <c r="C76" i="30"/>
  <c r="C82" i="30"/>
  <c r="C175" i="30" s="1"/>
  <c r="C130" i="30"/>
  <c r="C112" i="30"/>
  <c r="C88" i="30"/>
  <c r="C100" i="30"/>
  <c r="C127" i="30"/>
  <c r="C70" i="30"/>
  <c r="C115" i="30"/>
  <c r="C208" i="30" s="1"/>
  <c r="C77" i="30"/>
  <c r="C170" i="30" s="1"/>
  <c r="C110" i="30"/>
  <c r="C96" i="30"/>
  <c r="C189" i="30" s="1"/>
  <c r="C150" i="30"/>
  <c r="C243" i="30" s="1"/>
  <c r="C92" i="30"/>
  <c r="C74" i="30"/>
  <c r="C108" i="30"/>
  <c r="C148" i="30"/>
  <c r="C241" i="30" s="1"/>
  <c r="C154" i="30"/>
  <c r="C247" i="30" s="1"/>
  <c r="C126" i="30"/>
  <c r="C219" i="30" s="1"/>
  <c r="C101" i="30"/>
  <c r="C123" i="30"/>
  <c r="C216" i="30" s="1"/>
  <c r="C106" i="30"/>
  <c r="C120" i="30"/>
  <c r="C71" i="30"/>
  <c r="C116" i="30"/>
  <c r="C209" i="30" s="1"/>
  <c r="C91" i="30"/>
  <c r="C80" i="30"/>
  <c r="C173" i="30" s="1"/>
  <c r="C134" i="30"/>
  <c r="C227" i="30" s="1"/>
  <c r="C141" i="30"/>
  <c r="C69" i="30"/>
  <c r="C162" i="30" s="1"/>
  <c r="C75" i="30"/>
  <c r="C131" i="30"/>
  <c r="C224" i="30" s="1"/>
  <c r="C81" i="30"/>
  <c r="C174" i="30" s="1"/>
  <c r="S160" i="30"/>
  <c r="S145" i="30"/>
  <c r="S131" i="30"/>
  <c r="S224" i="30" s="1"/>
  <c r="S117" i="30"/>
  <c r="S155" i="30"/>
  <c r="S248" i="30" s="1"/>
  <c r="S107" i="30"/>
  <c r="S93" i="30"/>
  <c r="S126" i="30"/>
  <c r="S115" i="30"/>
  <c r="S94" i="30"/>
  <c r="S147" i="30"/>
  <c r="S136" i="30"/>
  <c r="S229" i="30" s="1"/>
  <c r="S91" i="30"/>
  <c r="S144" i="30"/>
  <c r="S123" i="30"/>
  <c r="S216" i="30" s="1"/>
  <c r="S112" i="30"/>
  <c r="S79" i="30"/>
  <c r="S154" i="30"/>
  <c r="S247" i="30" s="1"/>
  <c r="S141" i="30"/>
  <c r="S234" i="30" s="1"/>
  <c r="S142" i="30"/>
  <c r="S128" i="30"/>
  <c r="S132" i="30"/>
  <c r="S225" i="30" s="1"/>
  <c r="S133" i="30"/>
  <c r="S226" i="30" s="1"/>
  <c r="S153" i="30"/>
  <c r="S246" i="30" s="1"/>
  <c r="S99" i="30"/>
  <c r="S125" i="30"/>
  <c r="S108" i="30"/>
  <c r="S71" i="30"/>
  <c r="S78" i="30"/>
  <c r="S171" i="30" s="1"/>
  <c r="S124" i="30"/>
  <c r="S146" i="30"/>
  <c r="S152" i="30"/>
  <c r="S106" i="30"/>
  <c r="S149" i="30"/>
  <c r="S127" i="30"/>
  <c r="S130" i="30"/>
  <c r="S74" i="30"/>
  <c r="S80" i="30"/>
  <c r="S173" i="30" s="1"/>
  <c r="S88" i="30"/>
  <c r="S100" i="30"/>
  <c r="S81" i="30"/>
  <c r="S174" i="30" s="1"/>
  <c r="S134" i="30"/>
  <c r="S227" i="30" s="1"/>
  <c r="S113" i="30"/>
  <c r="S206" i="30" s="1"/>
  <c r="S89" i="30"/>
  <c r="S143" i="30"/>
  <c r="S236" i="30" s="1"/>
  <c r="S137" i="30"/>
  <c r="S114" i="30"/>
  <c r="S90" i="30"/>
  <c r="S75" i="30"/>
  <c r="S151" i="30"/>
  <c r="S244" i="30" s="1"/>
  <c r="S102" i="30"/>
  <c r="S109" i="30"/>
  <c r="S72" i="30"/>
  <c r="S156" i="30"/>
  <c r="S150" i="30"/>
  <c r="S243" i="30" s="1"/>
  <c r="S118" i="30"/>
  <c r="S73" i="30"/>
  <c r="S166" i="30" s="1"/>
  <c r="S84" i="30"/>
  <c r="S83" i="30"/>
  <c r="S135" i="30"/>
  <c r="S138" i="30"/>
  <c r="S98" i="30"/>
  <c r="S191" i="30" s="1"/>
  <c r="S87" i="30"/>
  <c r="S180" i="30" s="1"/>
  <c r="S110" i="30"/>
  <c r="S116" i="30"/>
  <c r="S209" i="30" s="1"/>
  <c r="S82" i="30"/>
  <c r="S175" i="30" s="1"/>
  <c r="S92" i="30"/>
  <c r="S148" i="30"/>
  <c r="S101" i="30"/>
  <c r="S76" i="30"/>
  <c r="S69" i="30"/>
  <c r="S129" i="30"/>
  <c r="S70" i="30"/>
  <c r="S77" i="30"/>
  <c r="S170" i="30" s="1"/>
  <c r="S95" i="30"/>
  <c r="S96" i="30"/>
  <c r="S111" i="30"/>
  <c r="S97" i="30"/>
  <c r="S119" i="30"/>
  <c r="S105" i="30"/>
  <c r="S198" i="30" s="1"/>
  <c r="S120" i="30"/>
  <c r="R160" i="30"/>
  <c r="R154" i="30"/>
  <c r="R247" i="30" s="1"/>
  <c r="R106" i="30"/>
  <c r="R92" i="30"/>
  <c r="R185" i="30" s="1"/>
  <c r="R144" i="30"/>
  <c r="R130" i="30"/>
  <c r="R116" i="30"/>
  <c r="R209" i="30" s="1"/>
  <c r="R147" i="30"/>
  <c r="R136" i="30"/>
  <c r="R229" i="30" s="1"/>
  <c r="R91" i="30"/>
  <c r="R123" i="30"/>
  <c r="R216" i="30" s="1"/>
  <c r="R112" i="30"/>
  <c r="R133" i="30"/>
  <c r="R88" i="30"/>
  <c r="R102" i="30"/>
  <c r="R141" i="30"/>
  <c r="R234" i="30" s="1"/>
  <c r="R137" i="30"/>
  <c r="R153" i="30"/>
  <c r="R117" i="30"/>
  <c r="R99" i="30"/>
  <c r="R155" i="30"/>
  <c r="R108" i="30"/>
  <c r="R109" i="30"/>
  <c r="R202" i="30" s="1"/>
  <c r="R72" i="30"/>
  <c r="R165" i="30" s="1"/>
  <c r="R75" i="30"/>
  <c r="R124" i="30"/>
  <c r="R146" i="30"/>
  <c r="R152" i="30"/>
  <c r="R132" i="30"/>
  <c r="R225" i="30" s="1"/>
  <c r="R145" i="30"/>
  <c r="R134" i="30"/>
  <c r="R227" i="30" s="1"/>
  <c r="R115" i="30"/>
  <c r="R81" i="30"/>
  <c r="R174" i="30" s="1"/>
  <c r="R148" i="30"/>
  <c r="R101" i="30"/>
  <c r="R76" i="30"/>
  <c r="R143" i="30"/>
  <c r="R236" i="30" s="1"/>
  <c r="R107" i="30"/>
  <c r="R114" i="30"/>
  <c r="R90" i="30"/>
  <c r="R183" i="30" s="1"/>
  <c r="R113" i="30"/>
  <c r="R206" i="30" s="1"/>
  <c r="R89" i="30"/>
  <c r="R182" i="30" s="1"/>
  <c r="R151" i="30"/>
  <c r="R244" i="30" s="1"/>
  <c r="R100" i="30"/>
  <c r="R156" i="30"/>
  <c r="R249" i="30" s="1"/>
  <c r="R150" i="30"/>
  <c r="R243" i="30" s="1"/>
  <c r="R128" i="30"/>
  <c r="R118" i="30"/>
  <c r="R94" i="30"/>
  <c r="R78" i="30"/>
  <c r="R171" i="30" s="1"/>
  <c r="R125" i="30"/>
  <c r="R93" i="30"/>
  <c r="R73" i="30"/>
  <c r="R166" i="30" s="1"/>
  <c r="R84" i="30"/>
  <c r="R131" i="30"/>
  <c r="R224" i="30" s="1"/>
  <c r="R135" i="30"/>
  <c r="R228" i="30" s="1"/>
  <c r="R138" i="30"/>
  <c r="R71" i="30"/>
  <c r="R87" i="30"/>
  <c r="R180" i="30" s="1"/>
  <c r="R110" i="30"/>
  <c r="R96" i="30"/>
  <c r="R70" i="30"/>
  <c r="R149" i="30"/>
  <c r="R242" i="30" s="1"/>
  <c r="R127" i="30"/>
  <c r="R220" i="30" s="1"/>
  <c r="R80" i="30"/>
  <c r="R173" i="30" s="1"/>
  <c r="R98" i="30"/>
  <c r="R191" i="30" s="1"/>
  <c r="R82" i="30"/>
  <c r="R175" i="30" s="1"/>
  <c r="R74" i="30"/>
  <c r="R69" i="30"/>
  <c r="R129" i="30"/>
  <c r="R111" i="30"/>
  <c r="R97" i="30"/>
  <c r="R142" i="30"/>
  <c r="R79" i="30"/>
  <c r="R77" i="30"/>
  <c r="R170" i="30" s="1"/>
  <c r="R95" i="30"/>
  <c r="R126" i="30"/>
  <c r="R83" i="30"/>
  <c r="R119" i="30"/>
  <c r="R105" i="30"/>
  <c r="R198" i="30" s="1"/>
  <c r="R120" i="30"/>
  <c r="AA47" i="30"/>
  <c r="AA30" i="30"/>
  <c r="AA49" i="30"/>
  <c r="AA42" i="30"/>
  <c r="AA37" i="30"/>
  <c r="AA188" i="30" s="1"/>
  <c r="AA34" i="30"/>
  <c r="AA54" i="30"/>
  <c r="AA43" i="30"/>
  <c r="AA61" i="30"/>
  <c r="AA41" i="30"/>
  <c r="AA63" i="30"/>
  <c r="AA51" i="30"/>
  <c r="AA219" i="30" s="1"/>
  <c r="AA48" i="30"/>
  <c r="AA59" i="30"/>
  <c r="AA31" i="30"/>
  <c r="AA40" i="30"/>
  <c r="AA32" i="30"/>
  <c r="AA183" i="30" s="1"/>
  <c r="AA36" i="30"/>
  <c r="AA44" i="30"/>
  <c r="AA53" i="30"/>
  <c r="AA221" i="30" s="1"/>
  <c r="AA33" i="30"/>
  <c r="AA202" i="30" s="1"/>
  <c r="AA50" i="30"/>
  <c r="AA39" i="30"/>
  <c r="AA29" i="30"/>
  <c r="AA55" i="30"/>
  <c r="AA35" i="30"/>
  <c r="AA52" i="30"/>
  <c r="AA60" i="30"/>
  <c r="AA57" i="30"/>
  <c r="AA62" i="30"/>
  <c r="AA56" i="30"/>
  <c r="AA38" i="30"/>
  <c r="AA58" i="30"/>
  <c r="F47" i="30"/>
  <c r="F32" i="30"/>
  <c r="F58" i="30"/>
  <c r="F37" i="30"/>
  <c r="F188" i="30" s="1"/>
  <c r="F63" i="30"/>
  <c r="F60" i="30"/>
  <c r="F228" i="30" s="1"/>
  <c r="F40" i="30"/>
  <c r="F42" i="30"/>
  <c r="F39" i="30"/>
  <c r="F52" i="30"/>
  <c r="F220" i="30" s="1"/>
  <c r="F30" i="30"/>
  <c r="F36" i="30"/>
  <c r="F43" i="30"/>
  <c r="F29" i="30"/>
  <c r="F31" i="30"/>
  <c r="F57" i="30"/>
  <c r="F59" i="30"/>
  <c r="F44" i="30"/>
  <c r="F41" i="30"/>
  <c r="F38" i="30"/>
  <c r="F56" i="30"/>
  <c r="F49" i="30"/>
  <c r="F34" i="30"/>
  <c r="F35" i="30"/>
  <c r="F61" i="30"/>
  <c r="F33" i="30"/>
  <c r="F62" i="30"/>
  <c r="F48" i="30"/>
  <c r="F55" i="30"/>
  <c r="F241" i="30" s="1"/>
  <c r="F54" i="30"/>
  <c r="F53" i="30"/>
  <c r="F51" i="30"/>
  <c r="F50" i="30"/>
  <c r="O160" i="30"/>
  <c r="O141" i="30"/>
  <c r="O127" i="30"/>
  <c r="O113" i="30"/>
  <c r="O206" i="30" s="1"/>
  <c r="O151" i="30"/>
  <c r="O137" i="30"/>
  <c r="O230" i="30" s="1"/>
  <c r="O89" i="30"/>
  <c r="O154" i="30"/>
  <c r="O247" i="30" s="1"/>
  <c r="O109" i="30"/>
  <c r="O130" i="30"/>
  <c r="O119" i="30"/>
  <c r="O100" i="30"/>
  <c r="O106" i="30"/>
  <c r="O95" i="30"/>
  <c r="O75" i="30"/>
  <c r="O148" i="30"/>
  <c r="O129" i="30"/>
  <c r="O156" i="30"/>
  <c r="O124" i="30"/>
  <c r="O118" i="30"/>
  <c r="O110" i="30"/>
  <c r="O152" i="30"/>
  <c r="O132" i="30"/>
  <c r="O225" i="30" s="1"/>
  <c r="O131" i="30"/>
  <c r="O224" i="30" s="1"/>
  <c r="O145" i="30"/>
  <c r="O79" i="30"/>
  <c r="O143" i="30"/>
  <c r="O107" i="30"/>
  <c r="O112" i="30"/>
  <c r="O88" i="30"/>
  <c r="O69" i="30"/>
  <c r="O111" i="30"/>
  <c r="O97" i="30"/>
  <c r="O126" i="30"/>
  <c r="O120" i="30"/>
  <c r="O96" i="30"/>
  <c r="O189" i="30" s="1"/>
  <c r="O99" i="30"/>
  <c r="O70" i="30"/>
  <c r="O81" i="30"/>
  <c r="O174" i="30" s="1"/>
  <c r="O98" i="30"/>
  <c r="O191" i="30" s="1"/>
  <c r="O76" i="30"/>
  <c r="O123" i="30"/>
  <c r="O216" i="30" s="1"/>
  <c r="O101" i="30"/>
  <c r="O87" i="30"/>
  <c r="O180" i="30" s="1"/>
  <c r="O102" i="30"/>
  <c r="O82" i="30"/>
  <c r="O175" i="30" s="1"/>
  <c r="O144" i="30"/>
  <c r="O147" i="30"/>
  <c r="O128" i="30"/>
  <c r="O135" i="30"/>
  <c r="O228" i="30" s="1"/>
  <c r="O153" i="30"/>
  <c r="O117" i="30"/>
  <c r="O93" i="30"/>
  <c r="O138" i="30"/>
  <c r="O231" i="30" s="1"/>
  <c r="O116" i="30"/>
  <c r="O209" i="30" s="1"/>
  <c r="O92" i="30"/>
  <c r="O73" i="30"/>
  <c r="O166" i="30" s="1"/>
  <c r="O149" i="30"/>
  <c r="O133" i="30"/>
  <c r="O77" i="30"/>
  <c r="O170" i="30" s="1"/>
  <c r="O105" i="30"/>
  <c r="O198" i="30" s="1"/>
  <c r="O155" i="30"/>
  <c r="O80" i="30"/>
  <c r="O173" i="30" s="1"/>
  <c r="O91" i="30"/>
  <c r="O146" i="30"/>
  <c r="O114" i="30"/>
  <c r="O136" i="30"/>
  <c r="O229" i="30" s="1"/>
  <c r="O115" i="30"/>
  <c r="O134" i="30"/>
  <c r="O227" i="30" s="1"/>
  <c r="O90" i="30"/>
  <c r="O83" i="30"/>
  <c r="O94" i="30"/>
  <c r="O108" i="30"/>
  <c r="O72" i="30"/>
  <c r="O125" i="30"/>
  <c r="O150" i="30"/>
  <c r="O243" i="30" s="1"/>
  <c r="O78" i="30"/>
  <c r="O171" i="30" s="1"/>
  <c r="O142" i="30"/>
  <c r="O235" i="30" s="1"/>
  <c r="O74" i="30"/>
  <c r="O84" i="30"/>
  <c r="O71" i="30"/>
  <c r="N160" i="30"/>
  <c r="N150" i="30"/>
  <c r="N243" i="30" s="1"/>
  <c r="N136" i="30"/>
  <c r="N229" i="30" s="1"/>
  <c r="N88" i="30"/>
  <c r="N126" i="30"/>
  <c r="N112" i="30"/>
  <c r="N141" i="30"/>
  <c r="N130" i="30"/>
  <c r="N119" i="30"/>
  <c r="N100" i="30"/>
  <c r="N151" i="30"/>
  <c r="N106" i="30"/>
  <c r="N95" i="30"/>
  <c r="N188" i="30" s="1"/>
  <c r="N148" i="30"/>
  <c r="N127" i="30"/>
  <c r="N116" i="30"/>
  <c r="N209" i="30" s="1"/>
  <c r="N98" i="30"/>
  <c r="N191" i="30" s="1"/>
  <c r="N84" i="30"/>
  <c r="N124" i="30"/>
  <c r="N143" i="30"/>
  <c r="N145" i="30"/>
  <c r="N138" i="30"/>
  <c r="N144" i="30"/>
  <c r="N146" i="30"/>
  <c r="N109" i="30"/>
  <c r="N110" i="30"/>
  <c r="N75" i="30"/>
  <c r="N83" i="30"/>
  <c r="N123" i="30"/>
  <c r="N216" i="30" s="1"/>
  <c r="N125" i="30"/>
  <c r="N135" i="30"/>
  <c r="N94" i="30"/>
  <c r="N187" i="30" s="1"/>
  <c r="N131" i="30"/>
  <c r="N224" i="30" s="1"/>
  <c r="N82" i="30"/>
  <c r="N175" i="30" s="1"/>
  <c r="N105" i="30"/>
  <c r="N198" i="30" s="1"/>
  <c r="N76" i="30"/>
  <c r="N81" i="30"/>
  <c r="N174" i="30" s="1"/>
  <c r="N97" i="30"/>
  <c r="N129" i="30"/>
  <c r="N102" i="30"/>
  <c r="N120" i="30"/>
  <c r="N70" i="30"/>
  <c r="N101" i="30"/>
  <c r="N69" i="30"/>
  <c r="N111" i="30"/>
  <c r="N87" i="30"/>
  <c r="N180" i="30" s="1"/>
  <c r="N96" i="30"/>
  <c r="N99" i="30"/>
  <c r="N153" i="30"/>
  <c r="N117" i="30"/>
  <c r="N93" i="30"/>
  <c r="N92" i="30"/>
  <c r="N79" i="30"/>
  <c r="N149" i="30"/>
  <c r="N242" i="30" s="1"/>
  <c r="N108" i="30"/>
  <c r="N201" i="30" s="1"/>
  <c r="N74" i="30"/>
  <c r="N118" i="30"/>
  <c r="N155" i="30"/>
  <c r="N80" i="30"/>
  <c r="N173" i="30" s="1"/>
  <c r="N91" i="30"/>
  <c r="N152" i="30"/>
  <c r="N114" i="30"/>
  <c r="N107" i="30"/>
  <c r="N89" i="30"/>
  <c r="N133" i="30"/>
  <c r="N77" i="30"/>
  <c r="N170" i="30" s="1"/>
  <c r="N115" i="30"/>
  <c r="N134" i="30"/>
  <c r="N227" i="30" s="1"/>
  <c r="N90" i="30"/>
  <c r="N137" i="30"/>
  <c r="N113" i="30"/>
  <c r="N206" i="30" s="1"/>
  <c r="N154" i="30"/>
  <c r="N142" i="30"/>
  <c r="N71" i="30"/>
  <c r="N156" i="30"/>
  <c r="N147" i="30"/>
  <c r="N132" i="30"/>
  <c r="N225" i="30" s="1"/>
  <c r="N72" i="30"/>
  <c r="N73" i="30"/>
  <c r="N166" i="30" s="1"/>
  <c r="N78" i="30"/>
  <c r="N171" i="30" s="1"/>
  <c r="N128" i="30"/>
  <c r="B47" i="30"/>
  <c r="B59" i="30"/>
  <c r="B36" i="30"/>
  <c r="B63" i="30"/>
  <c r="B58" i="30"/>
  <c r="B35" i="30"/>
  <c r="B31" i="30"/>
  <c r="B53" i="30"/>
  <c r="B42" i="30"/>
  <c r="B61" i="30"/>
  <c r="B37" i="30"/>
  <c r="B57" i="30"/>
  <c r="B34" i="30"/>
  <c r="B33" i="30"/>
  <c r="B55" i="30"/>
  <c r="B32" i="30"/>
  <c r="B54" i="30"/>
  <c r="B52" i="30"/>
  <c r="B51" i="30"/>
  <c r="B50" i="30"/>
  <c r="B49" i="30"/>
  <c r="B48" i="30"/>
  <c r="B44" i="30"/>
  <c r="B41" i="30"/>
  <c r="B40" i="30"/>
  <c r="B62" i="30"/>
  <c r="B60" i="30"/>
  <c r="B56" i="30"/>
  <c r="B30" i="30"/>
  <c r="B29" i="30"/>
  <c r="B43" i="30"/>
  <c r="B39" i="30"/>
  <c r="B38" i="30"/>
  <c r="AE160" i="30"/>
  <c r="AE123" i="30"/>
  <c r="AE109" i="30"/>
  <c r="AE202" i="30" s="1"/>
  <c r="AE95" i="30"/>
  <c r="AE147" i="30"/>
  <c r="AE133" i="30"/>
  <c r="AE119" i="30"/>
  <c r="AE155" i="30"/>
  <c r="AE134" i="30"/>
  <c r="AE89" i="30"/>
  <c r="AE142" i="30"/>
  <c r="AE131" i="30"/>
  <c r="AE110" i="30"/>
  <c r="AE152" i="30"/>
  <c r="AE245" i="30" s="1"/>
  <c r="AE107" i="30"/>
  <c r="AE120" i="30"/>
  <c r="AE71" i="30"/>
  <c r="AE151" i="30"/>
  <c r="AE153" i="30"/>
  <c r="AE154" i="30"/>
  <c r="AE247" i="30" s="1"/>
  <c r="AE156" i="30"/>
  <c r="AE249" i="30" s="1"/>
  <c r="AE137" i="30"/>
  <c r="AE138" i="30"/>
  <c r="AE144" i="30"/>
  <c r="AE146" i="30"/>
  <c r="AE129" i="30"/>
  <c r="AE88" i="30"/>
  <c r="AE97" i="30"/>
  <c r="AE69" i="30"/>
  <c r="AE73" i="30"/>
  <c r="AE136" i="30"/>
  <c r="AE127" i="30"/>
  <c r="AE135" i="30"/>
  <c r="AE126" i="30"/>
  <c r="AE80" i="30"/>
  <c r="AE117" i="30"/>
  <c r="AE93" i="30"/>
  <c r="AE149" i="30"/>
  <c r="AE115" i="30"/>
  <c r="AE91" i="30"/>
  <c r="AE128" i="30"/>
  <c r="AE221" i="30" s="1"/>
  <c r="AE83" i="30"/>
  <c r="AE72" i="30"/>
  <c r="AE141" i="30"/>
  <c r="AE108" i="30"/>
  <c r="AE201" i="30" s="1"/>
  <c r="AE78" i="30"/>
  <c r="AE116" i="30"/>
  <c r="AE92" i="30"/>
  <c r="AE84" i="30"/>
  <c r="AE145" i="30"/>
  <c r="AE106" i="30"/>
  <c r="AE112" i="30"/>
  <c r="AE75" i="30"/>
  <c r="AE81" i="30"/>
  <c r="AE111" i="30"/>
  <c r="AE87" i="30"/>
  <c r="AE99" i="30"/>
  <c r="AE96" i="30"/>
  <c r="AE98" i="30"/>
  <c r="AE101" i="30"/>
  <c r="AE102" i="30"/>
  <c r="AE148" i="30"/>
  <c r="AE143" i="30"/>
  <c r="AE130" i="30"/>
  <c r="AE76" i="30"/>
  <c r="AE132" i="30"/>
  <c r="AE118" i="30"/>
  <c r="AE124" i="30"/>
  <c r="AE114" i="30"/>
  <c r="AE105" i="30"/>
  <c r="AE70" i="30"/>
  <c r="AE82" i="30"/>
  <c r="AE175" i="30" s="1"/>
  <c r="AE150" i="30"/>
  <c r="AE243" i="30" s="1"/>
  <c r="AE94" i="30"/>
  <c r="AE77" i="30"/>
  <c r="AE90" i="30"/>
  <c r="AE79" i="30"/>
  <c r="AE100" i="30"/>
  <c r="AE125" i="30"/>
  <c r="AE218" i="30" s="1"/>
  <c r="AE74" i="30"/>
  <c r="AE113" i="30"/>
  <c r="AD160" i="30"/>
  <c r="AD146" i="30"/>
  <c r="AD239" i="30" s="1"/>
  <c r="AD132" i="30"/>
  <c r="AD225" i="30" s="1"/>
  <c r="AD118" i="30"/>
  <c r="AD156" i="30"/>
  <c r="AD108" i="30"/>
  <c r="AD94" i="30"/>
  <c r="AD142" i="30"/>
  <c r="AD131" i="30"/>
  <c r="AD224" i="30" s="1"/>
  <c r="AD110" i="30"/>
  <c r="AD152" i="30"/>
  <c r="AD107" i="30"/>
  <c r="AD120" i="30"/>
  <c r="AD128" i="30"/>
  <c r="AD117" i="30"/>
  <c r="AD96" i="30"/>
  <c r="AD189" i="30" s="1"/>
  <c r="AD80" i="30"/>
  <c r="AD173" i="30" s="1"/>
  <c r="AD149" i="30"/>
  <c r="AD242" i="30" s="1"/>
  <c r="AD133" i="30"/>
  <c r="AD226" i="30" s="1"/>
  <c r="AD144" i="30"/>
  <c r="AD237" i="30" s="1"/>
  <c r="AD129" i="30"/>
  <c r="AD88" i="30"/>
  <c r="AD97" i="30"/>
  <c r="AD73" i="30"/>
  <c r="AD166" i="30" s="1"/>
  <c r="AD81" i="30"/>
  <c r="AD174" i="30" s="1"/>
  <c r="AD113" i="30"/>
  <c r="AD206" i="30" s="1"/>
  <c r="AD114" i="30"/>
  <c r="AD136" i="30"/>
  <c r="AD229" i="30" s="1"/>
  <c r="AD127" i="30"/>
  <c r="AD135" i="30"/>
  <c r="AD154" i="30"/>
  <c r="AD126" i="30"/>
  <c r="AD148" i="30"/>
  <c r="AD90" i="30"/>
  <c r="AD93" i="30"/>
  <c r="AD83" i="30"/>
  <c r="AD138" i="30"/>
  <c r="AD231" i="30" s="1"/>
  <c r="AD91" i="30"/>
  <c r="AD124" i="30"/>
  <c r="AD134" i="30"/>
  <c r="AD227" i="30" s="1"/>
  <c r="AD141" i="30"/>
  <c r="AD234" i="30" s="1"/>
  <c r="AD116" i="30"/>
  <c r="AD209" i="30" s="1"/>
  <c r="AD92" i="30"/>
  <c r="AD84" i="30"/>
  <c r="AD72" i="30"/>
  <c r="AD78" i="30"/>
  <c r="AD171" i="30" s="1"/>
  <c r="AD115" i="30"/>
  <c r="AD145" i="30"/>
  <c r="AD151" i="30"/>
  <c r="AD106" i="30"/>
  <c r="AD112" i="30"/>
  <c r="AD75" i="30"/>
  <c r="AD168" i="30" s="1"/>
  <c r="AD111" i="30"/>
  <c r="AD87" i="30"/>
  <c r="AD180" i="30" s="1"/>
  <c r="AD99" i="30"/>
  <c r="AD98" i="30"/>
  <c r="AD191" i="30" s="1"/>
  <c r="AD101" i="30"/>
  <c r="AD102" i="30"/>
  <c r="AD125" i="30"/>
  <c r="AD100" i="30"/>
  <c r="AD69" i="30"/>
  <c r="AD162" i="30" s="1"/>
  <c r="AD76" i="30"/>
  <c r="AD123" i="30"/>
  <c r="AD216" i="30" s="1"/>
  <c r="AD137" i="30"/>
  <c r="AD143" i="30"/>
  <c r="AD130" i="30"/>
  <c r="AD109" i="30"/>
  <c r="AD95" i="30"/>
  <c r="AD71" i="30"/>
  <c r="AD155" i="30"/>
  <c r="AD70" i="30"/>
  <c r="AD82" i="30"/>
  <c r="AD175" i="30" s="1"/>
  <c r="AD150" i="30"/>
  <c r="AD243" i="30" s="1"/>
  <c r="AD119" i="30"/>
  <c r="AD77" i="30"/>
  <c r="AD170" i="30" s="1"/>
  <c r="AD79" i="30"/>
  <c r="AD74" i="30"/>
  <c r="AD147" i="30"/>
  <c r="AD89" i="30"/>
  <c r="AD182" i="30" s="1"/>
  <c r="AD153" i="30"/>
  <c r="AD246" i="30" s="1"/>
  <c r="AD105" i="30"/>
  <c r="AD198" i="30" s="1"/>
  <c r="AC160" i="30"/>
  <c r="AC155" i="30"/>
  <c r="AC107" i="30"/>
  <c r="AC93" i="30"/>
  <c r="AC145" i="30"/>
  <c r="AC131" i="30"/>
  <c r="AC224" i="30" s="1"/>
  <c r="AC117" i="30"/>
  <c r="AC152" i="30"/>
  <c r="AC120" i="30"/>
  <c r="AC128" i="30"/>
  <c r="AC96" i="30"/>
  <c r="AC149" i="30"/>
  <c r="AC138" i="30"/>
  <c r="AC69" i="30"/>
  <c r="AC125" i="30"/>
  <c r="AC154" i="30"/>
  <c r="AC146" i="30"/>
  <c r="AC113" i="30"/>
  <c r="AC206" i="30" s="1"/>
  <c r="AC114" i="30"/>
  <c r="AC207" i="30" s="1"/>
  <c r="AC105" i="30"/>
  <c r="AC198" i="30" s="1"/>
  <c r="AC127" i="30"/>
  <c r="AC135" i="30"/>
  <c r="AC83" i="30"/>
  <c r="AC126" i="30"/>
  <c r="AC148" i="30"/>
  <c r="AC142" i="30"/>
  <c r="AC115" i="30"/>
  <c r="AC91" i="30"/>
  <c r="AC77" i="30"/>
  <c r="AC170" i="30" s="1"/>
  <c r="AC141" i="30"/>
  <c r="AC144" i="30"/>
  <c r="AC124" i="30"/>
  <c r="AC90" i="30"/>
  <c r="AC73" i="30"/>
  <c r="AC166" i="30" s="1"/>
  <c r="AC79" i="30"/>
  <c r="AC108" i="30"/>
  <c r="AC72" i="30"/>
  <c r="AC78" i="30"/>
  <c r="AC171" i="30" s="1"/>
  <c r="AC134" i="30"/>
  <c r="AC227" i="30" s="1"/>
  <c r="AC116" i="30"/>
  <c r="AC209" i="30" s="1"/>
  <c r="AC92" i="30"/>
  <c r="AC84" i="30"/>
  <c r="AC111" i="30"/>
  <c r="AC87" i="30"/>
  <c r="AC180" i="30" s="1"/>
  <c r="AC99" i="30"/>
  <c r="AC81" i="30"/>
  <c r="AC174" i="30" s="1"/>
  <c r="AC97" i="30"/>
  <c r="AC98" i="30"/>
  <c r="AC191" i="30" s="1"/>
  <c r="AC101" i="30"/>
  <c r="AC102" i="30"/>
  <c r="AC129" i="30"/>
  <c r="AC100" i="30"/>
  <c r="AC76" i="30"/>
  <c r="AC147" i="30"/>
  <c r="AC153" i="30"/>
  <c r="AC136" i="30"/>
  <c r="AC229" i="30" s="1"/>
  <c r="AC151" i="30"/>
  <c r="AC244" i="30" s="1"/>
  <c r="AC106" i="30"/>
  <c r="AC88" i="30"/>
  <c r="AC181" i="30" s="1"/>
  <c r="AC89" i="30"/>
  <c r="AC132" i="30"/>
  <c r="AC225" i="30" s="1"/>
  <c r="AC109" i="30"/>
  <c r="AC95" i="30"/>
  <c r="AC118" i="30"/>
  <c r="AC71" i="30"/>
  <c r="AC143" i="30"/>
  <c r="AC130" i="30"/>
  <c r="AC150" i="30"/>
  <c r="AC243" i="30" s="1"/>
  <c r="AC156" i="30"/>
  <c r="AC119" i="30"/>
  <c r="AC94" i="30"/>
  <c r="AC74" i="30"/>
  <c r="AC112" i="30"/>
  <c r="AC133" i="30"/>
  <c r="AC123" i="30"/>
  <c r="AC216" i="30" s="1"/>
  <c r="AC82" i="30"/>
  <c r="AC175" i="30" s="1"/>
  <c r="AC110" i="30"/>
  <c r="AC137" i="30"/>
  <c r="AC80" i="30"/>
  <c r="AC173" i="30" s="1"/>
  <c r="AC70" i="30"/>
  <c r="AC75" i="30"/>
  <c r="P47" i="30"/>
  <c r="P32" i="30"/>
  <c r="P55" i="30"/>
  <c r="P60" i="30"/>
  <c r="P35" i="30"/>
  <c r="P30" i="30"/>
  <c r="P33" i="30"/>
  <c r="P44" i="30"/>
  <c r="P62" i="30"/>
  <c r="P57" i="30"/>
  <c r="P52" i="30"/>
  <c r="P238" i="30" s="1"/>
  <c r="P59" i="30"/>
  <c r="P49" i="30"/>
  <c r="P38" i="30"/>
  <c r="P56" i="30"/>
  <c r="P242" i="30" s="1"/>
  <c r="P54" i="30"/>
  <c r="P61" i="30"/>
  <c r="P51" i="30"/>
  <c r="P58" i="30"/>
  <c r="P48" i="30"/>
  <c r="P53" i="30"/>
  <c r="P43" i="30"/>
  <c r="P39" i="30"/>
  <c r="P50" i="30"/>
  <c r="P34" i="30"/>
  <c r="P29" i="30"/>
  <c r="P37" i="30"/>
  <c r="P41" i="30"/>
  <c r="P31" i="30"/>
  <c r="P36" i="30"/>
  <c r="P187" i="30" s="1"/>
  <c r="P40" i="30"/>
  <c r="P42" i="30"/>
  <c r="P63" i="30"/>
  <c r="P231" i="30" s="1"/>
  <c r="Z160" i="30"/>
  <c r="Z142" i="30"/>
  <c r="Z128" i="30"/>
  <c r="Z114" i="30"/>
  <c r="Z152" i="30"/>
  <c r="Z138" i="30"/>
  <c r="Z90" i="30"/>
  <c r="Z183" i="30" s="1"/>
  <c r="Z125" i="30"/>
  <c r="Z93" i="30"/>
  <c r="Z146" i="30"/>
  <c r="Z239" i="30" s="1"/>
  <c r="Z135" i="30"/>
  <c r="Z101" i="30"/>
  <c r="Z156" i="30"/>
  <c r="Z111" i="30"/>
  <c r="Z76" i="30"/>
  <c r="Z143" i="30"/>
  <c r="Z155" i="30"/>
  <c r="Z123" i="30"/>
  <c r="Z216" i="30" s="1"/>
  <c r="Z124" i="30"/>
  <c r="Z126" i="30"/>
  <c r="Z130" i="30"/>
  <c r="Z102" i="30"/>
  <c r="Z148" i="30"/>
  <c r="Z150" i="30"/>
  <c r="Z243" i="30" s="1"/>
  <c r="Z115" i="30"/>
  <c r="Z71" i="30"/>
  <c r="Z154" i="30"/>
  <c r="Z247" i="30" s="1"/>
  <c r="Z77" i="30"/>
  <c r="Z170" i="30" s="1"/>
  <c r="Z141" i="30"/>
  <c r="Z153" i="30"/>
  <c r="Z134" i="30"/>
  <c r="Z227" i="30" s="1"/>
  <c r="Z147" i="30"/>
  <c r="Z108" i="30"/>
  <c r="Z109" i="30"/>
  <c r="Z110" i="30"/>
  <c r="Z113" i="30"/>
  <c r="Z206" i="30" s="1"/>
  <c r="Z117" i="30"/>
  <c r="Z120" i="30"/>
  <c r="Z89" i="30"/>
  <c r="Z96" i="30"/>
  <c r="Z131" i="30"/>
  <c r="Z224" i="30" s="1"/>
  <c r="Z84" i="30"/>
  <c r="Z127" i="30"/>
  <c r="Z116" i="30"/>
  <c r="Z209" i="30" s="1"/>
  <c r="Z92" i="30"/>
  <c r="Z74" i="30"/>
  <c r="Z107" i="30"/>
  <c r="Z200" i="30" s="1"/>
  <c r="Z91" i="30"/>
  <c r="Z73" i="30"/>
  <c r="Z166" i="30" s="1"/>
  <c r="Z79" i="30"/>
  <c r="Z149" i="30"/>
  <c r="Z129" i="30"/>
  <c r="Z136" i="30"/>
  <c r="Z229" i="30" s="1"/>
  <c r="Z69" i="30"/>
  <c r="Z132" i="30"/>
  <c r="Z225" i="30" s="1"/>
  <c r="Z82" i="30"/>
  <c r="Z175" i="30" s="1"/>
  <c r="Z70" i="30"/>
  <c r="Z105" i="30"/>
  <c r="Z198" i="30" s="1"/>
  <c r="Z119" i="30"/>
  <c r="Z95" i="30"/>
  <c r="Z145" i="30"/>
  <c r="Z238" i="30" s="1"/>
  <c r="Z97" i="30"/>
  <c r="Z112" i="30"/>
  <c r="Z118" i="30"/>
  <c r="Z75" i="30"/>
  <c r="Z168" i="30" s="1"/>
  <c r="Z83" i="30"/>
  <c r="Z78" i="30"/>
  <c r="Z171" i="30" s="1"/>
  <c r="Z80" i="30"/>
  <c r="Z173" i="30" s="1"/>
  <c r="Z133" i="30"/>
  <c r="Z144" i="30"/>
  <c r="Z72" i="30"/>
  <c r="Z137" i="30"/>
  <c r="Z87" i="30"/>
  <c r="Z180" i="30" s="1"/>
  <c r="Z106" i="30"/>
  <c r="Z99" i="30"/>
  <c r="Z81" i="30"/>
  <c r="Z174" i="30" s="1"/>
  <c r="Z94" i="30"/>
  <c r="Z100" i="30"/>
  <c r="Z88" i="30"/>
  <c r="Z151" i="30"/>
  <c r="Z244" i="30" s="1"/>
  <c r="Z98" i="30"/>
  <c r="Z191" i="30" s="1"/>
  <c r="F160" i="30"/>
  <c r="F142" i="30"/>
  <c r="F128" i="30"/>
  <c r="F114" i="30"/>
  <c r="F207" i="30" s="1"/>
  <c r="F152" i="30"/>
  <c r="F245" i="30" s="1"/>
  <c r="F138" i="30"/>
  <c r="F90" i="30"/>
  <c r="F107" i="30"/>
  <c r="F96" i="30"/>
  <c r="F149" i="30"/>
  <c r="F117" i="30"/>
  <c r="F101" i="30"/>
  <c r="F125" i="30"/>
  <c r="F93" i="30"/>
  <c r="F76" i="30"/>
  <c r="F146" i="30"/>
  <c r="F131" i="30"/>
  <c r="F224" i="30" s="1"/>
  <c r="F132" i="30"/>
  <c r="F225" i="30" s="1"/>
  <c r="F153" i="30"/>
  <c r="F108" i="30"/>
  <c r="F141" i="30"/>
  <c r="F137" i="30"/>
  <c r="F97" i="30"/>
  <c r="F84" i="30"/>
  <c r="F143" i="30"/>
  <c r="F88" i="30"/>
  <c r="F181" i="30" s="1"/>
  <c r="F156" i="30"/>
  <c r="F129" i="30"/>
  <c r="F144" i="30"/>
  <c r="F150" i="30"/>
  <c r="F243" i="30" s="1"/>
  <c r="F74" i="30"/>
  <c r="F148" i="30"/>
  <c r="F71" i="30"/>
  <c r="F119" i="30"/>
  <c r="F95" i="30"/>
  <c r="F145" i="30"/>
  <c r="F118" i="30"/>
  <c r="F109" i="30"/>
  <c r="F151" i="30"/>
  <c r="F123" i="30"/>
  <c r="F216" i="30" s="1"/>
  <c r="F136" i="30"/>
  <c r="F229" i="30" s="1"/>
  <c r="F106" i="30"/>
  <c r="F83" i="30"/>
  <c r="F78" i="30"/>
  <c r="F171" i="30" s="1"/>
  <c r="F110" i="30"/>
  <c r="F120" i="30"/>
  <c r="F72" i="30"/>
  <c r="F94" i="30"/>
  <c r="F187" i="30" s="1"/>
  <c r="F75" i="30"/>
  <c r="F155" i="30"/>
  <c r="F127" i="30"/>
  <c r="F81" i="30"/>
  <c r="F174" i="30" s="1"/>
  <c r="F134" i="30"/>
  <c r="F227" i="30" s="1"/>
  <c r="F113" i="30"/>
  <c r="F206" i="30" s="1"/>
  <c r="F89" i="30"/>
  <c r="F124" i="30"/>
  <c r="F112" i="30"/>
  <c r="F98" i="30"/>
  <c r="F191" i="30" s="1"/>
  <c r="F102" i="30"/>
  <c r="F82" i="30"/>
  <c r="F175" i="30" s="1"/>
  <c r="F130" i="30"/>
  <c r="F87" i="30"/>
  <c r="F180" i="30" s="1"/>
  <c r="F100" i="30"/>
  <c r="F70" i="30"/>
  <c r="F133" i="30"/>
  <c r="F226" i="30" s="1"/>
  <c r="F77" i="30"/>
  <c r="F170" i="30" s="1"/>
  <c r="F147" i="30"/>
  <c r="F105" i="30"/>
  <c r="F198" i="30" s="1"/>
  <c r="F79" i="30"/>
  <c r="F111" i="30"/>
  <c r="F69" i="30"/>
  <c r="F154" i="30"/>
  <c r="F126" i="30"/>
  <c r="F135" i="30"/>
  <c r="F73" i="30"/>
  <c r="F166" i="30" s="1"/>
  <c r="F115" i="30"/>
  <c r="F208" i="30" s="1"/>
  <c r="F92" i="30"/>
  <c r="F80" i="30"/>
  <c r="F173" i="30" s="1"/>
  <c r="F116" i="30"/>
  <c r="F209" i="30" s="1"/>
  <c r="F91" i="30"/>
  <c r="F99" i="30"/>
  <c r="N47" i="30"/>
  <c r="N51" i="30"/>
  <c r="N219" i="30" s="1"/>
  <c r="N50" i="30"/>
  <c r="N49" i="30"/>
  <c r="N55" i="30"/>
  <c r="N43" i="30"/>
  <c r="N52" i="30"/>
  <c r="N58" i="30"/>
  <c r="N48" i="30"/>
  <c r="N59" i="30"/>
  <c r="N30" i="30"/>
  <c r="N56" i="30"/>
  <c r="N62" i="30"/>
  <c r="N53" i="30"/>
  <c r="N37" i="30"/>
  <c r="N32" i="30"/>
  <c r="N42" i="30"/>
  <c r="N39" i="30"/>
  <c r="N208" i="30" s="1"/>
  <c r="N29" i="30"/>
  <c r="N162" i="30" s="1"/>
  <c r="N44" i="30"/>
  <c r="N41" i="30"/>
  <c r="N38" i="30"/>
  <c r="N207" i="30" s="1"/>
  <c r="N35" i="30"/>
  <c r="N61" i="30"/>
  <c r="N31" i="30"/>
  <c r="N33" i="30"/>
  <c r="N54" i="30"/>
  <c r="N34" i="30"/>
  <c r="N63" i="30"/>
  <c r="N231" i="30" s="1"/>
  <c r="N60" i="30"/>
  <c r="N57" i="30"/>
  <c r="N36" i="30"/>
  <c r="N40" i="30"/>
  <c r="M47" i="30"/>
  <c r="M63" i="30"/>
  <c r="M55" i="30"/>
  <c r="M61" i="30"/>
  <c r="M34" i="30"/>
  <c r="M60" i="30"/>
  <c r="M228" i="30" s="1"/>
  <c r="M52" i="30"/>
  <c r="M238" i="30" s="1"/>
  <c r="M40" i="30"/>
  <c r="M31" i="30"/>
  <c r="M164" i="30" s="1"/>
  <c r="M38" i="30"/>
  <c r="M57" i="30"/>
  <c r="M49" i="30"/>
  <c r="M30" i="30"/>
  <c r="M39" i="30"/>
  <c r="M54" i="30"/>
  <c r="M222" i="30" s="1"/>
  <c r="M37" i="30"/>
  <c r="M42" i="30"/>
  <c r="M36" i="30"/>
  <c r="M44" i="30"/>
  <c r="M32" i="30"/>
  <c r="M29" i="30"/>
  <c r="M162" i="30" s="1"/>
  <c r="M51" i="30"/>
  <c r="M59" i="30"/>
  <c r="M48" i="30"/>
  <c r="M56" i="30"/>
  <c r="M62" i="30"/>
  <c r="M53" i="30"/>
  <c r="M58" i="30"/>
  <c r="M35" i="30"/>
  <c r="M204" i="30" s="1"/>
  <c r="M43" i="30"/>
  <c r="M50" i="30"/>
  <c r="M218" i="30" s="1"/>
  <c r="M33" i="30"/>
  <c r="M41" i="30"/>
  <c r="V160" i="30"/>
  <c r="V124" i="30"/>
  <c r="V110" i="30"/>
  <c r="V96" i="30"/>
  <c r="V148" i="30"/>
  <c r="V134" i="30"/>
  <c r="V227" i="30" s="1"/>
  <c r="V120" i="30"/>
  <c r="V153" i="30"/>
  <c r="V108" i="30"/>
  <c r="V87" i="30"/>
  <c r="V180" i="30" s="1"/>
  <c r="V129" i="30"/>
  <c r="V118" i="30"/>
  <c r="V97" i="30"/>
  <c r="V150" i="30"/>
  <c r="V243" i="30" s="1"/>
  <c r="V105" i="30"/>
  <c r="V198" i="30" s="1"/>
  <c r="V94" i="30"/>
  <c r="V187" i="30" s="1"/>
  <c r="V72" i="30"/>
  <c r="V165" i="30" s="1"/>
  <c r="V147" i="30"/>
  <c r="V126" i="30"/>
  <c r="V219" i="30" s="1"/>
  <c r="V127" i="30"/>
  <c r="V149" i="30"/>
  <c r="V151" i="30"/>
  <c r="V116" i="30"/>
  <c r="V209" i="30" s="1"/>
  <c r="V74" i="30"/>
  <c r="V82" i="30"/>
  <c r="V175" i="30" s="1"/>
  <c r="V107" i="30"/>
  <c r="V133" i="30"/>
  <c r="V113" i="30"/>
  <c r="V206" i="30" s="1"/>
  <c r="V89" i="30"/>
  <c r="V84" i="30"/>
  <c r="V125" i="30"/>
  <c r="V71" i="30"/>
  <c r="V78" i="30"/>
  <c r="V171" i="30" s="1"/>
  <c r="V146" i="30"/>
  <c r="V130" i="30"/>
  <c r="V137" i="30"/>
  <c r="V114" i="30"/>
  <c r="V143" i="30"/>
  <c r="V123" i="30"/>
  <c r="V216" i="30" s="1"/>
  <c r="V155" i="30"/>
  <c r="V115" i="30"/>
  <c r="V91" i="30"/>
  <c r="V80" i="30"/>
  <c r="V173" i="30" s="1"/>
  <c r="V90" i="30"/>
  <c r="V75" i="30"/>
  <c r="V142" i="30"/>
  <c r="V132" i="30"/>
  <c r="V225" i="30" s="1"/>
  <c r="V119" i="30"/>
  <c r="V95" i="30"/>
  <c r="V77" i="30"/>
  <c r="V170" i="30" s="1"/>
  <c r="V144" i="30"/>
  <c r="V109" i="30"/>
  <c r="V83" i="30"/>
  <c r="V156" i="30"/>
  <c r="V102" i="30"/>
  <c r="V93" i="30"/>
  <c r="V135" i="30"/>
  <c r="V228" i="30" s="1"/>
  <c r="V73" i="30"/>
  <c r="V166" i="30" s="1"/>
  <c r="V152" i="30"/>
  <c r="V138" i="30"/>
  <c r="V112" i="30"/>
  <c r="V100" i="30"/>
  <c r="V117" i="30"/>
  <c r="V131" i="30"/>
  <c r="V224" i="30" s="1"/>
  <c r="V92" i="30"/>
  <c r="V79" i="30"/>
  <c r="V141" i="30"/>
  <c r="V81" i="30"/>
  <c r="V174" i="30" s="1"/>
  <c r="V145" i="30"/>
  <c r="V154" i="30"/>
  <c r="V247" i="30" s="1"/>
  <c r="V106" i="30"/>
  <c r="V88" i="30"/>
  <c r="V181" i="30" s="1"/>
  <c r="V76" i="30"/>
  <c r="V101" i="30"/>
  <c r="V136" i="30"/>
  <c r="V229" i="30" s="1"/>
  <c r="V111" i="30"/>
  <c r="V69" i="30"/>
  <c r="V162" i="30" s="1"/>
  <c r="V128" i="30"/>
  <c r="V98" i="30"/>
  <c r="V191" i="30" s="1"/>
  <c r="V70" i="30"/>
  <c r="V99" i="30"/>
  <c r="K47" i="30"/>
  <c r="K43" i="30"/>
  <c r="K29" i="30"/>
  <c r="K37" i="30"/>
  <c r="K60" i="30"/>
  <c r="K58" i="30"/>
  <c r="K57" i="30"/>
  <c r="K62" i="30"/>
  <c r="K230" i="30" s="1"/>
  <c r="K44" i="30"/>
  <c r="K59" i="30"/>
  <c r="K41" i="30"/>
  <c r="K56" i="30"/>
  <c r="K31" i="30"/>
  <c r="K36" i="30"/>
  <c r="K55" i="30"/>
  <c r="K241" i="30" s="1"/>
  <c r="K52" i="30"/>
  <c r="K63" i="30"/>
  <c r="K231" i="30" s="1"/>
  <c r="K49" i="30"/>
  <c r="K54" i="30"/>
  <c r="K240" i="30" s="1"/>
  <c r="K40" i="30"/>
  <c r="K39" i="30"/>
  <c r="K51" i="30"/>
  <c r="K48" i="30"/>
  <c r="K38" i="30"/>
  <c r="K42" i="30"/>
  <c r="K53" i="30"/>
  <c r="K239" i="30" s="1"/>
  <c r="K50" i="30"/>
  <c r="K61" i="30"/>
  <c r="K32" i="30"/>
  <c r="K30" i="30"/>
  <c r="K199" i="30" s="1"/>
  <c r="K33" i="30"/>
  <c r="K35" i="30"/>
  <c r="K168" i="30" s="1"/>
  <c r="K34" i="30"/>
  <c r="K185" i="30" s="1"/>
  <c r="U160" i="30"/>
  <c r="U147" i="30"/>
  <c r="U133" i="30"/>
  <c r="U226" i="30" s="1"/>
  <c r="U119" i="30"/>
  <c r="U123" i="30"/>
  <c r="U216" i="30" s="1"/>
  <c r="U109" i="30"/>
  <c r="U95" i="30"/>
  <c r="U188" i="30" s="1"/>
  <c r="U129" i="30"/>
  <c r="U118" i="30"/>
  <c r="U97" i="30"/>
  <c r="U150" i="30"/>
  <c r="U243" i="30" s="1"/>
  <c r="U105" i="30"/>
  <c r="U198" i="30" s="1"/>
  <c r="U94" i="30"/>
  <c r="U126" i="30"/>
  <c r="U115" i="30"/>
  <c r="U81" i="30"/>
  <c r="U174" i="30" s="1"/>
  <c r="U125" i="30"/>
  <c r="U135" i="30"/>
  <c r="U136" i="30"/>
  <c r="U229" i="30" s="1"/>
  <c r="U141" i="30"/>
  <c r="U107" i="30"/>
  <c r="U152" i="30"/>
  <c r="U245" i="30" s="1"/>
  <c r="U154" i="30"/>
  <c r="U247" i="30" s="1"/>
  <c r="U132" i="30"/>
  <c r="U225" i="30" s="1"/>
  <c r="U92" i="30"/>
  <c r="U69" i="30"/>
  <c r="U111" i="30"/>
  <c r="U114" i="30"/>
  <c r="U87" i="30"/>
  <c r="U180" i="30" s="1"/>
  <c r="U90" i="30"/>
  <c r="U153" i="30"/>
  <c r="U108" i="30"/>
  <c r="U99" i="30"/>
  <c r="U75" i="30"/>
  <c r="U146" i="30"/>
  <c r="U155" i="30"/>
  <c r="U91" i="30"/>
  <c r="U134" i="30"/>
  <c r="U227" i="30" s="1"/>
  <c r="U113" i="30"/>
  <c r="U206" i="30" s="1"/>
  <c r="U89" i="30"/>
  <c r="U182" i="30" s="1"/>
  <c r="U127" i="30"/>
  <c r="U137" i="30"/>
  <c r="U149" i="30"/>
  <c r="U242" i="30" s="1"/>
  <c r="U130" i="30"/>
  <c r="U223" i="30" s="1"/>
  <c r="U74" i="30"/>
  <c r="U167" i="30" s="1"/>
  <c r="U80" i="30"/>
  <c r="U173" i="30" s="1"/>
  <c r="U143" i="30"/>
  <c r="U144" i="30"/>
  <c r="U71" i="30"/>
  <c r="U83" i="30"/>
  <c r="U156" i="30"/>
  <c r="U72" i="30"/>
  <c r="U128" i="30"/>
  <c r="U78" i="30"/>
  <c r="U171" i="30" s="1"/>
  <c r="U142" i="30"/>
  <c r="U120" i="30"/>
  <c r="U93" i="30"/>
  <c r="U98" i="30"/>
  <c r="U191" i="30" s="1"/>
  <c r="U73" i="30"/>
  <c r="U166" i="30" s="1"/>
  <c r="U138" i="30"/>
  <c r="U124" i="30"/>
  <c r="U116" i="30"/>
  <c r="U209" i="30" s="1"/>
  <c r="U112" i="30"/>
  <c r="U100" i="30"/>
  <c r="U102" i="30"/>
  <c r="U131" i="30"/>
  <c r="U224" i="30" s="1"/>
  <c r="U84" i="30"/>
  <c r="U79" i="30"/>
  <c r="U145" i="30"/>
  <c r="U151" i="30"/>
  <c r="U106" i="30"/>
  <c r="U88" i="30"/>
  <c r="U76" i="30"/>
  <c r="U70" i="30"/>
  <c r="U148" i="30"/>
  <c r="U82" i="30"/>
  <c r="U175" i="30" s="1"/>
  <c r="U101" i="30"/>
  <c r="U77" i="30"/>
  <c r="U170" i="30" s="1"/>
  <c r="U110" i="30"/>
  <c r="U117" i="30"/>
  <c r="U96" i="30"/>
  <c r="U189" i="30" s="1"/>
  <c r="AD47" i="30"/>
  <c r="AD61" i="30"/>
  <c r="AD59" i="30"/>
  <c r="AD245" i="30" s="1"/>
  <c r="AD62" i="30"/>
  <c r="AD248" i="30" s="1"/>
  <c r="AD44" i="30"/>
  <c r="AD57" i="30"/>
  <c r="AD29" i="30"/>
  <c r="AD54" i="30"/>
  <c r="AD41" i="30"/>
  <c r="AD31" i="30"/>
  <c r="AD51" i="30"/>
  <c r="AD56" i="30"/>
  <c r="AD38" i="30"/>
  <c r="AD207" i="30" s="1"/>
  <c r="AD48" i="30"/>
  <c r="AD58" i="30"/>
  <c r="AD30" i="30"/>
  <c r="AD163" i="30" s="1"/>
  <c r="AD53" i="30"/>
  <c r="AD63" i="30"/>
  <c r="AD50" i="30"/>
  <c r="AD60" i="30"/>
  <c r="AD33" i="30"/>
  <c r="AD55" i="30"/>
  <c r="AD52" i="30"/>
  <c r="AD220" i="30" s="1"/>
  <c r="AD34" i="30"/>
  <c r="AD49" i="30"/>
  <c r="AD235" i="30" s="1"/>
  <c r="AD32" i="30"/>
  <c r="AD43" i="30"/>
  <c r="AD40" i="30"/>
  <c r="AD42" i="30"/>
  <c r="AD39" i="30"/>
  <c r="AD35" i="30"/>
  <c r="AD36" i="30"/>
  <c r="AD37" i="30"/>
  <c r="AD188" i="30" s="1"/>
  <c r="AC47" i="30"/>
  <c r="AC38" i="30"/>
  <c r="AC51" i="30"/>
  <c r="AC61" i="30"/>
  <c r="AC63" i="30"/>
  <c r="AC249" i="30" s="1"/>
  <c r="AC56" i="30"/>
  <c r="AC242" i="30" s="1"/>
  <c r="AC48" i="30"/>
  <c r="AC30" i="30"/>
  <c r="AC40" i="30"/>
  <c r="AC34" i="30"/>
  <c r="AC167" i="30" s="1"/>
  <c r="AC58" i="30"/>
  <c r="AC53" i="30"/>
  <c r="AC43" i="30"/>
  <c r="AC50" i="30"/>
  <c r="AC36" i="30"/>
  <c r="AC44" i="30"/>
  <c r="AC32" i="30"/>
  <c r="AC62" i="30"/>
  <c r="AC29" i="30"/>
  <c r="AC37" i="30"/>
  <c r="AC42" i="30"/>
  <c r="AC60" i="30"/>
  <c r="AC228" i="30" s="1"/>
  <c r="AC54" i="30"/>
  <c r="AC222" i="30" s="1"/>
  <c r="AC33" i="30"/>
  <c r="AC57" i="30"/>
  <c r="AC59" i="30"/>
  <c r="AC245" i="30" s="1"/>
  <c r="AC31" i="30"/>
  <c r="AC55" i="30"/>
  <c r="AC223" i="30" s="1"/>
  <c r="AC41" i="30"/>
  <c r="AC35" i="30"/>
  <c r="AC52" i="30"/>
  <c r="AC49" i="30"/>
  <c r="AC39" i="30"/>
  <c r="AC208" i="30" s="1"/>
  <c r="I47" i="30"/>
  <c r="I41" i="30"/>
  <c r="I53" i="30"/>
  <c r="I62" i="30"/>
  <c r="I37" i="30"/>
  <c r="I35" i="30"/>
  <c r="I43" i="30"/>
  <c r="I31" i="30"/>
  <c r="I164" i="30" s="1"/>
  <c r="I36" i="30"/>
  <c r="I187" i="30" s="1"/>
  <c r="I39" i="30"/>
  <c r="I58" i="30"/>
  <c r="I56" i="30"/>
  <c r="I42" i="30"/>
  <c r="I32" i="30"/>
  <c r="I61" i="30"/>
  <c r="I55" i="30"/>
  <c r="I223" i="30" s="1"/>
  <c r="I52" i="30"/>
  <c r="I238" i="30" s="1"/>
  <c r="I44" i="30"/>
  <c r="I34" i="30"/>
  <c r="I49" i="30"/>
  <c r="I60" i="30"/>
  <c r="I63" i="30"/>
  <c r="I54" i="30"/>
  <c r="I29" i="30"/>
  <c r="I51" i="30"/>
  <c r="I48" i="30"/>
  <c r="I40" i="30"/>
  <c r="I38" i="30"/>
  <c r="I30" i="30"/>
  <c r="I163" i="30" s="1"/>
  <c r="I50" i="30"/>
  <c r="I33" i="30"/>
  <c r="I184" i="30" s="1"/>
  <c r="I57" i="30"/>
  <c r="I59" i="30"/>
  <c r="I245" i="30" s="1"/>
  <c r="G47" i="30"/>
  <c r="G32" i="30"/>
  <c r="G183" i="30" s="1"/>
  <c r="G37" i="30"/>
  <c r="G188" i="30" s="1"/>
  <c r="G57" i="30"/>
  <c r="G38" i="30"/>
  <c r="G207" i="30" s="1"/>
  <c r="G59" i="30"/>
  <c r="G35" i="30"/>
  <c r="G204" i="30" s="1"/>
  <c r="G44" i="30"/>
  <c r="G49" i="30"/>
  <c r="G34" i="30"/>
  <c r="G56" i="30"/>
  <c r="G52" i="30"/>
  <c r="G43" i="30"/>
  <c r="G61" i="30"/>
  <c r="G40" i="30"/>
  <c r="G41" i="30"/>
  <c r="G39" i="30"/>
  <c r="G42" i="30"/>
  <c r="G51" i="30"/>
  <c r="G219" i="30" s="1"/>
  <c r="G48" i="30"/>
  <c r="G29" i="30"/>
  <c r="G53" i="30"/>
  <c r="G50" i="30"/>
  <c r="G218" i="30" s="1"/>
  <c r="G55" i="30"/>
  <c r="G31" i="30"/>
  <c r="G182" i="30" s="1"/>
  <c r="G33" i="30"/>
  <c r="G36" i="30"/>
  <c r="G58" i="30"/>
  <c r="G63" i="30"/>
  <c r="G231" i="30" s="1"/>
  <c r="G60" i="30"/>
  <c r="G62" i="30"/>
  <c r="G54" i="30"/>
  <c r="G30" i="30"/>
  <c r="P160" i="30"/>
  <c r="P152" i="30"/>
  <c r="P138" i="30"/>
  <c r="P90" i="30"/>
  <c r="P142" i="30"/>
  <c r="P128" i="30"/>
  <c r="P114" i="30"/>
  <c r="P207" i="30" s="1"/>
  <c r="P144" i="30"/>
  <c r="P133" i="30"/>
  <c r="P88" i="30"/>
  <c r="P102" i="30"/>
  <c r="P141" i="30"/>
  <c r="P234" i="30" s="1"/>
  <c r="P154" i="30"/>
  <c r="P247" i="30" s="1"/>
  <c r="P109" i="30"/>
  <c r="P151" i="30"/>
  <c r="P244" i="30" s="1"/>
  <c r="P130" i="30"/>
  <c r="P119" i="30"/>
  <c r="P100" i="30"/>
  <c r="P143" i="30"/>
  <c r="P145" i="30"/>
  <c r="P134" i="30"/>
  <c r="P227" i="30" s="1"/>
  <c r="P93" i="30"/>
  <c r="P156" i="30"/>
  <c r="P124" i="30"/>
  <c r="P118" i="30"/>
  <c r="P146" i="30"/>
  <c r="P107" i="30"/>
  <c r="P99" i="30"/>
  <c r="P106" i="30"/>
  <c r="P199" i="30" s="1"/>
  <c r="P131" i="30"/>
  <c r="P224" i="30" s="1"/>
  <c r="P101" i="30"/>
  <c r="P72" i="30"/>
  <c r="P137" i="30"/>
  <c r="P113" i="30"/>
  <c r="P206" i="30" s="1"/>
  <c r="P89" i="30"/>
  <c r="P75" i="30"/>
  <c r="P148" i="30"/>
  <c r="P76" i="30"/>
  <c r="P82" i="30"/>
  <c r="P175" i="30" s="1"/>
  <c r="P112" i="30"/>
  <c r="P97" i="30"/>
  <c r="P81" i="30"/>
  <c r="P174" i="30" s="1"/>
  <c r="P123" i="30"/>
  <c r="P216" i="30" s="1"/>
  <c r="P98" i="30"/>
  <c r="P191" i="30" s="1"/>
  <c r="P69" i="30"/>
  <c r="P162" i="30" s="1"/>
  <c r="P111" i="30"/>
  <c r="P204" i="30" s="1"/>
  <c r="P87" i="30"/>
  <c r="P180" i="30" s="1"/>
  <c r="P125" i="30"/>
  <c r="P73" i="30"/>
  <c r="P166" i="30" s="1"/>
  <c r="P84" i="30"/>
  <c r="P147" i="30"/>
  <c r="P240" i="30" s="1"/>
  <c r="P135" i="30"/>
  <c r="P153" i="30"/>
  <c r="P117" i="30"/>
  <c r="P79" i="30"/>
  <c r="P116" i="30"/>
  <c r="P209" i="30" s="1"/>
  <c r="P92" i="30"/>
  <c r="P132" i="30"/>
  <c r="P225" i="30" s="1"/>
  <c r="P78" i="30"/>
  <c r="P171" i="30" s="1"/>
  <c r="P136" i="30"/>
  <c r="P229" i="30" s="1"/>
  <c r="P105" i="30"/>
  <c r="P198" i="30" s="1"/>
  <c r="P149" i="30"/>
  <c r="P127" i="30"/>
  <c r="P155" i="30"/>
  <c r="P80" i="30"/>
  <c r="P173" i="30" s="1"/>
  <c r="P91" i="30"/>
  <c r="P184" i="30" s="1"/>
  <c r="P110" i="30"/>
  <c r="P96" i="30"/>
  <c r="P189" i="30" s="1"/>
  <c r="P70" i="30"/>
  <c r="P77" i="30"/>
  <c r="P170" i="30" s="1"/>
  <c r="P108" i="30"/>
  <c r="P201" i="30" s="1"/>
  <c r="P74" i="30"/>
  <c r="P167" i="30" s="1"/>
  <c r="P115" i="30"/>
  <c r="P126" i="30"/>
  <c r="P129" i="30"/>
  <c r="P120" i="30"/>
  <c r="P95" i="30"/>
  <c r="P71" i="30"/>
  <c r="P94" i="30"/>
  <c r="P150" i="30"/>
  <c r="P243" i="30" s="1"/>
  <c r="P83" i="30"/>
  <c r="D47" i="30"/>
  <c r="D37" i="30"/>
  <c r="D188" i="30" s="1"/>
  <c r="D33" i="30"/>
  <c r="D62" i="30"/>
  <c r="D38" i="30"/>
  <c r="D61" i="30"/>
  <c r="D41" i="30"/>
  <c r="D42" i="30"/>
  <c r="D30" i="30"/>
  <c r="D48" i="30"/>
  <c r="D32" i="30"/>
  <c r="D63" i="30"/>
  <c r="D51" i="30"/>
  <c r="D35" i="30"/>
  <c r="D56" i="30"/>
  <c r="D39" i="30"/>
  <c r="D29" i="30"/>
  <c r="D36" i="30"/>
  <c r="D58" i="30"/>
  <c r="D31" i="30"/>
  <c r="D60" i="30"/>
  <c r="D40" i="30"/>
  <c r="D57" i="30"/>
  <c r="D53" i="30"/>
  <c r="D221" i="30" s="1"/>
  <c r="D59" i="30"/>
  <c r="D245" i="30" s="1"/>
  <c r="D50" i="30"/>
  <c r="D218" i="30" s="1"/>
  <c r="D34" i="30"/>
  <c r="D185" i="30" s="1"/>
  <c r="D54" i="30"/>
  <c r="D240" i="30" s="1"/>
  <c r="D49" i="30"/>
  <c r="D44" i="30"/>
  <c r="D43" i="30"/>
  <c r="D55" i="30"/>
  <c r="D52" i="30"/>
  <c r="C47" i="30"/>
  <c r="C63" i="30"/>
  <c r="C36" i="30"/>
  <c r="C52" i="30"/>
  <c r="C60" i="30"/>
  <c r="C61" i="30"/>
  <c r="C33" i="30"/>
  <c r="C44" i="30"/>
  <c r="C49" i="30"/>
  <c r="C57" i="30"/>
  <c r="C32" i="30"/>
  <c r="C183" i="30" s="1"/>
  <c r="C51" i="30"/>
  <c r="C43" i="30"/>
  <c r="C34" i="30"/>
  <c r="C54" i="30"/>
  <c r="C222" i="30" s="1"/>
  <c r="C62" i="30"/>
  <c r="C59" i="30"/>
  <c r="C245" i="30" s="1"/>
  <c r="C42" i="30"/>
  <c r="C35" i="30"/>
  <c r="C39" i="30"/>
  <c r="C40" i="30"/>
  <c r="C53" i="30"/>
  <c r="C50" i="30"/>
  <c r="C31" i="30"/>
  <c r="C55" i="30"/>
  <c r="C56" i="30"/>
  <c r="C38" i="30"/>
  <c r="C29" i="30"/>
  <c r="C30" i="30"/>
  <c r="C181" i="30" s="1"/>
  <c r="C41" i="30"/>
  <c r="C37" i="30"/>
  <c r="C188" i="30" s="1"/>
  <c r="C58" i="30"/>
  <c r="C226" i="30" s="1"/>
  <c r="C48" i="30"/>
  <c r="V47" i="30"/>
  <c r="V51" i="30"/>
  <c r="V53" i="30"/>
  <c r="V239" i="30" s="1"/>
  <c r="V50" i="30"/>
  <c r="V218" i="30" s="1"/>
  <c r="V48" i="30"/>
  <c r="V55" i="30"/>
  <c r="V52" i="30"/>
  <c r="V62" i="30"/>
  <c r="V32" i="30"/>
  <c r="V43" i="30"/>
  <c r="V30" i="30"/>
  <c r="V40" i="30"/>
  <c r="V60" i="30"/>
  <c r="V37" i="30"/>
  <c r="V29" i="30"/>
  <c r="V42" i="30"/>
  <c r="V39" i="30"/>
  <c r="V31" i="30"/>
  <c r="V164" i="30" s="1"/>
  <c r="V44" i="30"/>
  <c r="V41" i="30"/>
  <c r="V38" i="30"/>
  <c r="V33" i="30"/>
  <c r="V202" i="30" s="1"/>
  <c r="V57" i="30"/>
  <c r="V35" i="30"/>
  <c r="V186" i="30" s="1"/>
  <c r="V34" i="30"/>
  <c r="V167" i="30" s="1"/>
  <c r="V61" i="30"/>
  <c r="V59" i="30"/>
  <c r="V56" i="30"/>
  <c r="V58" i="30"/>
  <c r="V49" i="30"/>
  <c r="V63" i="30"/>
  <c r="V36" i="30"/>
  <c r="V54" i="30"/>
  <c r="L160" i="30"/>
  <c r="L148" i="30"/>
  <c r="L134" i="30"/>
  <c r="L227" i="30" s="1"/>
  <c r="L120" i="30"/>
  <c r="L124" i="30"/>
  <c r="L110" i="30"/>
  <c r="L96" i="30"/>
  <c r="L189" i="30" s="1"/>
  <c r="L127" i="30"/>
  <c r="L116" i="30"/>
  <c r="L209" i="30" s="1"/>
  <c r="L98" i="30"/>
  <c r="L191" i="30" s="1"/>
  <c r="L137" i="30"/>
  <c r="L92" i="30"/>
  <c r="L145" i="30"/>
  <c r="L113" i="30"/>
  <c r="L206" i="30" s="1"/>
  <c r="L82" i="30"/>
  <c r="L175" i="30" s="1"/>
  <c r="L155" i="30"/>
  <c r="L144" i="30"/>
  <c r="L146" i="30"/>
  <c r="L147" i="30"/>
  <c r="L130" i="30"/>
  <c r="L131" i="30"/>
  <c r="L224" i="30" s="1"/>
  <c r="L125" i="30"/>
  <c r="L135" i="30"/>
  <c r="L119" i="30"/>
  <c r="L100" i="30"/>
  <c r="L70" i="30"/>
  <c r="L78" i="30"/>
  <c r="L171" i="30" s="1"/>
  <c r="L106" i="30"/>
  <c r="L79" i="30"/>
  <c r="L105" i="30"/>
  <c r="L198" i="30" s="1"/>
  <c r="L151" i="30"/>
  <c r="L244" i="30" s="1"/>
  <c r="L123" i="30"/>
  <c r="L216" i="30" s="1"/>
  <c r="L102" i="30"/>
  <c r="L73" i="30"/>
  <c r="L166" i="30" s="1"/>
  <c r="L69" i="30"/>
  <c r="L162" i="30" s="1"/>
  <c r="L76" i="30"/>
  <c r="L126" i="30"/>
  <c r="L133" i="30"/>
  <c r="L142" i="30"/>
  <c r="L136" i="30"/>
  <c r="L229" i="30" s="1"/>
  <c r="L71" i="30"/>
  <c r="L83" i="30"/>
  <c r="L112" i="30"/>
  <c r="L88" i="30"/>
  <c r="L101" i="30"/>
  <c r="L111" i="30"/>
  <c r="L87" i="30"/>
  <c r="L180" i="30" s="1"/>
  <c r="L97" i="30"/>
  <c r="L99" i="30"/>
  <c r="L154" i="30"/>
  <c r="L247" i="30" s="1"/>
  <c r="L129" i="30"/>
  <c r="L77" i="30"/>
  <c r="L170" i="30" s="1"/>
  <c r="L138" i="30"/>
  <c r="L108" i="30"/>
  <c r="L74" i="30"/>
  <c r="L149" i="30"/>
  <c r="L80" i="30"/>
  <c r="L173" i="30" s="1"/>
  <c r="L115" i="30"/>
  <c r="L91" i="30"/>
  <c r="L150" i="30"/>
  <c r="L243" i="30" s="1"/>
  <c r="L152" i="30"/>
  <c r="L114" i="30"/>
  <c r="L156" i="30"/>
  <c r="L249" i="30" s="1"/>
  <c r="L128" i="30"/>
  <c r="L107" i="30"/>
  <c r="L89" i="30"/>
  <c r="L143" i="30"/>
  <c r="L75" i="30"/>
  <c r="L141" i="30"/>
  <c r="L234" i="30" s="1"/>
  <c r="L81" i="30"/>
  <c r="L174" i="30" s="1"/>
  <c r="L95" i="30"/>
  <c r="L188" i="30" s="1"/>
  <c r="L132" i="30"/>
  <c r="L225" i="30" s="1"/>
  <c r="L94" i="30"/>
  <c r="L93" i="30"/>
  <c r="L72" i="30"/>
  <c r="L109" i="30"/>
  <c r="L117" i="30"/>
  <c r="L90" i="30"/>
  <c r="L118" i="30"/>
  <c r="L84" i="30"/>
  <c r="L153" i="30"/>
  <c r="O47" i="30"/>
  <c r="O42" i="30"/>
  <c r="O34" i="30"/>
  <c r="O51" i="30"/>
  <c r="O53" i="30"/>
  <c r="O239" i="30" s="1"/>
  <c r="O32" i="30"/>
  <c r="O183" i="30" s="1"/>
  <c r="O48" i="30"/>
  <c r="O43" i="30"/>
  <c r="O50" i="30"/>
  <c r="O236" i="30" s="1"/>
  <c r="O44" i="30"/>
  <c r="O35" i="30"/>
  <c r="O204" i="30" s="1"/>
  <c r="O55" i="30"/>
  <c r="O56" i="30"/>
  <c r="O61" i="30"/>
  <c r="O31" i="30"/>
  <c r="O58" i="30"/>
  <c r="O41" i="30"/>
  <c r="O63" i="30"/>
  <c r="O62" i="30"/>
  <c r="O60" i="30"/>
  <c r="O39" i="30"/>
  <c r="O38" i="30"/>
  <c r="O207" i="30" s="1"/>
  <c r="O49" i="30"/>
  <c r="O33" i="30"/>
  <c r="O202" i="30" s="1"/>
  <c r="O57" i="30"/>
  <c r="O59" i="30"/>
  <c r="O36" i="30"/>
  <c r="O187" i="30" s="1"/>
  <c r="O40" i="30"/>
  <c r="O30" i="30"/>
  <c r="O199" i="30" s="1"/>
  <c r="O54" i="30"/>
  <c r="O240" i="30" s="1"/>
  <c r="O29" i="30"/>
  <c r="O162" i="30" s="1"/>
  <c r="O52" i="30"/>
  <c r="O238" i="30" s="1"/>
  <c r="O37" i="30"/>
  <c r="Y160" i="30"/>
  <c r="Y151" i="30"/>
  <c r="Y244" i="30" s="1"/>
  <c r="Y137" i="30"/>
  <c r="Y89" i="30"/>
  <c r="Y141" i="30"/>
  <c r="Y234" i="30" s="1"/>
  <c r="Y127" i="30"/>
  <c r="Y113" i="30"/>
  <c r="Y206" i="30" s="1"/>
  <c r="Y146" i="30"/>
  <c r="Y135" i="30"/>
  <c r="Y114" i="30"/>
  <c r="Y101" i="30"/>
  <c r="Y156" i="30"/>
  <c r="Y111" i="30"/>
  <c r="Y90" i="30"/>
  <c r="Y183" i="30" s="1"/>
  <c r="Y143" i="30"/>
  <c r="Y132" i="30"/>
  <c r="Y225" i="30" s="1"/>
  <c r="Y87" i="30"/>
  <c r="Y180" i="30" s="1"/>
  <c r="Y99" i="30"/>
  <c r="Y153" i="30"/>
  <c r="Y134" i="30"/>
  <c r="Y227" i="30" s="1"/>
  <c r="Y148" i="30"/>
  <c r="Y150" i="30"/>
  <c r="Y243" i="30" s="1"/>
  <c r="Y115" i="30"/>
  <c r="Y71" i="30"/>
  <c r="Y79" i="30"/>
  <c r="Y106" i="30"/>
  <c r="Y98" i="30"/>
  <c r="Y191" i="30" s="1"/>
  <c r="Y142" i="30"/>
  <c r="Y118" i="30"/>
  <c r="Y91" i="30"/>
  <c r="Y94" i="30"/>
  <c r="Y187" i="30" s="1"/>
  <c r="Y70" i="30"/>
  <c r="Y163" i="30" s="1"/>
  <c r="Y74" i="30"/>
  <c r="Y147" i="30"/>
  <c r="Y125" i="30"/>
  <c r="Y218" i="30" s="1"/>
  <c r="Y133" i="30"/>
  <c r="Y84" i="30"/>
  <c r="Y116" i="30"/>
  <c r="Y209" i="30" s="1"/>
  <c r="Y92" i="30"/>
  <c r="Y155" i="30"/>
  <c r="Y124" i="30"/>
  <c r="Y73" i="30"/>
  <c r="Y166" i="30" s="1"/>
  <c r="Y149" i="30"/>
  <c r="Y152" i="30"/>
  <c r="Y138" i="30"/>
  <c r="Y107" i="30"/>
  <c r="Y76" i="30"/>
  <c r="Y82" i="30"/>
  <c r="Y175" i="30" s="1"/>
  <c r="Y110" i="30"/>
  <c r="Y120" i="30"/>
  <c r="Y96" i="30"/>
  <c r="Y105" i="30"/>
  <c r="Y198" i="30" s="1"/>
  <c r="Y119" i="30"/>
  <c r="Y95" i="30"/>
  <c r="Y188" i="30" s="1"/>
  <c r="Y109" i="30"/>
  <c r="Y77" i="30"/>
  <c r="Y170" i="30" s="1"/>
  <c r="Y129" i="30"/>
  <c r="Y69" i="30"/>
  <c r="Y162" i="30" s="1"/>
  <c r="Y83" i="30"/>
  <c r="Y78" i="30"/>
  <c r="Y171" i="30" s="1"/>
  <c r="Y93" i="30"/>
  <c r="Y130" i="30"/>
  <c r="Y80" i="30"/>
  <c r="Y173" i="30" s="1"/>
  <c r="Y75" i="30"/>
  <c r="Y112" i="30"/>
  <c r="Y144" i="30"/>
  <c r="Y72" i="30"/>
  <c r="Y108" i="30"/>
  <c r="Y128" i="30"/>
  <c r="Y131" i="30"/>
  <c r="Y224" i="30" s="1"/>
  <c r="Y117" i="30"/>
  <c r="Y145" i="30"/>
  <c r="Y81" i="30"/>
  <c r="Y174" i="30" s="1"/>
  <c r="Y123" i="30"/>
  <c r="Y216" i="30" s="1"/>
  <c r="Y100" i="30"/>
  <c r="Y88" i="30"/>
  <c r="Y126" i="30"/>
  <c r="Y219" i="30" s="1"/>
  <c r="Y136" i="30"/>
  <c r="Y229" i="30" s="1"/>
  <c r="Y102" i="30"/>
  <c r="Y97" i="30"/>
  <c r="Y154" i="30"/>
  <c r="Y247" i="30" s="1"/>
  <c r="E160" i="30"/>
  <c r="E151" i="30"/>
  <c r="E137" i="30"/>
  <c r="E89" i="30"/>
  <c r="E141" i="30"/>
  <c r="E234" i="30" s="1"/>
  <c r="E127" i="30"/>
  <c r="E113" i="30"/>
  <c r="E206" i="30" s="1"/>
  <c r="E149" i="30"/>
  <c r="E128" i="30"/>
  <c r="E117" i="30"/>
  <c r="E101" i="30"/>
  <c r="E125" i="30"/>
  <c r="E138" i="30"/>
  <c r="E93" i="30"/>
  <c r="E146" i="30"/>
  <c r="E135" i="30"/>
  <c r="E114" i="30"/>
  <c r="E207" i="30" s="1"/>
  <c r="E99" i="30"/>
  <c r="E156" i="30"/>
  <c r="E133" i="30"/>
  <c r="E143" i="30"/>
  <c r="E88" i="30"/>
  <c r="E129" i="30"/>
  <c r="E71" i="30"/>
  <c r="E144" i="30"/>
  <c r="E150" i="30"/>
  <c r="E243" i="30" s="1"/>
  <c r="E69" i="30"/>
  <c r="E80" i="30"/>
  <c r="E173" i="30" s="1"/>
  <c r="E70" i="30"/>
  <c r="E123" i="30"/>
  <c r="E216" i="30" s="1"/>
  <c r="E136" i="30"/>
  <c r="E229" i="30" s="1"/>
  <c r="E106" i="30"/>
  <c r="E83" i="30"/>
  <c r="E142" i="30"/>
  <c r="E235" i="30" s="1"/>
  <c r="E109" i="30"/>
  <c r="E147" i="30"/>
  <c r="E153" i="30"/>
  <c r="E105" i="30"/>
  <c r="E198" i="30" s="1"/>
  <c r="E79" i="30"/>
  <c r="E110" i="30"/>
  <c r="E120" i="30"/>
  <c r="E96" i="30"/>
  <c r="E84" i="30"/>
  <c r="E119" i="30"/>
  <c r="E95" i="30"/>
  <c r="E72" i="30"/>
  <c r="E78" i="30"/>
  <c r="E171" i="30" s="1"/>
  <c r="E145" i="30"/>
  <c r="E118" i="30"/>
  <c r="E94" i="30"/>
  <c r="E132" i="30"/>
  <c r="E225" i="30" s="1"/>
  <c r="E155" i="30"/>
  <c r="E131" i="30"/>
  <c r="E224" i="30" s="1"/>
  <c r="E81" i="30"/>
  <c r="E174" i="30" s="1"/>
  <c r="E134" i="30"/>
  <c r="E227" i="30" s="1"/>
  <c r="E152" i="30"/>
  <c r="E124" i="30"/>
  <c r="E107" i="30"/>
  <c r="E75" i="30"/>
  <c r="E74" i="30"/>
  <c r="E112" i="30"/>
  <c r="E98" i="30"/>
  <c r="E191" i="30" s="1"/>
  <c r="E102" i="30"/>
  <c r="E82" i="30"/>
  <c r="E175" i="30" s="1"/>
  <c r="E108" i="30"/>
  <c r="E130" i="30"/>
  <c r="E87" i="30"/>
  <c r="E180" i="30" s="1"/>
  <c r="E100" i="30"/>
  <c r="E77" i="30"/>
  <c r="E170" i="30" s="1"/>
  <c r="E92" i="30"/>
  <c r="E111" i="30"/>
  <c r="E97" i="30"/>
  <c r="E154" i="30"/>
  <c r="E247" i="30" s="1"/>
  <c r="E126" i="30"/>
  <c r="E148" i="30"/>
  <c r="E73" i="30"/>
  <c r="E166" i="30" s="1"/>
  <c r="E115" i="30"/>
  <c r="E208" i="30" s="1"/>
  <c r="E76" i="30"/>
  <c r="E116" i="30"/>
  <c r="E209" i="30" s="1"/>
  <c r="E90" i="30"/>
  <c r="E91" i="30"/>
  <c r="V25" i="30"/>
  <c r="B21" i="30"/>
  <c r="E25" i="30"/>
  <c r="AD25" i="30"/>
  <c r="F25" i="30"/>
  <c r="R21" i="30"/>
  <c r="M25" i="30"/>
  <c r="Z21" i="30"/>
  <c r="U25" i="30"/>
  <c r="N25" i="30"/>
  <c r="J21" i="30"/>
  <c r="AC25" i="30"/>
  <c r="C25" i="30"/>
  <c r="W21" i="30"/>
  <c r="AA25" i="30"/>
  <c r="AE21" i="30"/>
  <c r="S25" i="30"/>
  <c r="O21" i="30"/>
  <c r="K25" i="30"/>
  <c r="G21" i="30"/>
  <c r="AB25" i="30"/>
  <c r="T25" i="30"/>
  <c r="L25" i="30"/>
  <c r="D25" i="30"/>
  <c r="X21" i="30"/>
  <c r="P21" i="30"/>
  <c r="H21" i="30"/>
  <c r="R25" i="30"/>
  <c r="B25" i="30"/>
  <c r="AD21" i="30"/>
  <c r="V21" i="30"/>
  <c r="F21" i="30"/>
  <c r="Z25" i="30"/>
  <c r="J25" i="30"/>
  <c r="N21" i="30"/>
  <c r="AB21" i="30"/>
  <c r="D21" i="30"/>
  <c r="T21" i="30"/>
  <c r="L21" i="30"/>
  <c r="AE25" i="30"/>
  <c r="W25" i="30"/>
  <c r="O25" i="30"/>
  <c r="G25" i="30"/>
  <c r="Y21" i="30"/>
  <c r="Q21" i="30"/>
  <c r="I21" i="30"/>
  <c r="Y25" i="30"/>
  <c r="Q25" i="30"/>
  <c r="I25" i="30"/>
  <c r="AC21" i="30"/>
  <c r="U21" i="30"/>
  <c r="M21" i="30"/>
  <c r="E21" i="30"/>
  <c r="AA21" i="30"/>
  <c r="S21" i="30"/>
  <c r="K21" i="30"/>
  <c r="C21" i="30"/>
  <c r="S20" i="30"/>
  <c r="C20" i="30"/>
  <c r="J20" i="30"/>
  <c r="B20" i="30"/>
  <c r="Y20" i="30"/>
  <c r="K19" i="30"/>
  <c r="K162" i="30"/>
  <c r="R20" i="30"/>
  <c r="Q20" i="30"/>
  <c r="I20" i="30"/>
  <c r="Y19" i="30"/>
  <c r="Y184" i="30"/>
  <c r="Q19" i="30"/>
  <c r="Q200" i="30"/>
  <c r="Q168" i="30"/>
  <c r="Q187" i="30"/>
  <c r="Q162" i="30"/>
  <c r="I19" i="30"/>
  <c r="A164" i="30"/>
  <c r="A50" i="30"/>
  <c r="AA24" i="30"/>
  <c r="R24" i="30"/>
  <c r="R222" i="30"/>
  <c r="Z19" i="30"/>
  <c r="Z163" i="30"/>
  <c r="J19" i="30"/>
  <c r="J187" i="30"/>
  <c r="A166" i="30"/>
  <c r="A52" i="30"/>
  <c r="J24" i="30"/>
  <c r="J247" i="30"/>
  <c r="H24" i="30"/>
  <c r="H236" i="30"/>
  <c r="H248" i="30"/>
  <c r="A163" i="30"/>
  <c r="A49" i="30"/>
  <c r="K24" i="30"/>
  <c r="K244" i="30"/>
  <c r="S19" i="30"/>
  <c r="S184" i="30"/>
  <c r="Z20" i="30"/>
  <c r="R19" i="30"/>
  <c r="R181" i="30"/>
  <c r="R208" i="30"/>
  <c r="Y24" i="30"/>
  <c r="I24" i="30"/>
  <c r="I221" i="30"/>
  <c r="I237" i="30"/>
  <c r="I230" i="30"/>
  <c r="X24" i="30"/>
  <c r="H20" i="30"/>
  <c r="P19" i="30"/>
  <c r="P188" i="30"/>
  <c r="K20" i="30"/>
  <c r="AA19" i="30"/>
  <c r="Z24" i="30"/>
  <c r="X20" i="30"/>
  <c r="H19" i="30"/>
  <c r="S24" i="30"/>
  <c r="S221" i="30"/>
  <c r="S240" i="30"/>
  <c r="S231" i="30"/>
  <c r="S242" i="30"/>
  <c r="C24" i="30"/>
  <c r="AA20" i="30"/>
  <c r="C19" i="30"/>
  <c r="B24" i="30"/>
  <c r="B19" i="30"/>
  <c r="Q24" i="30"/>
  <c r="P24" i="30"/>
  <c r="P20" i="30"/>
  <c r="X19" i="30"/>
  <c r="X187" i="30"/>
  <c r="X202" i="30"/>
  <c r="X207" i="30"/>
  <c r="Y238" i="30"/>
  <c r="AE24" i="30"/>
  <c r="AE235" i="30"/>
  <c r="AE219" i="30"/>
  <c r="AE226" i="30"/>
  <c r="W24" i="30"/>
  <c r="O24" i="30"/>
  <c r="O244" i="30"/>
  <c r="G24" i="30"/>
  <c r="G247" i="30"/>
  <c r="G242" i="30"/>
  <c r="AE20" i="30"/>
  <c r="W20" i="30"/>
  <c r="O20" i="30"/>
  <c r="G20" i="30"/>
  <c r="AE19" i="30"/>
  <c r="AE174" i="30"/>
  <c r="W19" i="30"/>
  <c r="O19" i="30"/>
  <c r="G19" i="30"/>
  <c r="AD24" i="30"/>
  <c r="AD247" i="30"/>
  <c r="V24" i="30"/>
  <c r="V220" i="30"/>
  <c r="N24" i="30"/>
  <c r="N244" i="30"/>
  <c r="N246" i="30"/>
  <c r="F24" i="30"/>
  <c r="F247" i="30"/>
  <c r="AD20" i="30"/>
  <c r="V20" i="30"/>
  <c r="N20" i="30"/>
  <c r="F20" i="30"/>
  <c r="AD19" i="30"/>
  <c r="AD187" i="30"/>
  <c r="AD208" i="30"/>
  <c r="V19" i="30"/>
  <c r="N19" i="30"/>
  <c r="N181" i="30"/>
  <c r="F19" i="30"/>
  <c r="F167" i="30"/>
  <c r="F186" i="30"/>
  <c r="AC24" i="30"/>
  <c r="AC237" i="30"/>
  <c r="U24" i="30"/>
  <c r="M24" i="30"/>
  <c r="E24" i="30"/>
  <c r="E239" i="30"/>
  <c r="E244" i="30"/>
  <c r="E230" i="30"/>
  <c r="AC20" i="30"/>
  <c r="U20" i="30"/>
  <c r="M20" i="30"/>
  <c r="E20" i="30"/>
  <c r="AC19" i="30"/>
  <c r="U19" i="30"/>
  <c r="M19" i="30"/>
  <c r="M187" i="30"/>
  <c r="E19" i="30"/>
  <c r="E165" i="30"/>
  <c r="AC247" i="30"/>
  <c r="AA249" i="30"/>
  <c r="AB24" i="30"/>
  <c r="AB246" i="30"/>
  <c r="T24" i="30"/>
  <c r="T235" i="30"/>
  <c r="L24" i="30"/>
  <c r="D24" i="30"/>
  <c r="D244" i="30"/>
  <c r="AB20" i="30"/>
  <c r="T20" i="30"/>
  <c r="L20" i="30"/>
  <c r="D20" i="30"/>
  <c r="AB19" i="30"/>
  <c r="AB207" i="30"/>
  <c r="T19" i="30"/>
  <c r="T163" i="30"/>
  <c r="L19" i="30"/>
  <c r="L181" i="30"/>
  <c r="D19" i="30"/>
  <c r="N247" i="30"/>
  <c r="A182" i="30"/>
  <c r="A140" i="30"/>
  <c r="A233" i="30" s="1"/>
  <c r="A162" i="30"/>
  <c r="A169" i="30"/>
  <c r="A168" i="30"/>
  <c r="A167" i="30"/>
  <c r="A165" i="30"/>
  <c r="A122" i="30"/>
  <c r="A215" i="30" s="1"/>
  <c r="Q184" i="30"/>
  <c r="E219" i="30" l="1"/>
  <c r="AD218" i="30"/>
  <c r="I242" i="30"/>
  <c r="X208" i="30"/>
  <c r="C235" i="30"/>
  <c r="C248" i="30"/>
  <c r="V207" i="30"/>
  <c r="F235" i="30"/>
  <c r="E245" i="30"/>
  <c r="D228" i="30"/>
  <c r="E218" i="30"/>
  <c r="K218" i="30"/>
  <c r="J217" i="30"/>
  <c r="Z217" i="30"/>
  <c r="AC230" i="30"/>
  <c r="AC201" i="30"/>
  <c r="AA248" i="30"/>
  <c r="AE162" i="30"/>
  <c r="O219" i="30"/>
  <c r="P248" i="30"/>
  <c r="J242" i="30"/>
  <c r="V222" i="30"/>
  <c r="S238" i="30"/>
  <c r="I236" i="30"/>
  <c r="O182" i="30"/>
  <c r="V226" i="30"/>
  <c r="C231" i="30"/>
  <c r="D242" i="30"/>
  <c r="G235" i="30"/>
  <c r="I231" i="30"/>
  <c r="AC187" i="30"/>
  <c r="AD240" i="30"/>
  <c r="P236" i="30"/>
  <c r="F164" i="30"/>
  <c r="Q188" i="30"/>
  <c r="X237" i="30"/>
  <c r="E181" i="30"/>
  <c r="U199" i="30"/>
  <c r="AB242" i="30"/>
  <c r="AE220" i="30"/>
  <c r="Y222" i="30"/>
  <c r="R201" i="30"/>
  <c r="Q238" i="30"/>
  <c r="AC162" i="30"/>
  <c r="S167" i="30"/>
  <c r="K208" i="30"/>
  <c r="P241" i="30"/>
  <c r="F162" i="30"/>
  <c r="AA220" i="30"/>
  <c r="AA240" i="30"/>
  <c r="Q237" i="30"/>
  <c r="X200" i="30"/>
  <c r="Z162" i="30"/>
  <c r="Z223" i="30"/>
  <c r="J218" i="30"/>
  <c r="R186" i="30"/>
  <c r="W248" i="30"/>
  <c r="Y242" i="30"/>
  <c r="H200" i="30"/>
  <c r="AE182" i="30"/>
  <c r="L182" i="30"/>
  <c r="AA187" i="30"/>
  <c r="L236" i="30"/>
  <c r="J240" i="30"/>
  <c r="AE230" i="30"/>
  <c r="V188" i="30"/>
  <c r="U228" i="30"/>
  <c r="L245" i="30"/>
  <c r="N230" i="30"/>
  <c r="E162" i="30"/>
  <c r="V230" i="30"/>
  <c r="O188" i="30"/>
  <c r="AA204" i="30"/>
  <c r="AA167" i="30"/>
  <c r="Q240" i="30"/>
  <c r="X228" i="30"/>
  <c r="X226" i="30"/>
  <c r="E164" i="30"/>
  <c r="Z245" i="30"/>
  <c r="R207" i="30"/>
  <c r="Y208" i="30"/>
  <c r="AB219" i="30"/>
  <c r="AE204" i="30"/>
  <c r="L208" i="30"/>
  <c r="H228" i="30"/>
  <c r="P235" i="30"/>
  <c r="AE208" i="30"/>
  <c r="AA182" i="30"/>
  <c r="M231" i="30"/>
  <c r="L207" i="30"/>
  <c r="E242" i="30"/>
  <c r="Y239" i="30"/>
  <c r="AE246" i="30"/>
  <c r="L246" i="30"/>
  <c r="O223" i="30"/>
  <c r="C186" i="30"/>
  <c r="D231" i="30"/>
  <c r="I203" i="30"/>
  <c r="AC217" i="30"/>
  <c r="AC221" i="30"/>
  <c r="N202" i="30"/>
  <c r="P221" i="30"/>
  <c r="F219" i="30"/>
  <c r="AA241" i="30"/>
  <c r="S163" i="30"/>
  <c r="T230" i="30"/>
  <c r="Z236" i="30"/>
  <c r="J248" i="30"/>
  <c r="AB204" i="30"/>
  <c r="AB181" i="30"/>
  <c r="AB189" i="30"/>
  <c r="E184" i="30"/>
  <c r="N245" i="30"/>
  <c r="N238" i="30"/>
  <c r="S187" i="30"/>
  <c r="K188" i="30"/>
  <c r="V217" i="30"/>
  <c r="T208" i="30"/>
  <c r="AE240" i="30"/>
  <c r="X234" i="30"/>
  <c r="J167" i="30"/>
  <c r="R217" i="30"/>
  <c r="S186" i="30"/>
  <c r="J183" i="30"/>
  <c r="AA235" i="30"/>
  <c r="M202" i="30"/>
  <c r="K167" i="30"/>
  <c r="Z188" i="30"/>
  <c r="T245" i="30"/>
  <c r="AA245" i="30"/>
  <c r="H162" i="30"/>
  <c r="C167" i="30"/>
  <c r="W246" i="30"/>
  <c r="P245" i="30"/>
  <c r="W218" i="30"/>
  <c r="Z231" i="30"/>
  <c r="K203" i="30"/>
  <c r="AA189" i="30"/>
  <c r="D168" i="30"/>
  <c r="D223" i="30"/>
  <c r="AD184" i="30"/>
  <c r="R219" i="30"/>
  <c r="M242" i="30"/>
  <c r="L242" i="30"/>
  <c r="L248" i="30"/>
  <c r="U238" i="30"/>
  <c r="Z242" i="30"/>
  <c r="AD223" i="30"/>
  <c r="N221" i="30"/>
  <c r="R162" i="30"/>
  <c r="G239" i="30"/>
  <c r="J200" i="30"/>
  <c r="M207" i="30"/>
  <c r="Q242" i="30"/>
  <c r="E167" i="30"/>
  <c r="Y217" i="30"/>
  <c r="Y241" i="30"/>
  <c r="P182" i="30"/>
  <c r="U237" i="30"/>
  <c r="U207" i="30"/>
  <c r="U222" i="30"/>
  <c r="F189" i="30"/>
  <c r="Z246" i="30"/>
  <c r="AC186" i="30"/>
  <c r="N236" i="30"/>
  <c r="O203" i="30"/>
  <c r="R245" i="30"/>
  <c r="S208" i="30"/>
  <c r="X240" i="30"/>
  <c r="G201" i="30"/>
  <c r="J221" i="30"/>
  <c r="J199" i="30"/>
  <c r="H185" i="30"/>
  <c r="AB182" i="30"/>
  <c r="AB221" i="30"/>
  <c r="I217" i="30"/>
  <c r="I204" i="30"/>
  <c r="M245" i="30"/>
  <c r="M189" i="30"/>
  <c r="M185" i="30"/>
  <c r="Q208" i="30"/>
  <c r="W245" i="30"/>
  <c r="D234" i="30"/>
  <c r="Z219" i="30"/>
  <c r="F248" i="30"/>
  <c r="F242" i="30"/>
  <c r="AC164" i="30"/>
  <c r="O234" i="30"/>
  <c r="H235" i="30"/>
  <c r="I200" i="30"/>
  <c r="M221" i="30"/>
  <c r="T202" i="30"/>
  <c r="Y248" i="30"/>
  <c r="P219" i="30"/>
  <c r="U236" i="30"/>
  <c r="U204" i="30"/>
  <c r="V208" i="30"/>
  <c r="V242" i="30"/>
  <c r="Z226" i="30"/>
  <c r="Z234" i="30"/>
  <c r="AC188" i="30"/>
  <c r="N217" i="30"/>
  <c r="C207" i="30"/>
  <c r="X189" i="30"/>
  <c r="G162" i="30"/>
  <c r="AA207" i="30"/>
  <c r="H188" i="30"/>
  <c r="H238" i="30"/>
  <c r="H199" i="30"/>
  <c r="I189" i="30"/>
  <c r="K189" i="30"/>
  <c r="K219" i="30"/>
  <c r="M230" i="30"/>
  <c r="W219" i="30"/>
  <c r="D202" i="30"/>
  <c r="F202" i="30"/>
  <c r="O208" i="30"/>
  <c r="O245" i="30"/>
  <c r="H207" i="30"/>
  <c r="T222" i="30"/>
  <c r="T200" i="30"/>
  <c r="I182" i="30"/>
  <c r="E168" i="30"/>
  <c r="E249" i="30"/>
  <c r="Y185" i="30"/>
  <c r="Y246" i="30"/>
  <c r="L238" i="30"/>
  <c r="U162" i="30"/>
  <c r="U202" i="30"/>
  <c r="V231" i="30"/>
  <c r="F240" i="30"/>
  <c r="F249" i="30"/>
  <c r="F183" i="30"/>
  <c r="Z184" i="30"/>
  <c r="AC202" i="30"/>
  <c r="AD185" i="30"/>
  <c r="AE223" i="30"/>
  <c r="AE234" i="30"/>
  <c r="R223" i="30"/>
  <c r="S185" i="30"/>
  <c r="S207" i="30"/>
  <c r="G240" i="30"/>
  <c r="G223" i="30"/>
  <c r="AA218" i="30"/>
  <c r="J228" i="30"/>
  <c r="J245" i="30"/>
  <c r="AB188" i="30"/>
  <c r="AB245" i="30"/>
  <c r="I188" i="30"/>
  <c r="K220" i="30"/>
  <c r="M217" i="30"/>
  <c r="Q189" i="30"/>
  <c r="W188" i="30"/>
  <c r="W226" i="30"/>
  <c r="D189" i="30"/>
  <c r="K5" i="8"/>
  <c r="K5" i="9"/>
  <c r="K5" i="10"/>
  <c r="K4" i="10" s="1"/>
  <c r="M4" i="8"/>
  <c r="F236" i="30"/>
  <c r="D249" i="30"/>
  <c r="Y249" i="30"/>
  <c r="W220" i="30"/>
  <c r="C239" i="30"/>
  <c r="E228" i="30"/>
  <c r="N167" i="30"/>
  <c r="X249" i="30"/>
  <c r="J223" i="30"/>
  <c r="B222" i="30"/>
  <c r="N164" i="30"/>
  <c r="X221" i="30"/>
  <c r="K222" i="30"/>
  <c r="Q228" i="30"/>
  <c r="V223" i="30"/>
  <c r="M188" i="30"/>
  <c r="AA246" i="30"/>
  <c r="K217" i="30"/>
  <c r="W167" i="30"/>
  <c r="X223" i="30"/>
  <c r="L187" i="30"/>
  <c r="S201" i="30"/>
  <c r="Q248" i="30"/>
  <c r="D183" i="30"/>
  <c r="Z167" i="30"/>
  <c r="N240" i="30"/>
  <c r="Z208" i="30"/>
  <c r="J184" i="30"/>
  <c r="H237" i="30"/>
  <c r="AA208" i="30"/>
  <c r="U217" i="30"/>
  <c r="D199" i="30"/>
  <c r="G187" i="30"/>
  <c r="Q218" i="30"/>
  <c r="W204" i="30"/>
  <c r="H234" i="30"/>
  <c r="R239" i="30"/>
  <c r="V245" i="30"/>
  <c r="O242" i="30"/>
  <c r="AA162" i="30"/>
  <c r="S182" i="30"/>
  <c r="W163" i="30"/>
  <c r="D220" i="30"/>
  <c r="Y167" i="30"/>
  <c r="G184" i="30"/>
  <c r="T162" i="30"/>
  <c r="D235" i="30"/>
  <c r="AD183" i="30"/>
  <c r="P208" i="30"/>
  <c r="M208" i="30"/>
  <c r="P228" i="30"/>
  <c r="AC220" i="30"/>
  <c r="I228" i="30"/>
  <c r="F221" i="30"/>
  <c r="Z207" i="30"/>
  <c r="X186" i="30"/>
  <c r="AC218" i="30"/>
  <c r="N186" i="30"/>
  <c r="D237" i="30"/>
  <c r="AB187" i="30"/>
  <c r="Y207" i="30"/>
  <c r="N223" i="30"/>
  <c r="B184" i="30"/>
  <c r="B201" i="30"/>
  <c r="B236" i="30"/>
  <c r="AC189" i="30"/>
  <c r="AC234" i="30"/>
  <c r="J189" i="30"/>
  <c r="B186" i="30"/>
  <c r="B203" i="30"/>
  <c r="W234" i="30"/>
  <c r="F234" i="30"/>
  <c r="Z189" i="30"/>
  <c r="B202" i="30"/>
  <c r="B241" i="30"/>
  <c r="N189" i="30"/>
  <c r="C234" i="30"/>
  <c r="V234" i="30"/>
  <c r="B213" i="30"/>
  <c r="B220" i="30"/>
  <c r="T189" i="30"/>
  <c r="B218" i="30"/>
  <c r="Y189" i="30"/>
  <c r="H189" i="30"/>
  <c r="B212" i="30"/>
  <c r="B246" i="30"/>
  <c r="N234" i="30"/>
  <c r="B181" i="30"/>
  <c r="B230" i="30"/>
  <c r="B237" i="30"/>
  <c r="B242" i="30"/>
  <c r="R189" i="30"/>
  <c r="B190" i="30"/>
  <c r="B165" i="30"/>
  <c r="B182" i="30"/>
  <c r="B223" i="30"/>
  <c r="U234" i="30"/>
  <c r="B240" i="30"/>
  <c r="B185" i="30"/>
  <c r="B219" i="30"/>
  <c r="S189" i="30"/>
  <c r="B164" i="30"/>
  <c r="E189" i="30"/>
  <c r="V189" i="30"/>
  <c r="G189" i="30"/>
  <c r="B187" i="30"/>
  <c r="B192" i="30"/>
  <c r="B199" i="30"/>
  <c r="B204" i="30"/>
  <c r="AE166" i="30"/>
  <c r="AE180" i="30"/>
  <c r="I199" i="30"/>
  <c r="S241" i="30"/>
  <c r="S203" i="30"/>
  <c r="I165" i="30"/>
  <c r="O184" i="30"/>
  <c r="G165" i="30"/>
  <c r="I219" i="30"/>
  <c r="AE244" i="30"/>
  <c r="Y223" i="30"/>
  <c r="AE189" i="30"/>
  <c r="AE207" i="30"/>
  <c r="AE171" i="30"/>
  <c r="Q164" i="30"/>
  <c r="AE216" i="30"/>
  <c r="Y202" i="30"/>
  <c r="Z201" i="30"/>
  <c r="AE225" i="30"/>
  <c r="Z165" i="30"/>
  <c r="AE188" i="30"/>
  <c r="AE206" i="30"/>
  <c r="AE170" i="30"/>
  <c r="Q182" i="30"/>
  <c r="AE229" i="30"/>
  <c r="AE198" i="30"/>
  <c r="AE209" i="30"/>
  <c r="AE191" i="30"/>
  <c r="AE173" i="30"/>
  <c r="AE227" i="30"/>
  <c r="AE224" i="30"/>
  <c r="E217" i="30"/>
  <c r="N183" i="30"/>
  <c r="U230" i="30"/>
  <c r="V168" i="30"/>
  <c r="AD167" i="30"/>
  <c r="V204" i="30"/>
  <c r="F168" i="30"/>
  <c r="AD203" i="30"/>
  <c r="N165" i="30"/>
  <c r="N239" i="30"/>
  <c r="F204" i="30"/>
  <c r="Q186" i="30"/>
  <c r="I167" i="30"/>
  <c r="F238" i="30"/>
  <c r="M182" i="30"/>
  <c r="N228" i="30"/>
  <c r="Z164" i="30"/>
  <c r="F246" i="30"/>
  <c r="S239" i="30"/>
  <c r="U201" i="30"/>
  <c r="AC183" i="30"/>
  <c r="AC165" i="30"/>
  <c r="E199" i="30"/>
  <c r="M200" i="30"/>
  <c r="U165" i="30"/>
  <c r="AA201" i="30"/>
  <c r="Y164" i="30"/>
  <c r="AA165" i="30"/>
  <c r="Z237" i="30"/>
  <c r="Z248" i="30"/>
  <c r="W199" i="30"/>
  <c r="S199" i="30"/>
  <c r="Z182" i="30"/>
  <c r="J185" i="30"/>
  <c r="I185" i="30"/>
  <c r="Q204" i="30"/>
  <c r="J203" i="30"/>
  <c r="AD199" i="30"/>
  <c r="AA186" i="30"/>
  <c r="Z235" i="30"/>
  <c r="R246" i="30"/>
  <c r="C221" i="30"/>
  <c r="K237" i="30"/>
  <c r="X222" i="30"/>
  <c r="E204" i="30"/>
  <c r="L165" i="30"/>
  <c r="P237" i="30"/>
  <c r="K201" i="30"/>
  <c r="H219" i="30"/>
  <c r="AA236" i="30"/>
  <c r="W181" i="30"/>
  <c r="Y228" i="30"/>
  <c r="K165" i="30"/>
  <c r="W236" i="30"/>
  <c r="R163" i="30"/>
  <c r="K163" i="30"/>
  <c r="H183" i="30"/>
  <c r="E163" i="30"/>
  <c r="AC204" i="30"/>
  <c r="K181" i="30"/>
  <c r="P164" i="30"/>
  <c r="AC239" i="30"/>
  <c r="Q163" i="30"/>
  <c r="AA184" i="30"/>
  <c r="E186" i="30"/>
  <c r="AB163" i="30"/>
  <c r="X230" i="30"/>
  <c r="AB199" i="30"/>
  <c r="AC184" i="30"/>
  <c r="H246" i="30"/>
  <c r="I168" i="30"/>
  <c r="AE165" i="30"/>
  <c r="O163" i="30"/>
  <c r="V246" i="30"/>
  <c r="O181" i="30"/>
  <c r="J163" i="30"/>
  <c r="H167" i="30"/>
  <c r="S165" i="30"/>
  <c r="I246" i="30"/>
  <c r="J181" i="30"/>
  <c r="I226" i="30"/>
  <c r="X236" i="30"/>
  <c r="R199" i="30"/>
  <c r="C184" i="30"/>
  <c r="H203" i="30"/>
  <c r="P185" i="30"/>
  <c r="S222" i="30"/>
  <c r="R248" i="30"/>
  <c r="K235" i="30"/>
  <c r="S181" i="30"/>
  <c r="I218" i="30"/>
  <c r="AA239" i="30"/>
  <c r="R221" i="30"/>
  <c r="X235" i="30"/>
  <c r="O185" i="30"/>
  <c r="E201" i="30"/>
  <c r="C164" i="30"/>
  <c r="W200" i="30"/>
  <c r="H164" i="30"/>
  <c r="M184" i="30"/>
  <c r="T182" i="30"/>
  <c r="U203" i="30"/>
  <c r="O217" i="30"/>
  <c r="J220" i="30"/>
  <c r="R237" i="30"/>
  <c r="P186" i="30"/>
  <c r="AA163" i="30"/>
  <c r="X201" i="30"/>
  <c r="U185" i="30"/>
  <c r="R231" i="30"/>
  <c r="Y182" i="30"/>
  <c r="AA181" i="30"/>
  <c r="H201" i="30"/>
  <c r="L163" i="30"/>
  <c r="H182" i="30"/>
  <c r="W164" i="30"/>
  <c r="P168" i="30"/>
  <c r="Y236" i="30"/>
  <c r="Y235" i="30"/>
  <c r="E221" i="30"/>
  <c r="AA230" i="30"/>
  <c r="C200" i="30"/>
  <c r="AC168" i="30"/>
  <c r="I181" i="30"/>
  <c r="I235" i="30"/>
  <c r="P203" i="30"/>
  <c r="AA168" i="30"/>
  <c r="AE200" i="30"/>
  <c r="AD186" i="30"/>
  <c r="V182" i="30"/>
  <c r="AE203" i="30"/>
  <c r="AE167" i="30"/>
  <c r="G186" i="30"/>
  <c r="G168" i="30"/>
  <c r="K186" i="30"/>
  <c r="K204" i="30"/>
  <c r="G228" i="30"/>
  <c r="AD238" i="30"/>
  <c r="V237" i="30"/>
  <c r="M186" i="30"/>
  <c r="X168" i="30"/>
  <c r="U163" i="30"/>
  <c r="AD228" i="30"/>
  <c r="K223" i="30"/>
  <c r="AE236" i="30"/>
  <c r="H217" i="30"/>
  <c r="L201" i="30"/>
  <c r="L223" i="30"/>
  <c r="I241" i="30"/>
  <c r="AA238" i="30"/>
  <c r="L186" i="30"/>
  <c r="S204" i="30"/>
  <c r="AC203" i="30"/>
  <c r="N203" i="30"/>
  <c r="R218" i="30"/>
  <c r="Z199" i="30"/>
  <c r="AD204" i="30"/>
  <c r="N199" i="30"/>
  <c r="V200" i="30"/>
  <c r="D182" i="30"/>
  <c r="P226" i="30"/>
  <c r="W217" i="30"/>
  <c r="AC211" i="30"/>
  <c r="AC193" i="30"/>
  <c r="W210" i="30"/>
  <c r="W192" i="30"/>
  <c r="I211" i="30"/>
  <c r="I193" i="30"/>
  <c r="F217" i="30"/>
  <c r="M210" i="30"/>
  <c r="M192" i="30"/>
  <c r="E203" i="30"/>
  <c r="D210" i="30"/>
  <c r="D192" i="30"/>
  <c r="U192" i="30"/>
  <c r="U210" i="30"/>
  <c r="AC210" i="30"/>
  <c r="AC192" i="30"/>
  <c r="F210" i="30"/>
  <c r="F192" i="30"/>
  <c r="N192" i="30"/>
  <c r="N210" i="30"/>
  <c r="C211" i="30"/>
  <c r="C193" i="30"/>
  <c r="P193" i="30"/>
  <c r="P211" i="30"/>
  <c r="Q211" i="30"/>
  <c r="Q193" i="30"/>
  <c r="Y193" i="30"/>
  <c r="Y211" i="30"/>
  <c r="K211" i="30"/>
  <c r="K193" i="30"/>
  <c r="U211" i="30"/>
  <c r="U193" i="30"/>
  <c r="T192" i="30"/>
  <c r="T210" i="30"/>
  <c r="AB192" i="30"/>
  <c r="AB210" i="30"/>
  <c r="V192" i="30"/>
  <c r="V210" i="30"/>
  <c r="P222" i="30"/>
  <c r="C210" i="30"/>
  <c r="C192" i="30"/>
  <c r="I210" i="30"/>
  <c r="I192" i="30"/>
  <c r="K210" i="30"/>
  <c r="K192" i="30"/>
  <c r="AB211" i="30"/>
  <c r="AB193" i="30"/>
  <c r="AD192" i="30"/>
  <c r="AD210" i="30"/>
  <c r="M168" i="30"/>
  <c r="T168" i="30"/>
  <c r="L185" i="30"/>
  <c r="T184" i="30"/>
  <c r="L168" i="30"/>
  <c r="D184" i="30"/>
  <c r="N193" i="30"/>
  <c r="N211" i="30"/>
  <c r="AD193" i="30"/>
  <c r="AD211" i="30"/>
  <c r="AE210" i="30"/>
  <c r="AE192" i="30"/>
  <c r="X211" i="30"/>
  <c r="X193" i="30"/>
  <c r="H210" i="30"/>
  <c r="H192" i="30"/>
  <c r="S211" i="30"/>
  <c r="S193" i="30"/>
  <c r="J193" i="30"/>
  <c r="J211" i="30"/>
  <c r="T193" i="30"/>
  <c r="T211" i="30"/>
  <c r="AC163" i="30"/>
  <c r="M248" i="30"/>
  <c r="M211" i="30"/>
  <c r="M193" i="30"/>
  <c r="G193" i="30"/>
  <c r="G211" i="30"/>
  <c r="O193" i="30"/>
  <c r="O211" i="30"/>
  <c r="AA211" i="30"/>
  <c r="AA193" i="30"/>
  <c r="S210" i="30"/>
  <c r="S192" i="30"/>
  <c r="J192" i="30"/>
  <c r="J210" i="30"/>
  <c r="Z211" i="30"/>
  <c r="Z193" i="30"/>
  <c r="G217" i="30"/>
  <c r="L192" i="30"/>
  <c r="L210" i="30"/>
  <c r="AC199" i="30"/>
  <c r="T204" i="30"/>
  <c r="H193" i="30"/>
  <c r="H211" i="30"/>
  <c r="AA210" i="30"/>
  <c r="AA192" i="30"/>
  <c r="P210" i="30"/>
  <c r="P192" i="30"/>
  <c r="Z210" i="30"/>
  <c r="Z192" i="30"/>
  <c r="L193" i="30"/>
  <c r="L211" i="30"/>
  <c r="F193" i="30"/>
  <c r="F211" i="30"/>
  <c r="V193" i="30"/>
  <c r="V211" i="30"/>
  <c r="G192" i="30"/>
  <c r="G210" i="30"/>
  <c r="O192" i="30"/>
  <c r="O210" i="30"/>
  <c r="R193" i="30"/>
  <c r="R211" i="30"/>
  <c r="Q192" i="30"/>
  <c r="Q210" i="30"/>
  <c r="Y192" i="30"/>
  <c r="Y210" i="30"/>
  <c r="E211" i="30"/>
  <c r="E193" i="30"/>
  <c r="N184" i="30"/>
  <c r="D193" i="30"/>
  <c r="D211" i="30"/>
  <c r="E210" i="30"/>
  <c r="E192" i="30"/>
  <c r="W193" i="30"/>
  <c r="W211" i="30"/>
  <c r="AE193" i="30"/>
  <c r="AE211" i="30"/>
  <c r="X210" i="30"/>
  <c r="X192" i="30"/>
  <c r="Z221" i="30"/>
  <c r="R210" i="30"/>
  <c r="R192" i="30"/>
  <c r="N200" i="30"/>
  <c r="J202" i="30"/>
  <c r="O220" i="30"/>
  <c r="J239" i="30"/>
  <c r="O200" i="30"/>
  <c r="G164" i="30"/>
  <c r="C165" i="30"/>
  <c r="R168" i="30"/>
  <c r="R226" i="30"/>
  <c r="Y186" i="30"/>
  <c r="C223" i="30"/>
  <c r="AA228" i="30"/>
  <c r="R204" i="30"/>
  <c r="Z203" i="30"/>
  <c r="C201" i="30"/>
  <c r="S200" i="30"/>
  <c r="S164" i="30"/>
  <c r="Y226" i="30"/>
  <c r="AE168" i="30"/>
  <c r="Z185" i="30"/>
  <c r="AE186" i="30"/>
  <c r="F201" i="30"/>
  <c r="N182" i="30"/>
  <c r="I202" i="30"/>
  <c r="G202" i="30"/>
  <c r="U168" i="30"/>
  <c r="Y168" i="30"/>
  <c r="M201" i="30"/>
  <c r="D181" i="30"/>
  <c r="L164" i="30"/>
  <c r="AD241" i="30"/>
  <c r="Q167" i="30"/>
  <c r="P218" i="30"/>
  <c r="K236" i="30"/>
  <c r="D167" i="30"/>
  <c r="H218" i="30"/>
  <c r="W230" i="30"/>
  <c r="Q203" i="30"/>
  <c r="F244" i="30"/>
  <c r="N218" i="30"/>
  <c r="W249" i="30"/>
  <c r="H230" i="30"/>
  <c r="L202" i="30"/>
  <c r="R184" i="30"/>
  <c r="O246" i="30"/>
  <c r="T231" i="30"/>
  <c r="D248" i="30"/>
  <c r="J230" i="30"/>
  <c r="R203" i="30"/>
  <c r="H204" i="30"/>
  <c r="O167" i="30"/>
  <c r="C163" i="30"/>
  <c r="V203" i="30"/>
  <c r="U186" i="30"/>
  <c r="P183" i="30"/>
  <c r="P165" i="30"/>
  <c r="AE164" i="30"/>
  <c r="AB185" i="30"/>
  <c r="F165" i="30"/>
  <c r="AE181" i="30"/>
  <c r="L231" i="30"/>
  <c r="J231" i="30"/>
  <c r="AD219" i="30"/>
  <c r="J246" i="30"/>
  <c r="N241" i="30"/>
  <c r="AA226" i="30"/>
  <c r="K238" i="30"/>
  <c r="L200" i="30"/>
  <c r="M240" i="30"/>
  <c r="X184" i="30"/>
  <c r="AE199" i="30"/>
  <c r="T183" i="30"/>
  <c r="D203" i="30"/>
  <c r="D163" i="30"/>
  <c r="E202" i="30"/>
  <c r="R167" i="30"/>
  <c r="J186" i="30"/>
  <c r="M165" i="30"/>
  <c r="L199" i="30"/>
  <c r="E240" i="30"/>
  <c r="Q236" i="30"/>
  <c r="AE237" i="30"/>
  <c r="N220" i="30"/>
  <c r="O226" i="30"/>
  <c r="O218" i="30"/>
  <c r="R238" i="30"/>
  <c r="F231" i="30"/>
  <c r="F223" i="30"/>
  <c r="M223" i="30"/>
  <c r="J236" i="30"/>
  <c r="AB186" i="30"/>
  <c r="X239" i="30"/>
  <c r="J222" i="30"/>
  <c r="H220" i="30"/>
  <c r="AB168" i="30"/>
  <c r="Z220" i="30"/>
  <c r="C199" i="30"/>
  <c r="V185" i="30"/>
  <c r="J168" i="30"/>
  <c r="O201" i="30"/>
  <c r="Z241" i="30"/>
  <c r="I183" i="30"/>
  <c r="N185" i="30"/>
  <c r="F184" i="30"/>
  <c r="AA185" i="30"/>
  <c r="F239" i="30"/>
  <c r="AE241" i="30"/>
  <c r="Z218" i="30"/>
  <c r="I222" i="30"/>
  <c r="D204" i="30"/>
  <c r="T201" i="30"/>
  <c r="H168" i="30"/>
  <c r="W237" i="30"/>
  <c r="P200" i="30"/>
  <c r="E200" i="30"/>
  <c r="Z181" i="30"/>
  <c r="T181" i="30"/>
  <c r="M167" i="30"/>
  <c r="AB164" i="30"/>
  <c r="AA203" i="30"/>
  <c r="AD202" i="30"/>
  <c r="E248" i="30"/>
  <c r="R235" i="30"/>
  <c r="K249" i="30"/>
  <c r="AA237" i="30"/>
  <c r="O248" i="30"/>
  <c r="Y237" i="30"/>
  <c r="C228" i="30"/>
  <c r="I248" i="30"/>
  <c r="AD165" i="30"/>
  <c r="W201" i="30"/>
  <c r="P230" i="30"/>
  <c r="O221" i="30"/>
  <c r="V199" i="30"/>
  <c r="E182" i="30"/>
  <c r="AB200" i="30"/>
  <c r="J201" i="30"/>
  <c r="F185" i="30"/>
  <c r="J165" i="30"/>
  <c r="AD201" i="30"/>
  <c r="AE183" i="30"/>
  <c r="W165" i="30"/>
  <c r="T164" i="30"/>
  <c r="X181" i="30"/>
  <c r="G181" i="30"/>
  <c r="O237" i="30"/>
  <c r="AA222" i="30"/>
  <c r="N226" i="30"/>
  <c r="H240" i="30"/>
  <c r="E241" i="30"/>
  <c r="Q222" i="30"/>
  <c r="S217" i="30"/>
  <c r="K246" i="30"/>
  <c r="Q220" i="30"/>
  <c r="P220" i="30"/>
  <c r="G163" i="30"/>
  <c r="W203" i="30"/>
  <c r="AD181" i="30"/>
  <c r="F203" i="30"/>
  <c r="AE184" i="30"/>
  <c r="U184" i="30"/>
  <c r="O165" i="30"/>
  <c r="X199" i="30"/>
  <c r="AE238" i="30"/>
  <c r="U239" i="30"/>
  <c r="G237" i="30"/>
  <c r="L222" i="30"/>
  <c r="W244" i="30"/>
  <c r="C240" i="30"/>
  <c r="G236" i="30"/>
  <c r="S230" i="30"/>
  <c r="AB238" i="30"/>
  <c r="Q231" i="30"/>
  <c r="O249" i="30"/>
  <c r="AB244" i="30"/>
  <c r="D236" i="30"/>
  <c r="P239" i="30"/>
  <c r="W239" i="30"/>
  <c r="P246" i="30"/>
  <c r="T218" i="30"/>
  <c r="E183" i="30"/>
  <c r="V163" i="30"/>
  <c r="D241" i="30"/>
  <c r="W238" i="30"/>
  <c r="M239" i="30"/>
  <c r="AB239" i="30"/>
  <c r="T238" i="30"/>
  <c r="G249" i="30"/>
  <c r="T244" i="30"/>
  <c r="Q239" i="30"/>
  <c r="AC235" i="30"/>
  <c r="H239" i="30"/>
  <c r="AA217" i="30"/>
  <c r="AB237" i="30"/>
  <c r="X231" i="30"/>
  <c r="L218" i="30"/>
  <c r="AE222" i="30"/>
  <c r="R200" i="30"/>
  <c r="Z202" i="30"/>
  <c r="R164" i="30"/>
  <c r="K164" i="30"/>
  <c r="D186" i="30"/>
  <c r="G203" i="30"/>
  <c r="W185" i="30"/>
  <c r="AB201" i="30"/>
  <c r="T199" i="30"/>
  <c r="AC185" i="30"/>
  <c r="X182" i="30"/>
  <c r="X164" i="30"/>
  <c r="AC240" i="30"/>
  <c r="T239" i="30"/>
  <c r="Z240" i="30"/>
  <c r="E237" i="30"/>
  <c r="L220" i="30"/>
  <c r="AE231" i="30"/>
  <c r="C236" i="30"/>
  <c r="T217" i="30"/>
  <c r="Y230" i="30"/>
  <c r="H231" i="30"/>
  <c r="V235" i="30"/>
  <c r="AB228" i="30"/>
  <c r="AB183" i="30"/>
  <c r="K200" i="30"/>
  <c r="S168" i="30"/>
  <c r="M203" i="30"/>
  <c r="U240" i="30"/>
  <c r="J235" i="30"/>
  <c r="S249" i="30"/>
  <c r="L230" i="30"/>
  <c r="U220" i="30"/>
  <c r="D246" i="30"/>
  <c r="R240" i="30"/>
  <c r="AD236" i="30"/>
  <c r="AB235" i="30"/>
  <c r="N222" i="30"/>
  <c r="N248" i="30"/>
  <c r="G185" i="30"/>
  <c r="AC246" i="30"/>
  <c r="M220" i="30"/>
  <c r="AD244" i="30"/>
  <c r="V236" i="30"/>
  <c r="L226" i="30"/>
  <c r="V241" i="30"/>
  <c r="U231" i="30"/>
  <c r="AA177" i="30"/>
  <c r="AA195" i="30"/>
  <c r="AA213" i="30"/>
  <c r="P169" i="30"/>
  <c r="P205" i="30"/>
  <c r="V240" i="30"/>
  <c r="Q219" i="30"/>
  <c r="X241" i="30"/>
  <c r="S220" i="30"/>
  <c r="V248" i="30"/>
  <c r="AD230" i="30"/>
  <c r="H241" i="30"/>
  <c r="J176" i="30"/>
  <c r="J212" i="30"/>
  <c r="J194" i="30"/>
  <c r="X246" i="30"/>
  <c r="E231" i="30"/>
  <c r="W169" i="30"/>
  <c r="W205" i="30"/>
  <c r="AE248" i="30"/>
  <c r="R172" i="30"/>
  <c r="R190" i="30"/>
  <c r="K169" i="30"/>
  <c r="K205" i="30"/>
  <c r="AB240" i="30"/>
  <c r="P202" i="30"/>
  <c r="W168" i="30"/>
  <c r="T185" i="30"/>
  <c r="D165" i="30"/>
  <c r="AB249" i="30"/>
  <c r="R241" i="30"/>
  <c r="V212" i="30"/>
  <c r="V176" i="30"/>
  <c r="V194" i="30"/>
  <c r="U235" i="30"/>
  <c r="Q246" i="30"/>
  <c r="X204" i="30"/>
  <c r="Y165" i="30"/>
  <c r="X183" i="30"/>
  <c r="O186" i="30"/>
  <c r="O168" i="30"/>
  <c r="Y181" i="30"/>
  <c r="G200" i="30"/>
  <c r="C168" i="30"/>
  <c r="P163" i="30"/>
  <c r="Z204" i="30"/>
  <c r="AD200" i="30"/>
  <c r="AD164" i="30"/>
  <c r="N163" i="30"/>
  <c r="K187" i="30"/>
  <c r="AE228" i="30"/>
  <c r="G220" i="30"/>
  <c r="L190" i="30"/>
  <c r="L172" i="30"/>
  <c r="M190" i="30"/>
  <c r="M172" i="30"/>
  <c r="M246" i="30"/>
  <c r="J241" i="30"/>
  <c r="D239" i="30"/>
  <c r="F237" i="30"/>
  <c r="C230" i="30"/>
  <c r="G226" i="30"/>
  <c r="E220" i="30"/>
  <c r="F169" i="30"/>
  <c r="F205" i="30"/>
  <c r="N213" i="30"/>
  <c r="N195" i="30"/>
  <c r="N177" i="30"/>
  <c r="T228" i="30"/>
  <c r="AC219" i="30"/>
  <c r="AE217" i="30"/>
  <c r="G194" i="30"/>
  <c r="G176" i="30"/>
  <c r="G212" i="30"/>
  <c r="O195" i="30"/>
  <c r="O213" i="30"/>
  <c r="O177" i="30"/>
  <c r="O241" i="30"/>
  <c r="M235" i="30"/>
  <c r="D226" i="30"/>
  <c r="G248" i="30"/>
  <c r="J237" i="30"/>
  <c r="L235" i="30"/>
  <c r="K226" i="30"/>
  <c r="O222" i="30"/>
  <c r="X213" i="30"/>
  <c r="X177" i="30"/>
  <c r="X195" i="30"/>
  <c r="AC236" i="30"/>
  <c r="AC226" i="30"/>
  <c r="T219" i="30"/>
  <c r="H205" i="30"/>
  <c r="H169" i="30"/>
  <c r="U241" i="30"/>
  <c r="AA176" i="30"/>
  <c r="AA194" i="30"/>
  <c r="AA212" i="30"/>
  <c r="R213" i="30"/>
  <c r="R177" i="30"/>
  <c r="R195" i="30"/>
  <c r="X238" i="30"/>
  <c r="Q230" i="30"/>
  <c r="F222" i="30"/>
  <c r="P249" i="30"/>
  <c r="C220" i="30"/>
  <c r="Z176" i="30"/>
  <c r="Z194" i="30"/>
  <c r="Z212" i="30"/>
  <c r="I172" i="30"/>
  <c r="I190" i="30"/>
  <c r="Q172" i="30"/>
  <c r="Q190" i="30"/>
  <c r="Y177" i="30"/>
  <c r="Y195" i="30"/>
  <c r="Y213" i="30"/>
  <c r="F230" i="30"/>
  <c r="AB177" i="30"/>
  <c r="AB195" i="30"/>
  <c r="AB213" i="30"/>
  <c r="AC212" i="30"/>
  <c r="AC176" i="30"/>
  <c r="AC194" i="30"/>
  <c r="AD176" i="30"/>
  <c r="AD194" i="30"/>
  <c r="AD212" i="30"/>
  <c r="AE194" i="30"/>
  <c r="AE176" i="30"/>
  <c r="AE212" i="30"/>
  <c r="C172" i="30"/>
  <c r="C190" i="30"/>
  <c r="M236" i="30"/>
  <c r="Q194" i="30"/>
  <c r="Q176" i="30"/>
  <c r="Q212" i="30"/>
  <c r="K177" i="30"/>
  <c r="K213" i="30"/>
  <c r="K195" i="30"/>
  <c r="P181" i="30"/>
  <c r="D222" i="30"/>
  <c r="AE205" i="30"/>
  <c r="AE169" i="30"/>
  <c r="K190" i="30"/>
  <c r="K172" i="30"/>
  <c r="N204" i="30"/>
  <c r="F182" i="30"/>
  <c r="U246" i="30"/>
  <c r="N237" i="30"/>
  <c r="F218" i="30"/>
  <c r="H184" i="30"/>
  <c r="D201" i="30"/>
  <c r="AC182" i="30"/>
  <c r="N168" i="30"/>
  <c r="Q165" i="30"/>
  <c r="L203" i="30"/>
  <c r="Q181" i="30"/>
  <c r="T167" i="30"/>
  <c r="H163" i="30"/>
  <c r="V183" i="30"/>
  <c r="U181" i="30"/>
  <c r="F163" i="30"/>
  <c r="W228" i="30"/>
  <c r="AB223" i="30"/>
  <c r="AD221" i="30"/>
  <c r="D172" i="30"/>
  <c r="D190" i="30"/>
  <c r="D169" i="30"/>
  <c r="D205" i="30"/>
  <c r="C249" i="30"/>
  <c r="Q217" i="30"/>
  <c r="E172" i="30"/>
  <c r="E190" i="30"/>
  <c r="E246" i="30"/>
  <c r="AC238" i="30"/>
  <c r="F190" i="30"/>
  <c r="F172" i="30"/>
  <c r="N169" i="30"/>
  <c r="N205" i="30"/>
  <c r="I249" i="30"/>
  <c r="D238" i="30"/>
  <c r="L228" i="30"/>
  <c r="Q223" i="30"/>
  <c r="U219" i="30"/>
  <c r="W213" i="30"/>
  <c r="W195" i="30"/>
  <c r="W177" i="30"/>
  <c r="AE213" i="30"/>
  <c r="AE195" i="30"/>
  <c r="AE177" i="30"/>
  <c r="G241" i="30"/>
  <c r="I239" i="30"/>
  <c r="C237" i="30"/>
  <c r="AD249" i="30"/>
  <c r="G222" i="30"/>
  <c r="X194" i="30"/>
  <c r="X212" i="30"/>
  <c r="X176" i="30"/>
  <c r="Y240" i="30"/>
  <c r="E236" i="30"/>
  <c r="E226" i="30"/>
  <c r="H190" i="30"/>
  <c r="H172" i="30"/>
  <c r="I220" i="30"/>
  <c r="M249" i="30"/>
  <c r="S169" i="30"/>
  <c r="S205" i="30"/>
  <c r="S228" i="30"/>
  <c r="L219" i="30"/>
  <c r="U244" i="30"/>
  <c r="D219" i="30"/>
  <c r="AC241" i="30"/>
  <c r="G221" i="30"/>
  <c r="S219" i="30"/>
  <c r="Y172" i="30"/>
  <c r="Y190" i="30"/>
  <c r="L176" i="30"/>
  <c r="L194" i="30"/>
  <c r="L212" i="30"/>
  <c r="U195" i="30"/>
  <c r="U177" i="30"/>
  <c r="U213" i="30"/>
  <c r="C205" i="30"/>
  <c r="C169" i="30"/>
  <c r="H176" i="30"/>
  <c r="H194" i="30"/>
  <c r="H212" i="30"/>
  <c r="Y212" i="30"/>
  <c r="Y194" i="30"/>
  <c r="Y176" i="30"/>
  <c r="J164" i="30"/>
  <c r="H181" i="30"/>
  <c r="U164" i="30"/>
  <c r="AC195" i="30"/>
  <c r="AC213" i="30"/>
  <c r="AC177" i="30"/>
  <c r="G213" i="30"/>
  <c r="G195" i="30"/>
  <c r="G177" i="30"/>
  <c r="W172" i="30"/>
  <c r="W190" i="30"/>
  <c r="R169" i="30"/>
  <c r="R205" i="30"/>
  <c r="J169" i="30"/>
  <c r="J205" i="30"/>
  <c r="F199" i="30"/>
  <c r="M163" i="30"/>
  <c r="T240" i="30"/>
  <c r="AA223" i="30"/>
  <c r="Y231" i="30"/>
  <c r="J182" i="30"/>
  <c r="F200" i="30"/>
  <c r="S183" i="30"/>
  <c r="AA200" i="30"/>
  <c r="C203" i="30"/>
  <c r="AC200" i="30"/>
  <c r="Y201" i="30"/>
  <c r="S202" i="30"/>
  <c r="U200" i="30"/>
  <c r="D200" i="30"/>
  <c r="AA164" i="30"/>
  <c r="E185" i="30"/>
  <c r="V201" i="30"/>
  <c r="M181" i="30"/>
  <c r="O164" i="30"/>
  <c r="W187" i="30"/>
  <c r="R187" i="30"/>
  <c r="T223" i="30"/>
  <c r="V221" i="30"/>
  <c r="X219" i="30"/>
  <c r="L177" i="30"/>
  <c r="L195" i="30"/>
  <c r="L213" i="30"/>
  <c r="L205" i="30"/>
  <c r="L169" i="30"/>
  <c r="T190" i="30"/>
  <c r="T172" i="30"/>
  <c r="AB172" i="30"/>
  <c r="AB190" i="30"/>
  <c r="AB248" i="30"/>
  <c r="E169" i="30"/>
  <c r="E205" i="30"/>
  <c r="U169" i="30"/>
  <c r="U205" i="30"/>
  <c r="N172" i="30"/>
  <c r="N190" i="30"/>
  <c r="V177" i="30"/>
  <c r="V213" i="30"/>
  <c r="V195" i="30"/>
  <c r="V205" i="30"/>
  <c r="V169" i="30"/>
  <c r="K221" i="30"/>
  <c r="M219" i="30"/>
  <c r="O172" i="30"/>
  <c r="O190" i="30"/>
  <c r="AB236" i="30"/>
  <c r="Z228" i="30"/>
  <c r="W223" i="30"/>
  <c r="Y221" i="30"/>
  <c r="V249" i="30"/>
  <c r="W240" i="30"/>
  <c r="C195" i="30"/>
  <c r="C213" i="30"/>
  <c r="C177" i="30"/>
  <c r="N235" i="30"/>
  <c r="P223" i="30"/>
  <c r="AD222" i="30"/>
  <c r="AA172" i="30"/>
  <c r="AA190" i="30"/>
  <c r="AA205" i="30"/>
  <c r="AA169" i="30"/>
  <c r="S218" i="30"/>
  <c r="R212" i="30"/>
  <c r="R194" i="30"/>
  <c r="R176" i="30"/>
  <c r="M226" i="30"/>
  <c r="U218" i="30"/>
  <c r="AD217" i="30"/>
  <c r="J172" i="30"/>
  <c r="J190" i="30"/>
  <c r="AE239" i="30"/>
  <c r="W176" i="30"/>
  <c r="W194" i="30"/>
  <c r="W212" i="30"/>
  <c r="Z169" i="30"/>
  <c r="Z205" i="30"/>
  <c r="M194" i="30"/>
  <c r="M212" i="30"/>
  <c r="M176" i="30"/>
  <c r="Z177" i="30"/>
  <c r="Z195" i="30"/>
  <c r="Z213" i="30"/>
  <c r="I186" i="30"/>
  <c r="W202" i="30"/>
  <c r="X185" i="30"/>
  <c r="X167" i="30"/>
  <c r="C204" i="30"/>
  <c r="AB167" i="30"/>
  <c r="C185" i="30"/>
  <c r="AE187" i="30"/>
  <c r="AC248" i="30"/>
  <c r="D176" i="30"/>
  <c r="D194" i="30"/>
  <c r="D212" i="30"/>
  <c r="T169" i="30"/>
  <c r="T205" i="30"/>
  <c r="T248" i="30"/>
  <c r="E195" i="30"/>
  <c r="E213" i="30"/>
  <c r="E177" i="30"/>
  <c r="M169" i="30"/>
  <c r="M205" i="30"/>
  <c r="U190" i="30"/>
  <c r="U172" i="30"/>
  <c r="L221" i="30"/>
  <c r="P217" i="30"/>
  <c r="V172" i="30"/>
  <c r="V190" i="30"/>
  <c r="AD213" i="30"/>
  <c r="AD195" i="30"/>
  <c r="AD177" i="30"/>
  <c r="AD205" i="30"/>
  <c r="AD169" i="30"/>
  <c r="V244" i="30"/>
  <c r="G172" i="30"/>
  <c r="G190" i="30"/>
  <c r="G169" i="30"/>
  <c r="G205" i="30"/>
  <c r="N249" i="30"/>
  <c r="AC231" i="30"/>
  <c r="P213" i="30"/>
  <c r="P177" i="30"/>
  <c r="P195" i="30"/>
  <c r="S177" i="30"/>
  <c r="S213" i="30"/>
  <c r="S195" i="30"/>
  <c r="Z190" i="30"/>
  <c r="Z172" i="30"/>
  <c r="I194" i="30"/>
  <c r="I212" i="30"/>
  <c r="I176" i="30"/>
  <c r="T176" i="30"/>
  <c r="T194" i="30"/>
  <c r="T212" i="30"/>
  <c r="AC169" i="30"/>
  <c r="AC205" i="30"/>
  <c r="F194" i="30"/>
  <c r="F176" i="30"/>
  <c r="F212" i="30"/>
  <c r="U194" i="30"/>
  <c r="U212" i="30"/>
  <c r="U176" i="30"/>
  <c r="F177" i="30"/>
  <c r="F213" i="30"/>
  <c r="F195" i="30"/>
  <c r="P172" i="30"/>
  <c r="P190" i="30"/>
  <c r="S172" i="30"/>
  <c r="S190" i="30"/>
  <c r="C187" i="30"/>
  <c r="V238" i="30"/>
  <c r="Y199" i="30"/>
  <c r="Q201" i="30"/>
  <c r="K202" i="30"/>
  <c r="V184" i="30"/>
  <c r="AB202" i="30"/>
  <c r="Z186" i="30"/>
  <c r="Z187" i="30"/>
  <c r="D213" i="30"/>
  <c r="D195" i="30"/>
  <c r="D177" i="30"/>
  <c r="T177" i="30"/>
  <c r="T195" i="30"/>
  <c r="T213" i="30"/>
  <c r="AB194" i="30"/>
  <c r="AB212" i="30"/>
  <c r="AB176" i="30"/>
  <c r="AB169" i="30"/>
  <c r="AB205" i="30"/>
  <c r="E194" i="30"/>
  <c r="E212" i="30"/>
  <c r="E176" i="30"/>
  <c r="M177" i="30"/>
  <c r="M195" i="30"/>
  <c r="M213" i="30"/>
  <c r="AC190" i="30"/>
  <c r="AC172" i="30"/>
  <c r="N212" i="30"/>
  <c r="N194" i="30"/>
  <c r="N176" i="30"/>
  <c r="AD172" i="30"/>
  <c r="AD190" i="30"/>
  <c r="O194" i="30"/>
  <c r="O176" i="30"/>
  <c r="O212" i="30"/>
  <c r="O205" i="30"/>
  <c r="O169" i="30"/>
  <c r="AE172" i="30"/>
  <c r="AE190" i="30"/>
  <c r="X172" i="30"/>
  <c r="X190" i="30"/>
  <c r="X169" i="30"/>
  <c r="X205" i="30"/>
  <c r="C176" i="30"/>
  <c r="C194" i="30"/>
  <c r="C212" i="30"/>
  <c r="H177" i="30"/>
  <c r="H213" i="30"/>
  <c r="H195" i="30"/>
  <c r="P176" i="30"/>
  <c r="P194" i="30"/>
  <c r="P212" i="30"/>
  <c r="S176" i="30"/>
  <c r="S194" i="30"/>
  <c r="S212" i="30"/>
  <c r="J177" i="30"/>
  <c r="J213" i="30"/>
  <c r="J195" i="30"/>
  <c r="I177" i="30"/>
  <c r="I195" i="30"/>
  <c r="I213" i="30"/>
  <c r="I169" i="30"/>
  <c r="I205" i="30"/>
  <c r="Q195" i="30"/>
  <c r="Q177" i="30"/>
  <c r="Q213" i="30"/>
  <c r="Q169" i="30"/>
  <c r="Q205" i="30"/>
  <c r="Y169" i="30"/>
  <c r="Y205" i="30"/>
  <c r="K176" i="30"/>
  <c r="K194" i="30"/>
  <c r="K212" i="30"/>
  <c r="A200" i="30"/>
  <c r="A203" i="30"/>
  <c r="A185" i="30"/>
  <c r="A186" i="30"/>
  <c r="A204" i="30"/>
  <c r="A184" i="30"/>
  <c r="A202" i="30"/>
  <c r="A181" i="30"/>
  <c r="A199" i="30"/>
  <c r="A187" i="30"/>
  <c r="A205" i="30"/>
  <c r="A183" i="30"/>
  <c r="A201" i="30"/>
  <c r="A180" i="30"/>
  <c r="A198" i="30"/>
  <c r="L5" i="8" l="1"/>
  <c r="L5" i="9"/>
  <c r="L5" i="10"/>
  <c r="L4" i="10" s="1"/>
  <c r="N4" i="8"/>
  <c r="P254" i="30"/>
  <c r="P6" i="2" s="1"/>
  <c r="X254" i="30"/>
  <c r="X6" i="2" s="1"/>
  <c r="V254" i="30"/>
  <c r="V6" i="2" s="1"/>
  <c r="L254" i="30"/>
  <c r="L6" i="2" s="1"/>
  <c r="H253" i="30"/>
  <c r="AD253" i="30"/>
  <c r="B253" i="30"/>
  <c r="Z253" i="30"/>
  <c r="S254" i="30"/>
  <c r="S6" i="2" s="1"/>
  <c r="X253" i="30"/>
  <c r="Z254" i="30"/>
  <c r="Z6" i="2" s="1"/>
  <c r="F254" i="30"/>
  <c r="F6" i="2" s="1"/>
  <c r="O254" i="30"/>
  <c r="O6" i="2" s="1"/>
  <c r="O253" i="30"/>
  <c r="Y253" i="30"/>
  <c r="I253" i="30"/>
  <c r="S253" i="30"/>
  <c r="AD254" i="30"/>
  <c r="AD6" i="2" s="1"/>
  <c r="V253" i="30"/>
  <c r="AE253" i="30"/>
  <c r="G254" i="30"/>
  <c r="G6" i="2" s="1"/>
  <c r="W254" i="30"/>
  <c r="W6" i="2" s="1"/>
  <c r="R254" i="30"/>
  <c r="R6" i="2" s="1"/>
  <c r="K253" i="30"/>
  <c r="U254" i="30"/>
  <c r="U6" i="2" s="1"/>
  <c r="M253" i="30"/>
  <c r="Q254" i="30"/>
  <c r="Q6" i="2" s="1"/>
  <c r="AC254" i="30"/>
  <c r="AC6" i="2" s="1"/>
  <c r="H254" i="30"/>
  <c r="H6" i="2" s="1"/>
  <c r="Q253" i="30"/>
  <c r="R253" i="30"/>
  <c r="E254" i="30"/>
  <c r="E6" i="2" s="1"/>
  <c r="W253" i="30"/>
  <c r="P253" i="30"/>
  <c r="AB253" i="30"/>
  <c r="M254" i="30"/>
  <c r="M6" i="2" s="1"/>
  <c r="F253" i="30"/>
  <c r="AC253" i="30"/>
  <c r="AA253" i="30"/>
  <c r="I254" i="30"/>
  <c r="I6" i="2" s="1"/>
  <c r="G253" i="30"/>
  <c r="T253" i="30"/>
  <c r="K254" i="30"/>
  <c r="K6" i="2" s="1"/>
  <c r="T254" i="30"/>
  <c r="T6" i="2" s="1"/>
  <c r="L253" i="30"/>
  <c r="B254" i="30"/>
  <c r="B6" i="2" s="1"/>
  <c r="B6" i="8" s="1"/>
  <c r="J253" i="30"/>
  <c r="Y254" i="30"/>
  <c r="Y6" i="2" s="1"/>
  <c r="D254" i="30"/>
  <c r="D6" i="2" s="1"/>
  <c r="AA254" i="30"/>
  <c r="AA6" i="2" s="1"/>
  <c r="D253" i="30"/>
  <c r="C253" i="30"/>
  <c r="U253" i="30"/>
  <c r="N253" i="30"/>
  <c r="J254" i="30"/>
  <c r="J6" i="2" s="1"/>
  <c r="E253" i="30"/>
  <c r="AB254" i="30"/>
  <c r="AB6" i="2" s="1"/>
  <c r="N254" i="30"/>
  <c r="N6" i="2" s="1"/>
  <c r="AE254" i="30"/>
  <c r="AE6" i="2" s="1"/>
  <c r="C254" i="30"/>
  <c r="C6" i="2" s="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H6" i="8"/>
  <c r="P6" i="8"/>
  <c r="X6" i="8"/>
  <c r="C6" i="8"/>
  <c r="I6" i="8"/>
  <c r="Q6" i="8"/>
  <c r="Y6" i="8"/>
  <c r="J6" i="8"/>
  <c r="R6" i="8"/>
  <c r="Z6" i="8"/>
  <c r="K6" i="8"/>
  <c r="S6" i="8"/>
  <c r="AA6" i="8"/>
  <c r="D6" i="8"/>
  <c r="L6" i="8"/>
  <c r="T6" i="8"/>
  <c r="AB6" i="8"/>
  <c r="E6" i="8"/>
  <c r="M6" i="8"/>
  <c r="U6" i="8"/>
  <c r="AC6" i="8"/>
  <c r="F6" i="8"/>
  <c r="N6" i="8"/>
  <c r="V6" i="8"/>
  <c r="AD6" i="8"/>
  <c r="G6" i="8"/>
  <c r="O6" i="8"/>
  <c r="W6" i="8"/>
  <c r="AE6" i="8"/>
  <c r="W6" i="9"/>
  <c r="W6" i="10"/>
  <c r="AB6" i="9"/>
  <c r="AB6" i="10"/>
  <c r="H6" i="9"/>
  <c r="H6" i="10"/>
  <c r="G6" i="9"/>
  <c r="G6" i="10"/>
  <c r="O6" i="9"/>
  <c r="O6" i="10"/>
  <c r="M5" i="8"/>
  <c r="M5" i="9"/>
  <c r="M5" i="10"/>
  <c r="M4" i="10" s="1"/>
  <c r="O4" i="8"/>
  <c r="W7" i="9" l="1"/>
  <c r="W7" i="10"/>
  <c r="W7" i="8"/>
  <c r="O7" i="9"/>
  <c r="O7" i="10"/>
  <c r="O7" i="8"/>
  <c r="G7" i="9"/>
  <c r="G7" i="10"/>
  <c r="G7" i="8"/>
  <c r="N5" i="8"/>
  <c r="N5" i="9"/>
  <c r="N5" i="10"/>
  <c r="N4" i="10" s="1"/>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O5" i="8" l="1"/>
  <c r="O5" i="9"/>
  <c r="O5" i="10"/>
  <c r="O4" i="10" s="1"/>
  <c r="Q4" i="8"/>
  <c r="R56" i="31"/>
  <c r="K56" i="31"/>
  <c r="J56" i="31"/>
  <c r="V56" i="31"/>
  <c r="Z56" i="31"/>
  <c r="AD56" i="31"/>
  <c r="M56" i="31"/>
  <c r="Q56" i="31"/>
  <c r="G56" i="31"/>
  <c r="U56" i="31"/>
  <c r="F56" i="31"/>
  <c r="H56" i="31"/>
  <c r="AD55" i="31"/>
  <c r="AD8" i="2" s="1"/>
  <c r="AC55" i="31"/>
  <c r="AC8" i="2" s="1"/>
  <c r="E56" i="31"/>
  <c r="AB56" i="31"/>
  <c r="X55" i="31"/>
  <c r="X8" i="2" s="1"/>
  <c r="AE56" i="31"/>
  <c r="O56" i="31"/>
  <c r="D55" i="31"/>
  <c r="O55" i="31"/>
  <c r="O8" i="2" s="1"/>
  <c r="L56" i="31"/>
  <c r="C56" i="31"/>
  <c r="T56" i="31"/>
  <c r="N56" i="31"/>
  <c r="AC56" i="31"/>
  <c r="H55" i="31"/>
  <c r="W55" i="31"/>
  <c r="Q55" i="31"/>
  <c r="Q8" i="2" s="1"/>
  <c r="X56" i="31"/>
  <c r="V55" i="31"/>
  <c r="V8" i="2" s="1"/>
  <c r="T55" i="31"/>
  <c r="T8" i="2" s="1"/>
  <c r="F55" i="31"/>
  <c r="AB55" i="31"/>
  <c r="I55" i="31"/>
  <c r="U55" i="31"/>
  <c r="Y55" i="31"/>
  <c r="Y8" i="2" s="1"/>
  <c r="E55" i="31"/>
  <c r="E8" i="2" s="1"/>
  <c r="B55" i="31"/>
  <c r="B8" i="2" s="1"/>
  <c r="P55" i="31"/>
  <c r="P8" i="2" s="1"/>
  <c r="AA55" i="31"/>
  <c r="N55" i="31"/>
  <c r="L55" i="31"/>
  <c r="D56" i="31"/>
  <c r="R55" i="31"/>
  <c r="J55" i="31"/>
  <c r="J8" i="2" s="1"/>
  <c r="G55" i="31"/>
  <c r="M55" i="31"/>
  <c r="AE55" i="31"/>
  <c r="S55" i="31"/>
  <c r="K55" i="31"/>
  <c r="Z55" i="31"/>
  <c r="C55" i="31"/>
  <c r="U8" i="2" l="1"/>
  <c r="U8" i="10" s="1"/>
  <c r="I8" i="2"/>
  <c r="I8" i="10" s="1"/>
  <c r="AB8" i="2"/>
  <c r="AB8" i="10" s="1"/>
  <c r="C8" i="2"/>
  <c r="C8" i="10" s="1"/>
  <c r="F8" i="2"/>
  <c r="F8" i="10" s="1"/>
  <c r="Z8" i="2"/>
  <c r="Z8" i="10" s="1"/>
  <c r="K8" i="2"/>
  <c r="K8" i="10" s="1"/>
  <c r="S8" i="2"/>
  <c r="S8" i="10" s="1"/>
  <c r="AE8" i="2"/>
  <c r="AE8" i="10" s="1"/>
  <c r="M8" i="2"/>
  <c r="M8" i="10" s="1"/>
  <c r="W8" i="2"/>
  <c r="W8" i="10" s="1"/>
  <c r="G8" i="2"/>
  <c r="G8" i="10" s="1"/>
  <c r="H8" i="2"/>
  <c r="H8" i="10" s="1"/>
  <c r="R8" i="2"/>
  <c r="R8" i="10" s="1"/>
  <c r="L8" i="2"/>
  <c r="L8" i="10" s="1"/>
  <c r="N8" i="2"/>
  <c r="N8" i="10" s="1"/>
  <c r="AA8" i="2"/>
  <c r="AA8" i="10" s="1"/>
  <c r="D8" i="2"/>
  <c r="D8" i="10" s="1"/>
  <c r="X8" i="10"/>
  <c r="P8" i="10"/>
  <c r="T8" i="10"/>
  <c r="B8" i="9"/>
  <c r="B8" i="8"/>
  <c r="V8" i="10"/>
  <c r="J8" i="10"/>
  <c r="E8" i="10"/>
  <c r="AC8" i="10"/>
  <c r="Y8" i="10"/>
  <c r="Q8" i="10"/>
  <c r="O8" i="10"/>
  <c r="AD8" i="10"/>
  <c r="P5" i="8"/>
  <c r="P5" i="9"/>
  <c r="P5" i="10"/>
  <c r="P4" i="10" s="1"/>
  <c r="R4" i="8"/>
  <c r="G4" i="9"/>
  <c r="L4" i="15"/>
  <c r="I8" i="13" l="1"/>
  <c r="I8" i="14"/>
  <c r="U8" i="13"/>
  <c r="U8" i="14"/>
  <c r="D8" i="13"/>
  <c r="D8" i="14"/>
  <c r="AA8" i="14"/>
  <c r="AA8" i="13"/>
  <c r="N8" i="14"/>
  <c r="N8" i="13"/>
  <c r="L8" i="13"/>
  <c r="L8" i="14"/>
  <c r="R8" i="13"/>
  <c r="R8" i="14"/>
  <c r="H8" i="13"/>
  <c r="H8" i="14"/>
  <c r="G8" i="13"/>
  <c r="G8" i="14"/>
  <c r="W8" i="13"/>
  <c r="W8" i="14"/>
  <c r="M8" i="13"/>
  <c r="M8" i="14"/>
  <c r="AE8" i="14"/>
  <c r="AE8" i="13"/>
  <c r="S8" i="14"/>
  <c r="S8" i="13"/>
  <c r="K8" i="13"/>
  <c r="K8" i="14"/>
  <c r="Z8" i="13"/>
  <c r="Z8" i="14"/>
  <c r="F8" i="13"/>
  <c r="F8" i="14"/>
  <c r="C8" i="14"/>
  <c r="C8" i="13"/>
  <c r="AB8" i="13"/>
  <c r="AB8" i="14"/>
  <c r="P8" i="13"/>
  <c r="P8" i="14"/>
  <c r="Q8" i="13"/>
  <c r="Q8" i="14"/>
  <c r="O8" i="13"/>
  <c r="O8" i="14"/>
  <c r="D8" i="8"/>
  <c r="L8" i="8"/>
  <c r="T8" i="8"/>
  <c r="AB8" i="8"/>
  <c r="E8" i="8"/>
  <c r="M8" i="8"/>
  <c r="U8" i="8"/>
  <c r="AC8" i="8"/>
  <c r="F8" i="8"/>
  <c r="N8" i="8"/>
  <c r="V8" i="8"/>
  <c r="AD8" i="8"/>
  <c r="G8" i="8"/>
  <c r="O8" i="8"/>
  <c r="W8" i="8"/>
  <c r="AE8" i="8"/>
  <c r="H8" i="8"/>
  <c r="P8" i="8"/>
  <c r="X8" i="8"/>
  <c r="C8" i="8"/>
  <c r="I8" i="8"/>
  <c r="Q8" i="8"/>
  <c r="Y8" i="8"/>
  <c r="J8" i="8"/>
  <c r="R8" i="8"/>
  <c r="Z8" i="8"/>
  <c r="K8" i="8"/>
  <c r="S8" i="8"/>
  <c r="AA8" i="8"/>
  <c r="E8" i="13"/>
  <c r="E8" i="14"/>
  <c r="H8" i="9"/>
  <c r="P8" i="9"/>
  <c r="X8" i="9"/>
  <c r="C8" i="9"/>
  <c r="B8" i="15"/>
  <c r="I8" i="9"/>
  <c r="Q8" i="9"/>
  <c r="Y8" i="9"/>
  <c r="J8" i="9"/>
  <c r="R8" i="9"/>
  <c r="Z8" i="9"/>
  <c r="K8" i="9"/>
  <c r="S8" i="9"/>
  <c r="AA8" i="9"/>
  <c r="D8" i="9"/>
  <c r="L8" i="9"/>
  <c r="T8" i="9"/>
  <c r="AB8" i="9"/>
  <c r="E8" i="9"/>
  <c r="M8" i="9"/>
  <c r="U8" i="9"/>
  <c r="AC8" i="9"/>
  <c r="F8" i="9"/>
  <c r="N8" i="9"/>
  <c r="V8" i="9"/>
  <c r="AD8" i="9"/>
  <c r="G8" i="9"/>
  <c r="O8" i="9"/>
  <c r="W8" i="9"/>
  <c r="AE8" i="9"/>
  <c r="J8" i="13"/>
  <c r="J8" i="14"/>
  <c r="X8" i="13"/>
  <c r="X8" i="14"/>
  <c r="V8" i="14"/>
  <c r="V8" i="13"/>
  <c r="Y8" i="13"/>
  <c r="Y8" i="14"/>
  <c r="Q5" i="8"/>
  <c r="Q5" i="9"/>
  <c r="Q4" i="9" s="1"/>
  <c r="Q5" i="10"/>
  <c r="Q4" i="10" s="1"/>
  <c r="AD8" i="13"/>
  <c r="AD8" i="14"/>
  <c r="AC8" i="13"/>
  <c r="AC8" i="14"/>
  <c r="T8" i="13"/>
  <c r="T8" i="14"/>
  <c r="S4" i="8"/>
  <c r="AA4" i="15"/>
  <c r="AC4" i="15"/>
  <c r="R4" i="15"/>
  <c r="D4" i="15"/>
  <c r="AB4" i="15"/>
  <c r="Q4" i="15"/>
  <c r="C4" i="15"/>
  <c r="Z4" i="15"/>
  <c r="F4" i="15"/>
  <c r="Y4" i="15"/>
  <c r="K4" i="15"/>
  <c r="M4" i="15"/>
  <c r="U4" i="15"/>
  <c r="J4" i="15"/>
  <c r="T4" i="15"/>
  <c r="I4" i="15"/>
  <c r="S4" i="15"/>
  <c r="E4" i="15"/>
  <c r="C4" i="9"/>
  <c r="H4" i="15"/>
  <c r="X4" i="15"/>
  <c r="AE4" i="15"/>
  <c r="O4" i="15"/>
  <c r="G4" i="15"/>
  <c r="P4" i="15"/>
  <c r="W4" i="15"/>
  <c r="AD4" i="15"/>
  <c r="V4" i="15"/>
  <c r="N4" i="15"/>
  <c r="J4" i="9"/>
  <c r="E4" i="9"/>
  <c r="P4" i="9"/>
  <c r="D4" i="9"/>
  <c r="M4" i="9"/>
  <c r="N4" i="9"/>
  <c r="L4" i="9"/>
  <c r="R5" i="8" l="1"/>
  <c r="R5" i="9"/>
  <c r="R4" i="9" s="1"/>
  <c r="R5" i="10"/>
  <c r="R4" i="10" s="1"/>
  <c r="T4" i="8"/>
  <c r="C4" i="10"/>
  <c r="F4" i="9"/>
  <c r="K4" i="9"/>
  <c r="O4" i="9"/>
  <c r="H4" i="9"/>
  <c r="I4" i="9"/>
  <c r="S5" i="8" l="1"/>
  <c r="S5" i="9"/>
  <c r="S4" i="9" s="1"/>
  <c r="S5" i="10"/>
  <c r="S4" i="10" s="1"/>
  <c r="U4" i="8"/>
  <c r="T5" i="8" l="1"/>
  <c r="T5" i="9"/>
  <c r="T4" i="9" s="1"/>
  <c r="T5" i="10"/>
  <c r="T4" i="10" s="1"/>
  <c r="V4" i="8"/>
  <c r="D8" i="16"/>
  <c r="L8" i="12"/>
  <c r="T8" i="16"/>
  <c r="E8" i="12"/>
  <c r="M8" i="12"/>
  <c r="F8" i="15"/>
  <c r="N8" i="16"/>
  <c r="G8" i="16"/>
  <c r="O8" i="16"/>
  <c r="H8" i="12"/>
  <c r="P8" i="12"/>
  <c r="I8" i="11"/>
  <c r="Q8" i="12"/>
  <c r="B8" i="12"/>
  <c r="J8" i="16"/>
  <c r="R8" i="12"/>
  <c r="C8" i="15"/>
  <c r="K8" i="15"/>
  <c r="S8" i="11"/>
  <c r="U5" i="8" l="1"/>
  <c r="U5" i="9"/>
  <c r="U5" i="10"/>
  <c r="U4" i="10" s="1"/>
  <c r="W4" i="8"/>
  <c r="I8" i="16"/>
  <c r="I8" i="15"/>
  <c r="I8" i="12"/>
  <c r="K8" i="11"/>
  <c r="H8" i="16"/>
  <c r="E8" i="11"/>
  <c r="E8" i="15"/>
  <c r="H8" i="15"/>
  <c r="T8" i="15"/>
  <c r="K8" i="12"/>
  <c r="K8" i="16"/>
  <c r="S8" i="12"/>
  <c r="Q8" i="16"/>
  <c r="G8" i="11"/>
  <c r="P8" i="16"/>
  <c r="F8" i="12"/>
  <c r="C8" i="16"/>
  <c r="L8" i="15"/>
  <c r="P8" i="15"/>
  <c r="F8" i="16"/>
  <c r="R8" i="16"/>
  <c r="F8" i="11"/>
  <c r="D8" i="11"/>
  <c r="R8" i="11"/>
  <c r="N8" i="11"/>
  <c r="D8" i="15"/>
  <c r="J8" i="11"/>
  <c r="O8" i="15"/>
  <c r="O8" i="11"/>
  <c r="M8" i="11"/>
  <c r="M8" i="16"/>
  <c r="B8" i="16"/>
  <c r="U8" i="12"/>
  <c r="J8" i="12"/>
  <c r="E8" i="16"/>
  <c r="B8" i="11"/>
  <c r="J8" i="15"/>
  <c r="S8" i="16"/>
  <c r="G8" i="15"/>
  <c r="S8" i="15"/>
  <c r="Q8" i="11"/>
  <c r="G8" i="12"/>
  <c r="Q8" i="15"/>
  <c r="U8" i="11"/>
  <c r="U8" i="16"/>
  <c r="P8" i="11"/>
  <c r="T8" i="12"/>
  <c r="C8" i="12"/>
  <c r="L8" i="11"/>
  <c r="R8" i="15"/>
  <c r="N8" i="12"/>
  <c r="D8" i="12"/>
  <c r="H8" i="11"/>
  <c r="C8" i="11"/>
  <c r="L8" i="16"/>
  <c r="O8" i="12"/>
  <c r="N8" i="15"/>
  <c r="T8" i="11"/>
  <c r="M8" i="15"/>
  <c r="U4" i="9" l="1"/>
  <c r="U8" i="15"/>
  <c r="V5" i="8"/>
  <c r="V5" i="9"/>
  <c r="V5" i="10"/>
  <c r="V4" i="10" s="1"/>
  <c r="X4" i="8"/>
  <c r="W5" i="8" l="1"/>
  <c r="W5" i="9"/>
  <c r="W5" i="10"/>
  <c r="W4" i="10" s="1"/>
  <c r="V4" i="9"/>
  <c r="V8" i="11"/>
  <c r="V8" i="16"/>
  <c r="V8" i="15"/>
  <c r="V8" i="12"/>
  <c r="Y4" i="8"/>
  <c r="W4" i="9" l="1"/>
  <c r="W8" i="15"/>
  <c r="W8" i="12"/>
  <c r="W8" i="16"/>
  <c r="W8" i="11"/>
  <c r="X5" i="8"/>
  <c r="X5" i="9"/>
  <c r="X5" i="10"/>
  <c r="X4" i="10" s="1"/>
  <c r="Z4" i="8"/>
  <c r="X4" i="9" l="1"/>
  <c r="X8" i="16"/>
  <c r="X8" i="11"/>
  <c r="X8" i="12"/>
  <c r="X8" i="15"/>
  <c r="Y5" i="8"/>
  <c r="Y5" i="9"/>
  <c r="Y5" i="10"/>
  <c r="Y4" i="10" s="1"/>
  <c r="AA4" i="8"/>
  <c r="Z5" i="8" l="1"/>
  <c r="Z5" i="9"/>
  <c r="Z5" i="10"/>
  <c r="Z4" i="10" s="1"/>
  <c r="Y4" i="9"/>
  <c r="Y8" i="12"/>
  <c r="Y8" i="11"/>
  <c r="Y8" i="15"/>
  <c r="Y8" i="16"/>
  <c r="AB4" i="8"/>
  <c r="Z4" i="9" l="1"/>
  <c r="Z8" i="12"/>
  <c r="Z8" i="15"/>
  <c r="Z8" i="11"/>
  <c r="Z8" i="16"/>
  <c r="AA5" i="8"/>
  <c r="AA5" i="9"/>
  <c r="AA5" i="10"/>
  <c r="AA4" i="10" s="1"/>
  <c r="AC4" i="8"/>
  <c r="AA4" i="9" l="1"/>
  <c r="AA8" i="16"/>
  <c r="AA8" i="11"/>
  <c r="AA8" i="12"/>
  <c r="AA8" i="15"/>
  <c r="AB5" i="8"/>
  <c r="AB5" i="9"/>
  <c r="AB5" i="10"/>
  <c r="AB4" i="10" s="1"/>
  <c r="AD4" i="8"/>
  <c r="AB4" i="9" l="1"/>
  <c r="AB8" i="12"/>
  <c r="AB8" i="16"/>
  <c r="AB8" i="15"/>
  <c r="AB8" i="11"/>
  <c r="AC5" i="8"/>
  <c r="AC5" i="9"/>
  <c r="AC5" i="10"/>
  <c r="AC4" i="10" s="1"/>
  <c r="AE4" i="8"/>
  <c r="AC4" i="9" l="1"/>
  <c r="AC8" i="15"/>
  <c r="AC8" i="12"/>
  <c r="AC8" i="16"/>
  <c r="AC8" i="11"/>
  <c r="AD5" i="8"/>
  <c r="AD5" i="9"/>
  <c r="AD5" i="10"/>
  <c r="AD4" i="10" s="1"/>
  <c r="AD4" i="9" l="1"/>
  <c r="AD8" i="11"/>
  <c r="AD8" i="12"/>
  <c r="AD8" i="16"/>
  <c r="AD8" i="15"/>
  <c r="AE5" i="8"/>
  <c r="AE5" i="9"/>
  <c r="AE5" i="10"/>
  <c r="AE4" i="10" s="1"/>
  <c r="AE4" i="9" l="1"/>
  <c r="AE8" i="15"/>
  <c r="AE8" i="12"/>
  <c r="AE8" i="11"/>
  <c r="AE8" i="16"/>
</calcChain>
</file>

<file path=xl/sharedStrings.xml><?xml version="1.0" encoding="utf-8"?>
<sst xmlns="http://schemas.openxmlformats.org/spreadsheetml/2006/main" count="8402" uniqueCount="2953">
  <si>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</si>
  <si>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</si>
  <si>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</si>
  <si>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</si>
  <si>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</si>
  <si>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</si>
  <si>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</si>
  <si>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</si>
  <si>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</si>
  <si>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</si>
  <si>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</si>
  <si>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</si>
  <si>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</si>
  <si>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</si>
  <si>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</si>
  <si>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</si>
  <si>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</si>
  <si>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</si>
  <si>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</si>
  <si>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</si>
  <si>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</si>
  <si>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</si>
  <si>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</si>
  <si>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</si>
  <si>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</si>
  <si>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</si>
  <si>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</si>
  <si>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</si>
  <si>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</si>
  <si>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</si>
  <si>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</si>
  <si>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</si>
  <si>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</si>
  <si>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</si>
  <si>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</si>
  <si>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</si>
  <si>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</si>
  <si>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</si>
  <si>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</si>
  <si>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</si>
  <si>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</si>
  <si>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</si>
  <si>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</si>
  <si>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</si>
  <si>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</si>
  <si>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</si>
  <si>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</si>
  <si>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</si>
  <si>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</si>
  <si>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</si>
  <si>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</si>
  <si>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</si>
  <si>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</si>
  <si>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</si>
  <si>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</si>
  <si>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</si>
  <si>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</si>
  <si>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</si>
  <si>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</si>
  <si>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</si>
  <si>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</si>
  <si>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</si>
  <si>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</si>
  <si>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</si>
  <si>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</si>
  <si>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</si>
  <si>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</si>
  <si>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</si>
  <si>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</si>
  <si>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</si>
  <si>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</si>
  <si>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</si>
  <si>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</si>
  <si>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</si>
  <si>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</si>
  <si>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</si>
  <si>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</si>
  <si>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</si>
  <si>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</si>
  <si>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</si>
  <si>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</si>
  <si>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</si>
  <si>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</si>
  <si>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</si>
  <si>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</si>
  <si>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</si>
  <si>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</si>
  <si>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</si>
  <si>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</si>
  <si>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</si>
  <si>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</si>
  <si>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</si>
  <si>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</si>
  <si>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</si>
  <si>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</si>
  <si>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</si>
  <si>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</si>
  <si>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</si>
  <si>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</si>
  <si>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</si>
  <si>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</si>
  <si>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</si>
  <si>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</si>
  <si>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</si>
  <si>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</si>
  <si>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</si>
  <si>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</si>
  <si>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</si>
  <si>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</si>
  <si>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</si>
  <si>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</si>
  <si>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</si>
  <si>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</si>
  <si>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</si>
  <si>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</si>
  <si>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</si>
  <si>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</si>
  <si>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</si>
  <si>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</si>
  <si>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</si>
  <si>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</si>
  <si>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</si>
  <si>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</si>
  <si>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</si>
  <si>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</si>
  <si>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</si>
  <si>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</si>
  <si>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</si>
  <si>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</si>
  <si>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</si>
  <si>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</si>
  <si>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</si>
  <si>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</si>
  <si>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</si>
  <si>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</si>
  <si>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</si>
  <si>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</si>
  <si>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</si>
  <si>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</si>
  <si>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</si>
  <si>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</si>
  <si>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</si>
  <si>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</si>
  <si>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</si>
  <si>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</si>
  <si>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</si>
  <si>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</si>
  <si>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</si>
  <si>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</si>
  <si>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</si>
  <si>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</si>
  <si>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</si>
  <si>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</si>
  <si>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</si>
  <si>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</si>
  <si>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</si>
  <si>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</si>
  <si>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</si>
  <si>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</si>
  <si>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</si>
  <si>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</si>
  <si>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</si>
  <si>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</si>
  <si>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</si>
  <si>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</si>
  <si>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</si>
  <si>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</si>
  <si>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</si>
  <si>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</si>
  <si>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</si>
  <si>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</si>
  <si>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</si>
  <si>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</si>
  <si>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</si>
  <si>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</si>
  <si>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</si>
  <si>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</si>
  <si>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</si>
  <si>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</si>
  <si>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</si>
  <si>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</si>
  <si>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</si>
  <si>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</si>
  <si>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</si>
  <si>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</si>
  <si>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</si>
  <si>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</si>
  <si>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</si>
  <si>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</si>
  <si>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</si>
  <si>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</si>
  <si>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</si>
  <si>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</si>
  <si>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</si>
  <si>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</si>
  <si>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</si>
  <si>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</si>
  <si>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</si>
  <si>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</si>
  <si>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</si>
  <si>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</si>
  <si>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</si>
  <si>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</si>
  <si>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</si>
  <si>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</si>
  <si>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</si>
  <si>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</si>
  <si>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</si>
  <si>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</si>
  <si>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</si>
  <si>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</si>
  <si>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</si>
  <si>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</si>
  <si>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</si>
  <si>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</si>
  <si>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</si>
  <si>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</si>
  <si>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</si>
  <si>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</si>
  <si>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</si>
  <si>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</si>
  <si>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</si>
  <si>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</si>
  <si>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</si>
  <si>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</si>
  <si>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</si>
  <si>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</si>
  <si>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</si>
  <si>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</si>
  <si>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</si>
  <si>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</si>
  <si>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</si>
  <si>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</si>
  <si>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</si>
  <si>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</si>
  <si>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</si>
  <si>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</si>
  <si>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</si>
  <si>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</si>
  <si>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</si>
  <si>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</si>
  <si>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</si>
  <si>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</si>
  <si>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</si>
  <si>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</si>
  <si>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</si>
  <si>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</si>
  <si>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</si>
  <si>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</si>
  <si>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</si>
  <si>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</si>
  <si>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</si>
  <si>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</si>
  <si>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</si>
  <si>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</si>
  <si>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</si>
  <si>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</si>
  <si>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</si>
  <si>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</si>
  <si>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</si>
  <si>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</si>
  <si>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</si>
  <si>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</si>
  <si>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</si>
  <si>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</si>
  <si>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</si>
  <si>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</si>
  <si>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</si>
  <si>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</si>
  <si>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</si>
  <si>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</si>
  <si>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</si>
  <si>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</si>
  <si>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</si>
  <si>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</si>
  <si>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</si>
  <si>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</si>
  <si>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</si>
  <si>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</si>
  <si>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</si>
  <si>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</si>
  <si>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</si>
  <si>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</si>
  <si>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</si>
  <si>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</si>
  <si>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</si>
  <si>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</si>
  <si>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</si>
  <si>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</si>
  <si>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</si>
  <si>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</si>
  <si>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</si>
  <si>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</si>
  <si>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</si>
  <si>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</si>
  <si>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</si>
  <si>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</si>
  <si>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</si>
  <si>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</si>
  <si>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</si>
  <si>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</si>
  <si>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</si>
  <si>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</si>
  <si>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</si>
  <si>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</si>
  <si>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</si>
  <si>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</si>
  <si>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</si>
  <si>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</si>
  <si>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</si>
  <si>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</si>
  <si>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</si>
  <si>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</si>
  <si>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</si>
  <si>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</si>
  <si>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</si>
  <si>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</si>
  <si>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</si>
  <si>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</si>
  <si>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</si>
  <si>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</si>
  <si>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</si>
  <si>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</si>
  <si>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</si>
  <si>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</si>
  <si>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</si>
  <si>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</si>
  <si>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</si>
  <si>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</si>
  <si>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</si>
  <si>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</si>
  <si>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</si>
  <si>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</si>
  <si>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</si>
  <si>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</si>
  <si>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</si>
  <si>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</si>
  <si>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</si>
  <si>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</si>
  <si>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</si>
  <si>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</si>
  <si>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</si>
  <si>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</si>
  <si>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</si>
  <si>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</si>
  <si>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</si>
  <si>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</si>
  <si>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</si>
  <si>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</si>
  <si>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</si>
  <si>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</si>
  <si>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</si>
  <si>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</si>
  <si>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</si>
  <si>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</si>
  <si>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</si>
  <si>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</si>
  <si>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</si>
  <si>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</si>
  <si>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</si>
  <si>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</si>
  <si>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</si>
  <si>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</si>
  <si>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</si>
  <si>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</si>
  <si>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</si>
  <si>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</si>
  <si>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</si>
  <si>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</si>
  <si>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</si>
  <si>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</si>
  <si>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</si>
  <si>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</si>
  <si>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</si>
  <si>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</si>
  <si>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</si>
  <si>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</si>
  <si>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</si>
  <si>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</si>
  <si>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</si>
  <si>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</si>
  <si>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</si>
  <si>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</si>
  <si>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</si>
  <si>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</si>
  <si>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</si>
  <si>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</si>
  <si>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</si>
  <si>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</si>
  <si>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</si>
  <si>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</si>
  <si>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</si>
  <si>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</si>
  <si>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</si>
  <si>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</si>
  <si>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</si>
  <si>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</si>
  <si>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</si>
  <si>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</si>
  <si>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</si>
  <si>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</si>
  <si>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</si>
  <si>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</si>
  <si>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</si>
  <si>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</si>
  <si>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</si>
  <si>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</si>
  <si>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</si>
  <si>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</si>
  <si>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</si>
  <si>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</si>
  <si>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</si>
  <si>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</si>
  <si>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</si>
  <si>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</si>
  <si>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</si>
  <si>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</si>
  <si>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</si>
  <si>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</si>
  <si>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</si>
  <si>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</si>
  <si>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</si>
  <si>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</si>
  <si>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</si>
  <si>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</si>
  <si>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</si>
  <si>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</si>
  <si>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</si>
  <si>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</si>
  <si>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</si>
  <si>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</si>
  <si>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</si>
  <si>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</si>
  <si>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</si>
  <si>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</si>
  <si>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</si>
  <si>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</si>
  <si>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</si>
  <si>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</si>
  <si>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</si>
  <si>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</si>
  <si>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</si>
  <si>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</si>
  <si>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</si>
  <si>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</si>
  <si>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</si>
  <si>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</si>
  <si>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</si>
  <si>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</si>
  <si>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</si>
  <si>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</si>
  <si>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</si>
  <si>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</si>
  <si>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</si>
  <si>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</si>
  <si>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</si>
  <si>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</si>
  <si>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</si>
  <si>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</si>
  <si>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</si>
  <si>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</si>
  <si>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</si>
  <si>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</si>
  <si>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</si>
  <si>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</si>
  <si>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</si>
  <si>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</si>
  <si>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</si>
  <si>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</si>
  <si>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</si>
  <si>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</si>
  <si>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</si>
  <si>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</si>
  <si>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</si>
  <si>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</si>
  <si>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</si>
  <si>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</si>
  <si>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</si>
  <si>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</si>
  <si>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</si>
  <si>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</si>
  <si>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</si>
  <si>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</si>
  <si>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</si>
  <si>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</si>
  <si>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</si>
  <si>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</si>
  <si>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</si>
  <si>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</si>
  <si>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</si>
  <si>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</si>
  <si>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</si>
  <si>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</si>
  <si>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</si>
  <si>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</si>
  <si>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</si>
  <si>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</si>
  <si>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</si>
  <si>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</si>
  <si>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</si>
  <si>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</si>
  <si>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</si>
  <si>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</si>
  <si>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</si>
  <si>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</si>
  <si>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</si>
  <si>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</si>
  <si>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</si>
  <si>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</si>
  <si>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</si>
  <si>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</si>
  <si>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</si>
  <si>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</si>
  <si>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</si>
  <si>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</si>
  <si>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</si>
  <si>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</si>
  <si>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</si>
  <si>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</si>
  <si>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</si>
  <si>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</si>
  <si>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</si>
  <si>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</si>
  <si>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</si>
  <si>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</si>
  <si>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</si>
  <si>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</si>
  <si>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</si>
  <si>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</si>
  <si>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</si>
  <si>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</si>
  <si>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</si>
  <si>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</si>
  <si>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</si>
  <si>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</si>
  <si>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</si>
  <si>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</si>
  <si>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</si>
  <si>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</si>
  <si>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</si>
  <si>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</si>
  <si>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</si>
  <si>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</si>
  <si>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</si>
  <si>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</si>
  <si>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</si>
  <si>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</si>
  <si>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</si>
  <si>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</si>
  <si>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</si>
  <si>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</si>
  <si>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</si>
  <si>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</si>
  <si>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</si>
  <si>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</si>
  <si>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</si>
  <si>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</si>
  <si>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</si>
  <si>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</si>
  <si>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</si>
  <si>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</si>
  <si>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</si>
  <si>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</si>
  <si>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</si>
  <si>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</si>
  <si>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</si>
  <si>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</si>
  <si>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</si>
  <si>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</si>
  <si>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</si>
  <si>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</si>
  <si>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</si>
  <si>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</si>
  <si>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</si>
  <si>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</si>
  <si>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</si>
  <si>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</si>
  <si>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</si>
  <si>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</si>
  <si>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</si>
  <si>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</si>
  <si>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</si>
  <si>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</si>
  <si>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</si>
  <si>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</si>
  <si>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</si>
  <si>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</si>
  <si>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</si>
  <si>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</si>
  <si>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</si>
  <si>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</si>
  <si>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</si>
  <si>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</si>
  <si>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</si>
  <si>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</si>
  <si>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</si>
  <si>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</si>
  <si>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</si>
  <si>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</si>
  <si>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</si>
  <si>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</si>
  <si>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</si>
  <si>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</si>
  <si>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</si>
  <si>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</si>
  <si>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</si>
  <si>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</si>
  <si>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</si>
  <si>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</si>
  <si>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</si>
  <si>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</si>
  <si>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</si>
  <si>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</si>
  <si>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</si>
  <si>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</si>
  <si>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</si>
  <si>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</si>
  <si>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</si>
  <si>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</si>
  <si>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</si>
  <si>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</si>
  <si>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</si>
  <si>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</si>
  <si>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</si>
  <si>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</si>
  <si>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</si>
  <si>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</si>
  <si>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</si>
  <si>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</si>
  <si>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</si>
  <si>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</si>
  <si>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</si>
  <si>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</si>
  <si>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</si>
  <si>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</si>
  <si>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</si>
  <si>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</si>
  <si>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</si>
  <si>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</si>
  <si>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</si>
  <si>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</si>
  <si>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</si>
  <si>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</si>
  <si>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</si>
  <si>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</si>
  <si>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</si>
  <si>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</si>
  <si>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</si>
  <si>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</si>
  <si>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</si>
  <si>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</si>
  <si>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</si>
  <si>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</si>
  <si>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</si>
  <si>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</si>
  <si>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</si>
  <si>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</si>
  <si>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</si>
  <si>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</si>
  <si>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</si>
  <si>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</si>
  <si>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</si>
  <si>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</si>
  <si>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</si>
  <si>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</si>
  <si>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</si>
  <si>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</si>
  <si>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</si>
  <si>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</si>
  <si>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</si>
  <si>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</si>
  <si>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</si>
  <si>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</si>
  <si>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</si>
  <si>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</si>
  <si>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</si>
  <si>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</si>
  <si>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</si>
  <si>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</si>
  <si>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</si>
  <si>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</si>
  <si>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</si>
  <si>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</si>
  <si>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</si>
  <si>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</si>
  <si>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</si>
  <si>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</si>
  <si>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</si>
  <si>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</si>
  <si>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</si>
  <si>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</si>
  <si>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</si>
  <si>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</si>
  <si>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</si>
  <si>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</si>
  <si>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</si>
  <si>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</si>
  <si>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</si>
  <si>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</si>
  <si>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</si>
  <si>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</si>
  <si>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</si>
  <si>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</si>
  <si>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</si>
  <si>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</si>
  <si>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</si>
  <si>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</si>
  <si>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</si>
  <si>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</si>
  <si>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</si>
  <si>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</si>
  <si>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</si>
  <si>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</si>
  <si>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</si>
  <si>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</si>
  <si>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</si>
  <si>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</si>
  <si>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</si>
  <si>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</si>
  <si>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</si>
  <si>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</si>
  <si>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</si>
  <si>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</si>
  <si>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</si>
  <si>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</si>
  <si>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</si>
  <si>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</si>
  <si>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</si>
  <si>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</si>
  <si>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</si>
  <si>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</si>
  <si>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</si>
  <si>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</si>
  <si>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</si>
  <si>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</si>
  <si>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</si>
  <si>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</si>
  <si>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</si>
  <si>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</si>
  <si>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</si>
  <si>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</si>
  <si>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</si>
  <si>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</si>
  <si>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</si>
  <si>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</si>
  <si>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</si>
  <si>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</si>
  <si>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</si>
  <si>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</si>
  <si>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</si>
  <si>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</si>
  <si>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</si>
  <si>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</si>
  <si>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</si>
  <si>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</si>
  <si>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</si>
  <si>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</si>
  <si>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</si>
  <si>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</si>
  <si>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</si>
  <si>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</si>
  <si>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</si>
  <si>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</si>
  <si>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</si>
  <si>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</si>
  <si>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</si>
  <si>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</si>
  <si>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</si>
  <si>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</si>
  <si>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</si>
  <si>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</si>
  <si>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</si>
  <si>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</si>
  <si>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</si>
  <si>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</si>
  <si>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</si>
  <si>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</si>
  <si>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</si>
  <si>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</si>
  <si>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</si>
  <si>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</si>
  <si>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</si>
  <si>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</si>
  <si>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</si>
  <si>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</si>
  <si>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</si>
  <si>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</si>
  <si>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</si>
  <si>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</si>
  <si>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</si>
  <si>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</si>
  <si>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</si>
  <si>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</si>
  <si>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</si>
  <si>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</si>
  <si>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</si>
  <si>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</si>
  <si>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</si>
  <si>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</si>
  <si>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</si>
  <si>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</si>
  <si>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</si>
  <si>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</si>
  <si>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</si>
  <si>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</si>
  <si>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</si>
  <si>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</si>
  <si>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</si>
  <si>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</si>
  <si>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</si>
  <si>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</si>
  <si>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</si>
  <si>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</si>
  <si>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</si>
  <si>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</si>
  <si>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</si>
  <si>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</si>
  <si>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</si>
  <si>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</si>
  <si>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</si>
  <si>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</si>
  <si>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</si>
  <si>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</si>
  <si>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</si>
  <si>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</si>
  <si>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</si>
  <si>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</si>
  <si>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</si>
  <si>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</si>
  <si>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</si>
  <si>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</si>
  <si>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</si>
  <si>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</si>
  <si>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</si>
  <si>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</si>
  <si>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</si>
  <si>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</si>
  <si>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</si>
  <si>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</si>
  <si>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</si>
  <si>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</si>
  <si>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</si>
  <si>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</si>
  <si>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</si>
  <si>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</si>
  <si>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</si>
  <si>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</si>
  <si>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</si>
  <si>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</si>
  <si>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</si>
  <si>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</si>
  <si>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</si>
  <si>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</si>
  <si>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</si>
  <si>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</si>
  <si>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</si>
  <si>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</si>
  <si>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</si>
  <si>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</si>
  <si>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</si>
  <si>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</si>
  <si>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</si>
  <si>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</si>
  <si>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</si>
  <si>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</si>
  <si>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</si>
  <si>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</si>
  <si>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</si>
  <si>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</si>
  <si>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</si>
  <si>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</si>
  <si>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</si>
  <si>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</si>
  <si>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</si>
  <si>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</si>
  <si>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</si>
  <si>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</si>
  <si>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</si>
  <si>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</si>
  <si>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</si>
  <si>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</si>
  <si>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</si>
  <si>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</si>
  <si>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</si>
  <si>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</si>
  <si>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</si>
  <si>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</si>
  <si>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</si>
  <si>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</si>
  <si>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</si>
  <si>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</si>
  <si>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</si>
  <si>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</si>
  <si>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</si>
  <si>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</si>
  <si>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</si>
  <si>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</si>
  <si>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</si>
  <si>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</si>
  <si>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</si>
  <si>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</si>
  <si>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</si>
  <si>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</si>
  <si>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</si>
  <si>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</si>
  <si>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</si>
  <si>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</si>
  <si>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</si>
  <si>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</si>
  <si>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</si>
  <si>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</si>
  <si>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</si>
  <si>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</si>
  <si>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</si>
  <si>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</si>
  <si>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</si>
  <si>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</si>
  <si>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</si>
  <si>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</si>
  <si>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</si>
  <si>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</si>
  <si>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</si>
  <si>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</si>
  <si>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</si>
  <si>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</si>
  <si>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</si>
  <si>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</si>
  <si>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</si>
  <si>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</si>
  <si>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</si>
  <si>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</si>
  <si>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</si>
  <si>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</si>
  <si>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</si>
  <si>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</si>
  <si>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</si>
  <si>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</si>
  <si>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</si>
  <si>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</si>
  <si>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</si>
  <si>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</si>
  <si>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</si>
  <si>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</si>
  <si>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</si>
  <si>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</si>
  <si>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</si>
  <si>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</si>
  <si>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</si>
  <si>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</si>
  <si>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</si>
  <si>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</si>
  <si>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</si>
  <si>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</si>
  <si>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</si>
  <si>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</si>
  <si>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</si>
  <si>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</si>
  <si>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</si>
  <si>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</si>
  <si>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</si>
  <si>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</si>
  <si>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</si>
  <si>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</si>
  <si>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</si>
  <si>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</si>
  <si>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</si>
  <si>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</si>
  <si>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</si>
  <si>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</si>
  <si>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</si>
  <si>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</si>
  <si>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</si>
  <si>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</si>
  <si>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</si>
  <si>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</si>
  <si>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</si>
  <si>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</si>
  <si>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</si>
  <si>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</si>
  <si>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</si>
  <si>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</si>
  <si>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</si>
  <si>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</si>
  <si>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</si>
  <si>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</si>
  <si>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</si>
  <si>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</si>
  <si>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</si>
  <si>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</si>
  <si>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</si>
  <si>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</si>
  <si>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</si>
  <si>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</si>
  <si>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</si>
  <si>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</si>
  <si>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</si>
  <si>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</si>
  <si>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</si>
  <si>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</si>
  <si>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</si>
  <si>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</si>
  <si>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</si>
  <si>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</si>
  <si>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</si>
  <si>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</si>
  <si>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</si>
  <si>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</si>
  <si>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</si>
  <si>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</si>
  <si>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</si>
  <si>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</si>
  <si>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</si>
  <si>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</si>
  <si>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</si>
  <si>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</si>
  <si>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</si>
  <si>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</si>
  <si>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</si>
  <si>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</si>
  <si>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</si>
  <si>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</si>
  <si>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</si>
  <si>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</si>
  <si>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</si>
  <si>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</si>
  <si>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</si>
  <si>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</si>
  <si>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</si>
  <si>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</si>
  <si>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</si>
  <si>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</si>
  <si>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</si>
  <si>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</si>
  <si>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</si>
  <si>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</si>
  <si>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</si>
  <si>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</si>
  <si>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</si>
  <si>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</si>
  <si>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</si>
  <si>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</si>
  <si>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</si>
  <si>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</si>
  <si>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</si>
  <si>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</si>
  <si>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</si>
  <si>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</si>
  <si>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</si>
  <si>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</si>
  <si>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</si>
  <si>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</si>
  <si>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</si>
  <si>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</si>
  <si>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</si>
  <si>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</si>
  <si>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</si>
  <si>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</si>
  <si>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</si>
  <si>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</si>
  <si>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</si>
  <si>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</si>
  <si>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</si>
  <si>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</si>
  <si>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</si>
  <si>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</si>
  <si>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</si>
  <si>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</si>
  <si>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</si>
  <si>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</si>
  <si>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</si>
  <si>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</si>
  <si>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</si>
  <si>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</si>
  <si>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</si>
  <si>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</si>
  <si>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</si>
  <si>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</si>
  <si>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</si>
  <si>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</si>
  <si>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</si>
  <si>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</si>
  <si>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</si>
  <si>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</si>
  <si>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</si>
  <si>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</si>
  <si>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</si>
  <si>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</si>
  <si>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</si>
  <si>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</si>
  <si>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</si>
  <si>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</si>
  <si>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</si>
  <si>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</si>
  <si>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</si>
  <si>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</si>
  <si>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</si>
  <si>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</si>
  <si>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</si>
  <si>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</si>
  <si>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</si>
  <si>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</si>
  <si>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</si>
  <si>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</si>
  <si>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</si>
  <si>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</si>
  <si>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</si>
  <si>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</si>
  <si>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</si>
  <si>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</si>
  <si>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</si>
  <si>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</si>
  <si>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</si>
  <si>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</si>
  <si>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</si>
  <si>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</si>
  <si>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</si>
  <si>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</si>
  <si>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</si>
  <si>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</si>
  <si>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</si>
  <si>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</si>
  <si>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</si>
  <si>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</si>
  <si>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</si>
  <si>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</si>
  <si>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</si>
  <si>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</si>
  <si>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</si>
  <si>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</si>
  <si>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</si>
  <si>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</si>
  <si>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</si>
  <si>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Total Vehicles Sales</t>
  </si>
  <si>
    <t>Fuel Cell</t>
  </si>
  <si>
    <t>Electric</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</si>
  <si>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</si>
  <si>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</si>
  <si>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</si>
  <si>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</si>
  <si>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</si>
  <si>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</si>
  <si>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</si>
  <si>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</si>
  <si>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</si>
  <si>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</si>
  <si>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</si>
  <si>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</si>
  <si>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</si>
  <si>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</si>
  <si>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</si>
  <si>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</si>
  <si>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</si>
  <si>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</si>
  <si>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</si>
  <si>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</si>
  <si>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</si>
  <si>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</si>
  <si>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</si>
  <si>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</si>
  <si>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</si>
  <si>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</si>
  <si>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</si>
  <si>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</si>
  <si>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</si>
  <si>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</si>
  <si>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</si>
  <si>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</si>
  <si>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</si>
  <si>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</si>
  <si>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</si>
  <si>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</si>
  <si>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</si>
  <si>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</si>
  <si>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</si>
  <si>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</si>
  <si>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</si>
  <si>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</si>
  <si>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</si>
  <si>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</si>
  <si>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</si>
  <si>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</si>
  <si>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</si>
  <si>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</si>
  <si>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</si>
  <si>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</si>
  <si>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</si>
  <si>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</si>
  <si>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</si>
  <si>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</si>
  <si>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</si>
  <si>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</si>
  <si>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</si>
  <si>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</si>
  <si>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</si>
  <si>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</si>
  <si>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</si>
  <si>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</si>
  <si>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</si>
  <si>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</si>
  <si>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</si>
  <si>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</si>
  <si>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</si>
  <si>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</si>
  <si>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</si>
  <si>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</si>
  <si>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</si>
  <si>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</si>
  <si>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</si>
  <si>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</si>
  <si>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</si>
  <si>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</si>
  <si>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</si>
  <si>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</si>
  <si>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</si>
  <si>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</si>
  <si>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</si>
  <si>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</si>
  <si>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</si>
  <si>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</si>
  <si>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</si>
  <si>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</si>
  <si>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</si>
  <si>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</si>
  <si>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</si>
  <si>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</si>
  <si>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</si>
  <si>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</si>
  <si>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</si>
  <si>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</si>
  <si>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</si>
  <si>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</si>
  <si>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</si>
  <si>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</si>
  <si>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</si>
  <si>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</si>
  <si>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</si>
  <si>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</si>
  <si>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</si>
  <si>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</si>
  <si>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</si>
  <si>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</si>
  <si>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</si>
  <si>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</si>
  <si>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</si>
  <si>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</si>
  <si>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</si>
  <si>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</si>
  <si>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</si>
  <si>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</si>
  <si>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</si>
  <si>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</si>
  <si>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</si>
  <si>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</si>
  <si>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</si>
  <si>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</si>
  <si>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</si>
  <si>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</si>
  <si>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</si>
  <si>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</si>
  <si>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</si>
  <si>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</si>
  <si>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</si>
  <si>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</si>
  <si>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</si>
  <si>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</si>
  <si>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</si>
  <si>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</si>
  <si>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</si>
  <si>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</si>
  <si>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</si>
  <si>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</si>
  <si>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</si>
  <si>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</si>
  <si>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</si>
  <si>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</si>
  <si>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</si>
  <si>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</si>
  <si>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</si>
  <si>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</si>
  <si>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</si>
  <si>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</si>
  <si>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</si>
  <si>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</si>
  <si>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</si>
  <si>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</si>
  <si>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</si>
  <si>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</si>
  <si>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</si>
  <si>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</si>
  <si>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</si>
  <si>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</si>
  <si>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</si>
  <si>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</si>
  <si>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</si>
  <si>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</si>
  <si>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</si>
  <si>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</si>
  <si>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</si>
  <si>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</si>
  <si>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</si>
  <si>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</si>
  <si>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</si>
  <si>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</si>
  <si>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</si>
  <si>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</si>
  <si>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</si>
  <si>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</si>
  <si>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</si>
  <si>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</si>
  <si>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</si>
  <si>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</si>
  <si>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</si>
  <si>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</si>
  <si>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</si>
  <si>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</si>
  <si>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</si>
  <si>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</si>
  <si>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</si>
  <si>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</si>
  <si>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</si>
  <si>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</si>
  <si>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</si>
  <si>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</si>
  <si>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</si>
  <si>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</si>
  <si>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</si>
  <si>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</si>
  <si>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</si>
  <si>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</si>
  <si>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</si>
  <si>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</si>
  <si>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</si>
  <si>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</si>
  <si>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</si>
  <si>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</si>
  <si>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</si>
  <si>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</si>
  <si>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</si>
  <si>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</si>
  <si>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</si>
  <si>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</si>
  <si>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</si>
  <si>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</si>
  <si>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</si>
  <si>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</si>
  <si>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</si>
  <si>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</si>
  <si>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</si>
  <si>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</si>
  <si>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</si>
  <si>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</si>
  <si>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</si>
  <si>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</si>
  <si>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</si>
  <si>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</si>
  <si>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</si>
  <si>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</si>
  <si>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</si>
  <si>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</si>
  <si>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</si>
  <si>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</si>
  <si>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</si>
  <si>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</si>
  <si>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</si>
  <si>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</si>
  <si>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</si>
  <si>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</si>
  <si>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</si>
  <si>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</si>
  <si>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</si>
  <si>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</si>
  <si>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</si>
  <si>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</si>
  <si>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</si>
  <si>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</si>
  <si>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</si>
  <si>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</si>
  <si>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</si>
  <si>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</si>
  <si>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</si>
  <si>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</si>
  <si>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</si>
  <si>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</si>
  <si>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</si>
  <si>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</si>
  <si>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</si>
  <si>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</si>
  <si>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</si>
  <si>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</si>
  <si>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</si>
  <si>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</si>
  <si>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</si>
  <si>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</si>
  <si>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</si>
  <si>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</si>
  <si>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</si>
  <si>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</si>
  <si>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</si>
  <si>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</si>
  <si>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</si>
  <si>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</si>
  <si>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</si>
  <si>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</si>
  <si>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</si>
  <si>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</si>
  <si>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</si>
  <si>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</si>
  <si>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</si>
  <si>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</si>
  <si>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</si>
  <si>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</si>
  <si>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</si>
  <si>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</si>
  <si>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</si>
  <si>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</si>
  <si>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</si>
  <si>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</si>
  <si>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</si>
  <si>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</si>
  <si>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</si>
  <si>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</si>
  <si>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</si>
  <si>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</si>
  <si>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</si>
  <si>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</si>
  <si>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</si>
  <si>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</si>
  <si>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</si>
  <si>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</si>
  <si>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</si>
  <si>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</si>
  <si>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</si>
  <si>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</si>
  <si>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</si>
  <si>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</si>
  <si>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</si>
  <si>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</si>
  <si>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</si>
  <si>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</si>
  <si>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</si>
  <si>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</si>
  <si>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</si>
  <si>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</si>
  <si>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</si>
  <si>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</si>
  <si>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</si>
  <si>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</si>
  <si>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</si>
  <si>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</si>
  <si>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</si>
  <si>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</si>
  <si>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</si>
  <si>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</si>
  <si>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</si>
  <si>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</si>
  <si>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</si>
  <si>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</si>
  <si>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</si>
  <si>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</si>
  <si>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</si>
  <si>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</si>
  <si>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</si>
  <si>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</si>
  <si>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</si>
  <si>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</si>
  <si>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</si>
  <si>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</si>
  <si>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</si>
  <si>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</si>
  <si>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</si>
  <si>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</si>
  <si>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</si>
  <si>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</si>
  <si>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</si>
  <si>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</si>
  <si>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</si>
  <si>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</si>
  <si>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</si>
  <si>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</si>
  <si>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</si>
  <si>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</si>
  <si>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</si>
  <si>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</si>
  <si>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</si>
  <si>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</si>
  <si>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</si>
  <si>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</si>
  <si>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</si>
  <si>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</si>
  <si>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</si>
  <si>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</si>
  <si>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</si>
  <si>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</si>
  <si>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</si>
  <si>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</si>
  <si>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</si>
  <si>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</si>
  <si>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</si>
  <si>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</si>
  <si>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</si>
  <si>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</si>
  <si>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</si>
  <si>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</si>
  <si>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</si>
  <si>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</si>
  <si>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</si>
  <si>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</si>
  <si>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</si>
  <si>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</si>
  <si>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</si>
  <si>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</si>
  <si>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</si>
  <si>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</si>
  <si>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</si>
  <si>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</si>
  <si>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</si>
  <si>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</si>
  <si>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</si>
  <si>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</si>
  <si>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</si>
  <si>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</si>
  <si>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</si>
  <si>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</si>
  <si>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</si>
  <si>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</si>
  <si>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</si>
  <si>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</si>
  <si>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</si>
  <si>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</si>
  <si>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</si>
  <si>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</si>
  <si>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</si>
  <si>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</si>
  <si>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</si>
  <si>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</si>
  <si>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</si>
  <si>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</si>
  <si>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</si>
  <si>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</si>
  <si>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</si>
  <si>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</si>
  <si>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</si>
  <si>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</si>
  <si>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</si>
  <si>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</si>
  <si>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</si>
  <si>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</si>
  <si>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</si>
  <si>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</si>
  <si>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</si>
  <si>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</si>
  <si>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</si>
  <si>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</si>
  <si>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</si>
  <si>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</si>
  <si>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</si>
  <si>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</si>
  <si>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</si>
  <si>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</si>
  <si>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</si>
  <si>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</si>
  <si>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</si>
  <si>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</si>
  <si>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</si>
  <si>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</si>
  <si>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</si>
  <si>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</si>
  <si>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</si>
  <si>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</si>
  <si>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</si>
  <si>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</si>
  <si>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</si>
  <si>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</si>
  <si>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</si>
  <si>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</si>
  <si>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</si>
  <si>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</si>
  <si>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</si>
  <si>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</si>
  <si>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</si>
  <si>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</si>
  <si>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</si>
  <si>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</si>
  <si>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</si>
  <si>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</si>
  <si>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</si>
  <si>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</si>
  <si>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</si>
  <si>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</si>
  <si>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</si>
  <si>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</si>
  <si>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</si>
  <si>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</si>
  <si>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</si>
  <si>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</si>
  <si>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</si>
  <si>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</si>
  <si>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</si>
  <si>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</si>
  <si>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</si>
  <si>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</si>
  <si>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</si>
  <si>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</si>
  <si>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</si>
  <si>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</si>
  <si>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</si>
  <si>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</si>
  <si>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</si>
  <si>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</si>
  <si>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</si>
  <si>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</si>
  <si>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</si>
  <si>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</si>
  <si>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</si>
  <si>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</si>
  <si>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</si>
  <si>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</si>
  <si>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</si>
  <si>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</si>
  <si>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</si>
  <si>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</si>
  <si>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</si>
  <si>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</si>
  <si>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</si>
  <si>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</si>
  <si>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</si>
  <si>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</si>
  <si>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</si>
  <si>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</si>
  <si>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</si>
  <si>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</si>
  <si>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</si>
  <si>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</si>
  <si>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</si>
  <si>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</si>
  <si>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</si>
  <si>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</si>
  <si>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</si>
  <si>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</si>
  <si>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</si>
  <si>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</si>
  <si>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</si>
  <si>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</si>
  <si>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</si>
  <si>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</si>
  <si>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</si>
  <si>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</si>
  <si>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</si>
  <si>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</si>
  <si>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</si>
  <si>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</si>
  <si>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</si>
  <si>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</si>
  <si>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</si>
  <si>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</si>
  <si>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</si>
  <si>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</si>
  <si>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</si>
  <si>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</si>
  <si>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</si>
  <si>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</si>
  <si>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</si>
  <si>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</si>
  <si>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</si>
  <si>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</si>
  <si>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</si>
  <si>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</si>
  <si>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</si>
  <si>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</si>
  <si>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</si>
  <si>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</si>
  <si>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</si>
  <si>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</si>
  <si>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</si>
  <si>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</si>
  <si>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</si>
  <si>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</si>
  <si>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</si>
  <si>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</si>
  <si>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</si>
  <si>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</si>
  <si>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</si>
  <si>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</si>
  <si>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</si>
  <si>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</si>
  <si>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</si>
  <si>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</si>
  <si>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</si>
  <si>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</si>
  <si>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</si>
  <si>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</si>
  <si>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</si>
  <si>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</si>
  <si>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</si>
  <si>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</si>
  <si>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</si>
  <si>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</si>
  <si>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</si>
  <si>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</si>
  <si>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</si>
  <si>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</si>
  <si>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</si>
  <si>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</si>
  <si>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</si>
  <si>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</si>
  <si>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</si>
  <si>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</si>
  <si>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</si>
  <si>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</si>
  <si>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</si>
  <si>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</si>
  <si>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</si>
  <si>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</si>
  <si>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</si>
  <si>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</si>
  <si>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</si>
  <si>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</si>
  <si>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</si>
  <si>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</si>
  <si>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</si>
  <si>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</si>
  <si>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</si>
  <si>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</si>
  <si>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</si>
  <si>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</si>
  <si>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</si>
  <si>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</si>
  <si>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</si>
  <si>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</si>
  <si>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</si>
  <si>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</si>
  <si>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</si>
  <si>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</si>
  <si>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</si>
  <si>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</si>
  <si>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</si>
  <si>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</si>
  <si>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</si>
  <si>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</si>
  <si>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</si>
  <si>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</si>
  <si>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</si>
  <si>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</si>
  <si>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</si>
  <si>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</si>
  <si>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</si>
  <si>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</si>
  <si>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</si>
  <si>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</si>
  <si>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</si>
  <si>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</si>
  <si>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</si>
  <si>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</si>
  <si>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</si>
  <si>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</si>
  <si>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</si>
  <si>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</si>
  <si>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</si>
  <si>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</si>
  <si>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</si>
  <si>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</si>
  <si>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</si>
  <si>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</si>
  <si>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</si>
  <si>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</si>
  <si>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</si>
  <si>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</si>
  <si>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</si>
  <si>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</si>
  <si>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</si>
  <si>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</si>
  <si>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</si>
  <si>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</si>
  <si>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</si>
  <si>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</si>
  <si>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</si>
  <si>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</si>
  <si>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</si>
  <si>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</si>
  <si>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</si>
  <si>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</si>
  <si>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</si>
  <si>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</si>
  <si>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</si>
  <si>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</si>
  <si>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</si>
  <si>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</si>
  <si>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</si>
  <si>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</si>
  <si>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</si>
  <si>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</si>
  <si>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</si>
  <si>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</si>
  <si>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</si>
  <si>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</si>
  <si>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</si>
  <si>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</si>
  <si>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</si>
  <si>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</si>
  <si>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</si>
  <si>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</si>
  <si>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</si>
  <si>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</si>
  <si>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</si>
  <si>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</si>
  <si>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</si>
  <si>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</si>
  <si>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</si>
  <si>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</si>
  <si>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</si>
  <si>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</si>
  <si>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</si>
  <si>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</si>
  <si>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</si>
  <si>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</si>
  <si>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</si>
  <si>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</si>
  <si>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</si>
  <si>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</si>
  <si>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</si>
  <si>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</si>
  <si>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</si>
  <si>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</si>
  <si>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</si>
  <si>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</si>
  <si>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</si>
  <si>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</si>
  <si>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</si>
  <si>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</si>
  <si>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</si>
  <si>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</si>
  <si>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</si>
  <si>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</si>
  <si>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</si>
  <si>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</si>
  <si>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</si>
  <si>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</si>
  <si>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</si>
  <si>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</si>
  <si>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</si>
  <si>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</si>
  <si>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</si>
  <si>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</si>
  <si>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</si>
  <si>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</si>
  <si>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</si>
  <si>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</si>
  <si>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</si>
  <si>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</si>
  <si>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</si>
  <si>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</si>
  <si>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</si>
  <si>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</si>
  <si>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</si>
  <si>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</si>
  <si>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</si>
  <si>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</si>
  <si>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</si>
  <si>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</si>
  <si>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</si>
  <si>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</si>
  <si>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</si>
  <si>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</si>
  <si>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</si>
  <si>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</si>
  <si>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</si>
  <si>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</si>
  <si>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</si>
  <si>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</si>
  <si>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</si>
  <si>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</si>
  <si>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</si>
  <si>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</si>
  <si>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</si>
  <si>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</si>
  <si>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</si>
  <si>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</si>
  <si>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</si>
  <si>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</si>
  <si>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</si>
  <si>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</si>
  <si>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</si>
  <si>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</si>
  <si>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</si>
  <si>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</si>
  <si>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</si>
  <si>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</si>
  <si>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</si>
  <si>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</si>
  <si>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</si>
  <si>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</si>
  <si>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</si>
  <si>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</si>
  <si>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</si>
  <si>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</si>
  <si>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</si>
  <si>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</si>
  <si>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</si>
  <si>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</si>
  <si>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</si>
  <si>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</si>
  <si>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</si>
  <si>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</si>
  <si>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</si>
  <si>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</si>
  <si>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</si>
  <si>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</si>
  <si>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</si>
  <si>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</si>
  <si>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</si>
  <si>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</si>
  <si>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</si>
  <si>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</si>
  <si>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</si>
  <si>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</si>
  <si>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</si>
  <si>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</si>
  <si>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</si>
  <si>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</si>
  <si>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</si>
  <si>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</si>
  <si>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</si>
  <si>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</si>
  <si>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</si>
  <si>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</si>
  <si>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</si>
  <si>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</si>
  <si>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</si>
  <si>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</si>
  <si>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</si>
  <si>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</si>
  <si>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</si>
  <si>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</si>
  <si>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</si>
  <si>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</si>
  <si>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</si>
  <si>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</si>
  <si>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</si>
  <si>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</si>
  <si>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</si>
  <si>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</si>
  <si>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</si>
  <si>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</si>
  <si>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</si>
  <si>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</si>
  <si>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</si>
  <si>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</si>
  <si>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</si>
  <si>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</si>
  <si>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</si>
  <si>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</si>
  <si>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</si>
  <si>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</si>
  <si>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</si>
  <si>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</si>
  <si>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</si>
  <si>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</si>
  <si>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</si>
  <si>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</si>
  <si>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</si>
  <si>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</si>
  <si>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</si>
  <si>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</si>
  <si>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</si>
  <si>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</si>
  <si>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</si>
  <si>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</si>
  <si>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</si>
  <si>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</si>
  <si>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</si>
  <si>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</si>
  <si>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</si>
  <si>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</si>
  <si>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</si>
  <si>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</si>
  <si>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</si>
  <si>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</si>
  <si>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</si>
  <si>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</si>
  <si>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</si>
  <si>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</si>
  <si>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</si>
  <si>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</si>
  <si>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</si>
  <si>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</si>
  <si>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</si>
  <si>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</si>
  <si>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</si>
  <si>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</si>
  <si>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</si>
  <si>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</si>
  <si>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</si>
  <si>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</si>
  <si>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</si>
  <si>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</si>
  <si>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</si>
  <si>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</si>
  <si>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</si>
  <si>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</si>
  <si>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</si>
  <si>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</si>
  <si>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</si>
  <si>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</si>
  <si>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</si>
  <si>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</si>
  <si>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</si>
  <si>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</si>
  <si>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</si>
  <si>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</si>
  <si>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</si>
  <si>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</si>
  <si>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</si>
  <si>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</si>
  <si>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</si>
  <si>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</si>
  <si>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</si>
  <si>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</si>
  <si>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</si>
  <si>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</si>
  <si>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</si>
  <si>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</si>
  <si>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</si>
  <si>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</si>
  <si>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</si>
  <si>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</si>
  <si>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</si>
  <si>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</si>
  <si>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</si>
  <si>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</si>
  <si>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</si>
  <si>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</si>
  <si>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</si>
  <si>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</si>
  <si>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</si>
  <si>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</si>
  <si>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</si>
  <si>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</si>
  <si>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</si>
  <si>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</si>
  <si>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</si>
  <si>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</si>
  <si>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</si>
  <si>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</si>
  <si>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</si>
  <si>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</si>
  <si>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</si>
  <si>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</si>
  <si>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</si>
  <si>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</si>
  <si>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</si>
  <si>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</si>
  <si>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</si>
  <si>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</si>
  <si>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</si>
  <si>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</si>
  <si>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</si>
  <si>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</si>
  <si>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</si>
  <si>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</si>
  <si>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</si>
  <si>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</si>
  <si>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</si>
  <si>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</si>
  <si>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</si>
  <si>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</si>
  <si>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</si>
  <si>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</si>
  <si>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</si>
  <si>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</si>
  <si>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</si>
  <si>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</si>
  <si>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</si>
  <si>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</si>
  <si>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</si>
  <si>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</si>
  <si>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</si>
  <si>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</si>
  <si>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</si>
  <si>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</si>
  <si>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</si>
  <si>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</si>
  <si>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</si>
  <si>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</si>
  <si>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</si>
  <si>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</si>
  <si>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</si>
  <si>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</si>
  <si>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</si>
  <si>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</si>
  <si>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</si>
  <si>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</si>
  <si>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</si>
  <si>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</si>
  <si>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</si>
  <si>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</si>
  <si>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</si>
  <si>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</si>
  <si>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</si>
  <si>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</si>
  <si>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</si>
  <si>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</si>
  <si>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</si>
  <si>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</si>
  <si>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</si>
  <si>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</si>
  <si>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</si>
  <si>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</si>
  <si>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</si>
  <si>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</si>
  <si>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</si>
  <si>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</si>
  <si>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</si>
  <si>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</si>
  <si>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</si>
  <si>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</si>
  <si>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</si>
  <si>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</si>
  <si>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</si>
  <si>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</si>
  <si>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</si>
  <si>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</si>
  <si>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</si>
  <si>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</si>
  <si>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</si>
  <si>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</si>
  <si>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</si>
  <si>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</si>
  <si>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</si>
  <si>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</si>
  <si>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</si>
  <si>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</si>
  <si>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</si>
  <si>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</si>
  <si>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</si>
  <si>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</si>
  <si>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</si>
  <si>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</si>
  <si>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</si>
  <si>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</si>
  <si>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</si>
  <si>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</si>
  <si>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</si>
  <si>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</si>
  <si>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</si>
  <si>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</si>
  <si>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</si>
  <si>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</si>
  <si>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</si>
  <si>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</si>
  <si>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</si>
  <si>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</si>
  <si>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</si>
  <si>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</si>
  <si>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</si>
  <si>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</si>
  <si>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</si>
  <si>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</si>
  <si>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</si>
  <si>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</si>
  <si>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</si>
  <si>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</si>
  <si>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</si>
  <si>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</si>
  <si>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</si>
  <si>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</si>
  <si>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</si>
  <si>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</si>
  <si>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</si>
  <si>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</si>
  <si>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</si>
  <si>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</si>
  <si>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</si>
  <si>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</si>
  <si>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</si>
  <si>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</si>
  <si>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</si>
  <si>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</si>
  <si>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</si>
  <si>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</si>
  <si>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</si>
  <si>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</si>
  <si>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</si>
  <si>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</si>
  <si>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</si>
  <si>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</si>
  <si>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</si>
  <si>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</si>
  <si>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</si>
  <si>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</si>
  <si>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</si>
  <si>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</si>
  <si>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</si>
  <si>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</si>
  <si>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</si>
  <si>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</si>
  <si>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</si>
  <si>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</si>
  <si>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</si>
  <si>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</si>
  <si>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</si>
  <si>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</si>
  <si>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</si>
  <si>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</si>
  <si>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</si>
  <si>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</si>
  <si>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</si>
  <si>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</si>
  <si>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</si>
  <si>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</si>
  <si>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</si>
  <si>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</si>
  <si>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</si>
  <si>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</si>
  <si>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</si>
  <si>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</si>
  <si>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</si>
  <si>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</si>
  <si>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</si>
  <si>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</si>
  <si>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</si>
  <si>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</si>
  <si>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</si>
  <si>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</si>
  <si>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</si>
  <si>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</si>
  <si>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</si>
  <si>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</si>
  <si>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</si>
  <si>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</si>
  <si>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</si>
  <si>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</si>
  <si>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</si>
  <si>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</si>
  <si>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</si>
  <si>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</si>
  <si>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</si>
  <si>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</si>
  <si>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</si>
  <si>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</si>
  <si>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</si>
  <si>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</si>
  <si>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</si>
  <si>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</si>
  <si>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</si>
  <si>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</si>
  <si>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</si>
  <si>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</si>
  <si>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</si>
  <si>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</si>
  <si>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</si>
  <si>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</si>
  <si>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</si>
  <si>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</si>
  <si>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</si>
  <si>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</si>
  <si>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</si>
  <si>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</si>
  <si>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</si>
  <si>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</si>
  <si>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</si>
  <si>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</si>
  <si>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</si>
  <si>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</si>
  <si>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</si>
  <si>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</si>
  <si>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</si>
  <si>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</si>
  <si>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</si>
  <si>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</si>
  <si>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</si>
  <si>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</si>
  <si>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</si>
  <si>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</si>
  <si>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</si>
  <si>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</si>
  <si>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</si>
  <si>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</si>
  <si>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</si>
  <si>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</si>
  <si>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</si>
  <si>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</si>
  <si>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</si>
  <si>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</si>
  <si>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</si>
  <si>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</si>
  <si>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</si>
  <si>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</si>
  <si>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</si>
  <si>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</si>
  <si>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</si>
  <si>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</si>
  <si>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</si>
  <si>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</si>
  <si>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</si>
  <si>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</si>
  <si>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</si>
  <si>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</si>
  <si>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</si>
  <si>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</si>
  <si>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</si>
  <si>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</si>
  <si>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</si>
  <si>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</si>
  <si>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</si>
  <si>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</si>
  <si>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</si>
  <si>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</si>
  <si>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</si>
  <si>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</si>
  <si>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</si>
  <si>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</si>
  <si>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</si>
  <si>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</si>
  <si>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</si>
  <si>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</si>
  <si>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</si>
  <si>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</si>
  <si>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</si>
  <si>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</si>
  <si>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</si>
  <si>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</si>
  <si>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</si>
  <si>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</si>
  <si>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</si>
  <si>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</si>
  <si>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</si>
  <si>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</si>
  <si>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</si>
  <si>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</si>
  <si>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</si>
  <si>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</si>
  <si>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</si>
  <si>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</si>
  <si>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</si>
  <si>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</si>
  <si>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</si>
  <si>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</si>
  <si>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</si>
  <si>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</si>
  <si>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</si>
  <si>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</si>
  <si>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</si>
  <si>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</si>
  <si>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</si>
  <si>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</si>
  <si>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</si>
  <si>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</si>
  <si>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</si>
  <si>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</si>
  <si>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</si>
  <si>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</si>
  <si>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</si>
  <si>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</si>
  <si>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</si>
  <si>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</si>
  <si>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</si>
  <si>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</si>
  <si>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</si>
  <si>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</si>
  <si>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</si>
  <si>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</si>
  <si>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</si>
  <si>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</si>
  <si>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</si>
  <si>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</si>
  <si>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</si>
  <si>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</si>
  <si>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</si>
  <si>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</si>
  <si>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</si>
  <si>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</si>
  <si>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</si>
  <si>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</si>
  <si>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</si>
  <si>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</si>
  <si>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</si>
  <si>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</si>
  <si>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</si>
  <si>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</si>
  <si>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</si>
  <si>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</si>
  <si>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</si>
  <si>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</si>
  <si>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</si>
  <si>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</si>
  <si>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</si>
  <si>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</si>
  <si>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</si>
  <si>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</si>
  <si>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</si>
  <si>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</si>
  <si>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</si>
  <si>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</si>
  <si>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</si>
  <si>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</si>
  <si>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</si>
  <si>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</si>
  <si>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</si>
  <si>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</si>
  <si>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</si>
  <si>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</si>
  <si>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</si>
  <si>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</si>
  <si>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</si>
  <si>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</si>
  <si>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</si>
  <si>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</si>
  <si>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</si>
  <si>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</si>
  <si>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</si>
  <si>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</si>
  <si>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</si>
  <si>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</si>
  <si>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</si>
  <si>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</si>
  <si>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</si>
  <si>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</si>
  <si>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</si>
  <si>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</si>
  <si>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</si>
  <si>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</si>
  <si>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</si>
  <si>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</si>
  <si>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</si>
  <si>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</si>
  <si>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</si>
  <si>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</si>
  <si>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</si>
  <si>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</si>
  <si>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</si>
  <si>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</si>
  <si>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</si>
  <si>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</si>
  <si>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</si>
  <si>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</si>
  <si>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</si>
  <si>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</si>
  <si>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</si>
  <si>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</si>
  <si>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</si>
  <si>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</si>
  <si>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</si>
  <si>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</si>
  <si>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</si>
  <si>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</si>
  <si>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</si>
  <si>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</si>
  <si>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</si>
  <si>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</si>
  <si>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</si>
  <si>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</si>
  <si>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</si>
  <si>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</si>
  <si>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</si>
  <si>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</si>
  <si>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</si>
  <si>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</si>
  <si>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</si>
  <si>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</si>
  <si>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</si>
  <si>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</si>
  <si>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</si>
  <si>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</si>
  <si>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</si>
  <si>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</si>
  <si>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</si>
  <si>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</si>
  <si>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</si>
  <si>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</si>
  <si>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</si>
  <si>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</si>
  <si>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</si>
  <si>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</si>
  <si>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</si>
  <si>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</si>
  <si>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</si>
  <si>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</si>
  <si>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</si>
  <si>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</si>
  <si>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</si>
  <si>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</si>
  <si>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</si>
  <si>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</si>
  <si>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</si>
  <si>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</si>
  <si>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</si>
  <si>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</si>
  <si>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</si>
  <si>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</si>
  <si>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</si>
  <si>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</si>
  <si>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</si>
  <si>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</si>
  <si>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</si>
  <si>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</si>
  <si>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</si>
  <si>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</si>
  <si>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</si>
  <si>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</si>
  <si>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</si>
  <si>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</si>
  <si>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</si>
  <si>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</si>
  <si>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</si>
  <si>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</si>
  <si>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</si>
  <si>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</si>
  <si>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</si>
  <si>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</si>
  <si>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</si>
  <si>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</si>
  <si>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</si>
  <si>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</si>
  <si>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</si>
  <si>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</si>
  <si>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</si>
  <si>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</si>
  <si>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</si>
  <si>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</si>
  <si>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</si>
  <si>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</si>
  <si>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</si>
  <si>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</si>
  <si>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</si>
  <si>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</si>
  <si>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</si>
  <si>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</si>
  <si>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</si>
  <si>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</si>
  <si>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</si>
  <si>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</si>
  <si>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</si>
  <si>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</si>
  <si>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</si>
  <si>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</si>
  <si>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</si>
  <si>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</si>
  <si>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</si>
  <si>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</si>
  <si>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</si>
  <si>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</si>
  <si>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</si>
  <si>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</si>
  <si>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</si>
  <si>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</si>
  <si>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</si>
  <si>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</si>
  <si>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</si>
  <si>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</si>
  <si>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</si>
  <si>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</si>
  <si>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</si>
  <si>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</si>
  <si>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</si>
  <si>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</si>
  <si>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</si>
  <si>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</si>
  <si>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</si>
  <si>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</si>
  <si>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</si>
  <si>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</si>
  <si>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</si>
  <si>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</si>
  <si>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</si>
  <si>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</si>
  <si>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</si>
  <si>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</si>
  <si>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</si>
  <si>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</si>
  <si>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</si>
  <si>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</si>
  <si>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</si>
  <si>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</si>
  <si>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</si>
  <si>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</si>
  <si>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</si>
  <si>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</si>
  <si>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</si>
  <si>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</si>
  <si>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</si>
  <si>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</si>
  <si>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</si>
  <si>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</si>
  <si>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</si>
  <si>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</si>
  <si>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</si>
  <si>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</si>
  <si>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</si>
  <si>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</si>
  <si>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</si>
  <si>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</si>
  <si>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</si>
  <si>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</si>
  <si>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</si>
  <si>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</si>
  <si>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</si>
  <si>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</si>
  <si>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</si>
  <si>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</si>
  <si>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</si>
  <si>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</si>
  <si>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</si>
  <si>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</si>
  <si>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</si>
  <si>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</si>
  <si>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</si>
  <si>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</si>
  <si>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</si>
  <si>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</si>
  <si>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</si>
  <si>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</si>
  <si>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</si>
  <si>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</si>
  <si>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</si>
  <si>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</si>
  <si>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</si>
  <si>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</si>
  <si>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</si>
  <si>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</si>
  <si>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</si>
  <si>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</si>
  <si>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</si>
  <si>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</si>
  <si>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</si>
  <si>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</si>
  <si>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</si>
  <si>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</si>
  <si>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</si>
  <si>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</si>
  <si>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</si>
  <si>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</si>
  <si>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</si>
  <si>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</si>
  <si>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</si>
  <si>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</si>
  <si>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</si>
  <si>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</si>
  <si>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</si>
  <si>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</si>
  <si>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</si>
  <si>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</si>
  <si>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</si>
  <si>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</si>
  <si>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</si>
  <si>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</si>
  <si>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</si>
  <si>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</si>
  <si>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</si>
  <si>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</si>
  <si>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</si>
  <si>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</si>
  <si>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</si>
  <si>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</si>
  <si>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</si>
  <si>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</si>
  <si>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</si>
  <si>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</si>
  <si>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</si>
  <si>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</si>
  <si>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</si>
  <si>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</si>
  <si>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</si>
  <si>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</si>
  <si>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</si>
  <si>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</si>
  <si>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</si>
  <si>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</si>
  <si>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</si>
  <si>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</si>
  <si>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</si>
  <si>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</si>
  <si>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</si>
  <si>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</si>
  <si>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</si>
  <si>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</si>
  <si>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</si>
  <si>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</si>
  <si>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</si>
  <si>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</si>
  <si>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</si>
  <si>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</si>
  <si>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</si>
  <si>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</si>
  <si>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</si>
  <si>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</si>
  <si>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</si>
  <si>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</si>
  <si>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</si>
  <si>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</si>
  <si>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</si>
  <si>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</si>
  <si>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</si>
  <si>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</si>
  <si>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</si>
  <si>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</si>
  <si>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</si>
  <si>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</si>
  <si>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</si>
  <si>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</si>
  <si>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</si>
  <si>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</si>
  <si>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</si>
  <si>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</si>
  <si>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</si>
  <si>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</si>
  <si>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</si>
  <si>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</si>
  <si>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</si>
  <si>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</si>
  <si>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</si>
  <si>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</si>
  <si>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</si>
  <si>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</si>
  <si>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</si>
  <si>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</si>
  <si>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</si>
  <si>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</si>
  <si>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</si>
  <si>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</si>
  <si>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</si>
  <si>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</si>
  <si>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</si>
  <si>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</si>
  <si>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</si>
  <si>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</si>
  <si>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</si>
  <si>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</si>
  <si>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</si>
  <si>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</si>
  <si>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</si>
  <si>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</si>
  <si>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</si>
  <si>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</si>
  <si>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</si>
  <si>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</si>
  <si>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</si>
  <si>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</si>
  <si>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</si>
  <si>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</si>
  <si>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</si>
  <si>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</si>
  <si>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</si>
  <si>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</si>
  <si>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</si>
  <si>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</si>
  <si>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</si>
  <si>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</si>
  <si>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</si>
  <si>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</si>
  <si>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</si>
  <si>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</si>
  <si>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</si>
  <si>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</si>
  <si>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</si>
  <si>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</si>
  <si>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</si>
  <si>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</si>
  <si>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</si>
  <si>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</si>
  <si>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</si>
  <si>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</si>
  <si>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</si>
  <si>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</si>
  <si>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</si>
  <si>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</si>
  <si>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</si>
  <si>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</si>
  <si>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</si>
  <si>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</si>
  <si>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</si>
  <si>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</si>
  <si>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</si>
  <si>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</si>
  <si>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</si>
  <si>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</si>
  <si>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</si>
  <si>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</si>
  <si>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</si>
  <si>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</si>
  <si>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</si>
  <si>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</si>
  <si>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</si>
  <si>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</si>
  <si>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</si>
  <si>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</si>
  <si>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</si>
  <si>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</si>
  <si>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</si>
  <si>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</si>
  <si>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</si>
  <si>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</si>
  <si>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</si>
  <si>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</si>
  <si>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</si>
  <si>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</si>
  <si>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</si>
  <si>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</si>
  <si>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</si>
  <si>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</si>
  <si>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</si>
  <si>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</si>
  <si>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</si>
  <si>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</si>
  <si>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</si>
  <si>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</si>
  <si>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</si>
  <si>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</si>
  <si>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</si>
  <si>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</si>
  <si>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</si>
  <si>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</si>
  <si>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</si>
  <si>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</si>
  <si>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</si>
  <si>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</si>
  <si>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</si>
  <si>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</si>
  <si>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</si>
  <si>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</si>
  <si>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</si>
  <si>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</si>
  <si>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</si>
  <si>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</si>
  <si>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</si>
  <si>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</si>
  <si>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</si>
  <si>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</si>
  <si>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</si>
  <si>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</si>
  <si>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</si>
  <si>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</si>
  <si>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</si>
  <si>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</si>
  <si>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</si>
  <si>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</si>
  <si>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</si>
  <si>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</si>
  <si>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</si>
  <si>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</si>
  <si>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</si>
  <si>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</si>
  <si>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</si>
  <si>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</si>
  <si>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</si>
  <si>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</si>
  <si>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</si>
  <si>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</si>
  <si>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</si>
  <si>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</si>
  <si>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</si>
  <si>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</si>
  <si>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</si>
  <si>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</si>
  <si>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</si>
  <si>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</si>
  <si>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</si>
  <si>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</si>
  <si>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</si>
  <si>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</si>
  <si>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</si>
  <si>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</si>
  <si>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</si>
  <si>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</si>
  <si>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</si>
  <si>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</si>
  <si>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</si>
  <si>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</si>
  <si>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</si>
  <si>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</si>
  <si>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</si>
  <si>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</si>
  <si>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</si>
  <si>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</si>
  <si>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</si>
  <si>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</si>
  <si>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</si>
  <si>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</si>
  <si>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</si>
  <si>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</si>
  <si>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</si>
  <si>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</si>
  <si>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</si>
  <si>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</si>
  <si>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</si>
  <si>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</si>
  <si>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</si>
  <si>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</si>
  <si>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</si>
  <si>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</si>
  <si>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</si>
  <si>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</si>
  <si>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</si>
  <si>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</si>
  <si>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</si>
  <si>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</si>
  <si>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</si>
  <si>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</si>
  <si>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</si>
  <si>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</si>
  <si>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</si>
  <si>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</si>
  <si>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</si>
  <si>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</si>
  <si>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</si>
  <si>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</si>
  <si>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</si>
  <si>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</si>
  <si>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</si>
  <si>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</si>
  <si>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</si>
  <si>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</si>
  <si>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Interpolated 2020 multiplier</t>
  </si>
  <si>
    <t>100-Mile Electric Vehicle</t>
  </si>
  <si>
    <t>200-Mile Electric Vehicle</t>
  </si>
  <si>
    <t>300-Mile Electric Vehicle</t>
  </si>
  <si>
    <t>2022 to 2012</t>
  </si>
  <si>
    <t>noIRA.d020623a</t>
  </si>
  <si>
    <t>Annual Energy Outlook 2023</t>
  </si>
  <si>
    <t>noIRA</t>
  </si>
  <si>
    <t>No Inflation Reduction Act</t>
  </si>
  <si>
    <t>d020623a</t>
  </si>
  <si>
    <t xml:space="preserve"> March 2023</t>
  </si>
  <si>
    <t>2022–2050</t>
  </si>
  <si>
    <t xml:space="preserve">   100-Mile Electric Vehicle</t>
  </si>
  <si>
    <t xml:space="preserve">   200-Mile Electric Vehicle</t>
  </si>
  <si>
    <t xml:space="preserve">   300-Mile Electric Vehicle</t>
  </si>
  <si>
    <t>--</t>
  </si>
  <si>
    <t>TDI = Turbocharged direct injection</t>
  </si>
  <si>
    <t>Data source: U.S. Energy Information Administration, AEO2023 National Energy Modeling System run noIRA.d020623a.</t>
  </si>
  <si>
    <t>Total Stock, Cars and Light Trucks</t>
  </si>
  <si>
    <t>TSK000:ta_ConventionGas</t>
  </si>
  <si>
    <t>TSK000:ta_TDIDiesel</t>
  </si>
  <si>
    <t>TSK000:ta_Flex-Fuel</t>
  </si>
  <si>
    <t>TSK000:ta_PlugElectric</t>
  </si>
  <si>
    <t>TSK000:ta_PluginHybrid</t>
  </si>
  <si>
    <t>TSK000:ta_ElectricHybrd</t>
  </si>
  <si>
    <t>TSK000:ta_GassyGaseous</t>
  </si>
  <si>
    <t>TSK000:ta_FuelCell</t>
  </si>
  <si>
    <t>2/  U.S. Environmental Protection Agency rated miles per gallon.</t>
  </si>
  <si>
    <t>Data source: 2022:  U.S. Energy Information Administration (EIA),</t>
  </si>
  <si>
    <t>Short-Term Energy Outlook, November 2022, and EIA, AEO2023 National Energy Modeling System run noIRA.d020623a.</t>
  </si>
  <si>
    <t>Projections:  EIA, AEO2023 National Energy Modeling System run noIRA.d020623a.</t>
  </si>
  <si>
    <t>(thousand 2022 dollars)</t>
  </si>
  <si>
    <t>Battery Price, Retail Price Equivalent 1/</t>
  </si>
  <si>
    <t>LDP000:ya_Cars</t>
  </si>
  <si>
    <t xml:space="preserve">  Battery Electric</t>
  </si>
  <si>
    <t>LDP000:ya_Trucks</t>
  </si>
  <si>
    <t xml:space="preserve">  Plug-in Hybrid Electric</t>
  </si>
  <si>
    <t>LDP000:ya_LightDutyVehi</t>
  </si>
  <si>
    <t xml:space="preserve">  Gasoline-Electric Hybrid</t>
  </si>
  <si>
    <t>1/ Battery prices in 2022 U.S. Dollars per kilowatt-hour of nominal capacity.</t>
  </si>
  <si>
    <t>Data source: 2022:  U.S. Energy Information Administration (EIA), Short-Term Energy Outlook, November 2022 and EIA, AEO2023</t>
  </si>
  <si>
    <t>National Energy Modeling System run noIRA.d020623a.  Projections:  EIA, AEO2023 National Energy Modeling System run noIRA.d020623a.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</si>
</sst>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 numFmtId="171" formatCode="#,##0.000"/>
  </numFmts>
  <fonts count="21"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8"/>
      <name val="Calibri"/>
      <family val="2"/>
      <scheme val="minor"/>
    </font>
    <font>
      <b/>
      <sz val="12"/>
      <name val="Calibri"/>
      <family val="2"/>
    </font>
    <font>
      <sz val="10"/>
      <name val="Calibri"/>
    </font>
    <font>
      <sz val="9"/>
      <name val="Calibri"/>
    </font>
  </fonts>
  <fills count="2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33">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6"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6"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cellStyleXfs>
  <cellXfs count="227">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1" fontId="0" fillId="5" borderId="0" xfId="0" applyNumberFormat="1" applyFill="1"/>
    <xf numFmtId="1" fontId="0" fillId="18" borderId="0" xfId="0" applyNumberFormat="1" applyFill="1"/>
    <xf numFmtId="1" fontId="0" fillId="11" borderId="0" xfId="0" applyNumberFormat="1" applyFill="1"/>
    <xf numFmtId="0" fontId="0" fillId="19" borderId="0" xfId="0" applyFill="1"/>
    <xf numFmtId="0" fontId="1" fillId="19"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2" fillId="0" borderId="1" xfId="2">
      <alignment wrapText="1"/>
    </xf>
    <xf numFmtId="170" fontId="0" fillId="0" borderId="3" xfId="10" applyNumberFormat="1" applyFont="1" applyBorder="1" applyAlignment="1">
      <alignment horizontal="right" wrapText="1"/>
    </xf>
    <xf numFmtId="0" fontId="16" fillId="0" borderId="0" xfId="0" applyFont="1"/>
    <xf numFmtId="10" fontId="0" fillId="0" borderId="0" xfId="10" applyNumberFormat="1" applyFont="1"/>
    <xf numFmtId="170" fontId="0" fillId="0" borderId="0" xfId="10" applyNumberFormat="1" applyFont="1"/>
    <xf numFmtId="44" fontId="1" fillId="0" borderId="0" xfId="0" applyNumberFormat="1" applyFont="1"/>
    <xf numFmtId="0" fontId="0" fillId="0" borderId="0" xfId="0"/>
    <xf numFmtId="0" fontId="16" fillId="0" borderId="1" xfId="2" applyFont="1">
      <alignment wrapText="1"/>
    </xf>
    <xf numFmtId="0" fontId="0" fillId="0" borderId="1" xfId="0" applyBorder="1"/>
    <xf numFmtId="0" fontId="2" fillId="0" borderId="1" xfId="1" applyBorder="1"/>
    <xf numFmtId="0" fontId="20" fillId="0" borderId="1" xfId="14" applyFont="1">
      <alignment wrapText="1"/>
    </xf>
    <xf numFmtId="0" fontId="2" fillId="0" borderId="0" xfId="1"/>
    <xf numFmtId="0" fontId="2" fillId="0" borderId="0" xfId="13"/>
    <xf numFmtId="0" fontId="3" fillId="0" borderId="4" xfId="15">
      <alignment wrapText="1"/>
    </xf>
    <xf numFmtId="0" fontId="14" fillId="0" borderId="0" xfId="1" applyFont="1"/>
    <xf numFmtId="0" fontId="16" fillId="0" borderId="0" xfId="1" applyFont="1"/>
    <xf numFmtId="0" fontId="13" fillId="0" borderId="0" xfId="1" applyFont="1"/>
    <xf numFmtId="0" fontId="18" fillId="0" borderId="0" xfId="17" applyFont="1">
      <alignment horizontal="left"/>
    </xf>
    <xf numFmtId="0" fontId="15" fillId="0" borderId="0" xfId="1" applyFont="1" applyAlignment="1">
      <alignment horizontal="right"/>
    </xf>
    <xf numFmtId="0" fontId="16" fillId="0" borderId="0" xfId="13" applyFont="1"/>
    <xf numFmtId="0" fontId="16" fillId="0" borderId="0" xfId="1" applyFont="1" applyAlignment="1">
      <alignment horizontal="left"/>
    </xf>
    <xf numFmtId="0" fontId="15" fillId="0" borderId="4" xfId="15" applyFont="1">
      <alignment wrapText="1"/>
    </xf>
    <xf numFmtId="0" fontId="15" fillId="0" borderId="4" xfId="15" applyFont="1" applyAlignment="1">
      <alignment horizontal="right"/>
    </xf>
    <xf numFmtId="0" fontId="15" fillId="0" borderId="2" xfId="16" applyFont="1">
      <alignment wrapText="1"/>
    </xf>
    <xf numFmtId="0" fontId="16" fillId="0" borderId="3" xfId="12" applyFont="1">
      <alignment wrapText="1"/>
    </xf>
    <xf numFmtId="170" fontId="16" fillId="0" borderId="3" xfId="12" applyNumberFormat="1" applyFont="1" applyAlignment="1">
      <alignment horizontal="right" wrapText="1"/>
    </xf>
    <xf numFmtId="170" fontId="15" fillId="0" borderId="2" xfId="16" applyNumberFormat="1" applyFont="1" applyAlignment="1">
      <alignment horizontal="right" wrapText="1"/>
    </xf>
    <xf numFmtId="169" fontId="16" fillId="0" borderId="3" xfId="12" applyNumberFormat="1" applyFont="1" applyAlignment="1">
      <alignment horizontal="right" wrapText="1"/>
    </xf>
    <xf numFmtId="169" fontId="15" fillId="0" borderId="2" xfId="16" applyNumberFormat="1" applyFont="1" applyAlignment="1">
      <alignment horizontal="right" wrapText="1"/>
    </xf>
    <xf numFmtId="0" fontId="19" fillId="0" borderId="0" xfId="1" applyFont="1"/>
    <xf numFmtId="0" fontId="2" fillId="0" borderId="1" xfId="1" applyBorder="1"/>
    <xf numFmtId="0" fontId="2" fillId="0" borderId="0" xfId="1"/>
    <xf numFmtId="0" fontId="16" fillId="0" borderId="0" xfId="1" applyFont="1"/>
    <xf numFmtId="0" fontId="15" fillId="0" borderId="2" xfId="31" applyFont="1">
      <alignment wrapText="1"/>
    </xf>
    <xf numFmtId="0" fontId="16" fillId="0" borderId="3" xfId="27" applyFont="1">
      <alignment wrapText="1"/>
    </xf>
    <xf numFmtId="0" fontId="20" fillId="0" borderId="1" xfId="29" applyFont="1">
      <alignment wrapText="1"/>
    </xf>
    <xf numFmtId="170" fontId="16" fillId="0" borderId="3" xfId="27" applyNumberFormat="1" applyFont="1" applyAlignment="1">
      <alignment horizontal="right" wrapText="1"/>
    </xf>
    <xf numFmtId="0" fontId="2" fillId="0" borderId="0" xfId="1"/>
    <xf numFmtId="0" fontId="2" fillId="0" borderId="0" xfId="28"/>
    <xf numFmtId="0" fontId="3" fillId="0" borderId="4" xfId="30">
      <alignment wrapText="1"/>
    </xf>
    <xf numFmtId="0" fontId="14" fillId="0" borderId="0" xfId="1" applyFont="1"/>
    <xf numFmtId="0" fontId="16" fillId="0" borderId="0" xfId="1" applyFont="1"/>
    <xf numFmtId="0" fontId="13" fillId="0" borderId="0" xfId="1" applyFont="1"/>
    <xf numFmtId="0" fontId="18" fillId="0" borderId="0" xfId="32" applyFont="1">
      <alignment horizontal="left"/>
    </xf>
    <xf numFmtId="0" fontId="15" fillId="0" borderId="0" xfId="1" applyFont="1" applyAlignment="1">
      <alignment horizontal="right"/>
    </xf>
    <xf numFmtId="0" fontId="16" fillId="0" borderId="0" xfId="28" applyFont="1"/>
    <xf numFmtId="0" fontId="16" fillId="0" borderId="0" xfId="1" applyFont="1" applyAlignment="1">
      <alignment horizontal="left"/>
    </xf>
    <xf numFmtId="0" fontId="15" fillId="0" borderId="4" xfId="30" applyFont="1">
      <alignment wrapText="1"/>
    </xf>
    <xf numFmtId="0" fontId="15" fillId="0" borderId="4" xfId="30" applyFont="1" applyAlignment="1">
      <alignment horizontal="right"/>
    </xf>
    <xf numFmtId="0" fontId="15" fillId="0" borderId="2" xfId="31" applyFont="1">
      <alignment wrapText="1"/>
    </xf>
    <xf numFmtId="0" fontId="16" fillId="0" borderId="3" xfId="27" applyFont="1">
      <alignment wrapText="1"/>
    </xf>
    <xf numFmtId="170" fontId="16" fillId="0" borderId="3" xfId="27" applyNumberFormat="1" applyFont="1" applyAlignment="1">
      <alignment horizontal="right" wrapText="1"/>
    </xf>
    <xf numFmtId="170" fontId="15" fillId="0" borderId="2" xfId="31" applyNumberFormat="1" applyFont="1" applyAlignment="1">
      <alignment horizontal="right" wrapText="1"/>
    </xf>
    <xf numFmtId="4" fontId="16" fillId="0" borderId="3" xfId="27" applyNumberFormat="1" applyFont="1" applyAlignment="1">
      <alignment horizontal="right" wrapText="1"/>
    </xf>
    <xf numFmtId="4" fontId="15" fillId="0" borderId="2" xfId="31" applyNumberFormat="1" applyFont="1" applyAlignment="1">
      <alignment horizontal="right" wrapText="1"/>
    </xf>
    <xf numFmtId="0" fontId="19" fillId="0" borderId="0" xfId="1" applyFont="1"/>
    <xf numFmtId="0" fontId="2" fillId="0" borderId="1" xfId="1" applyBorder="1"/>
    <xf numFmtId="169" fontId="16" fillId="0" borderId="3" xfId="27" applyNumberFormat="1" applyFont="1" applyAlignment="1">
      <alignment horizontal="right" wrapText="1"/>
    </xf>
    <xf numFmtId="0" fontId="2" fillId="0" borderId="0" xfId="1"/>
    <xf numFmtId="0" fontId="2" fillId="0" borderId="0" xfId="28"/>
    <xf numFmtId="0" fontId="3" fillId="0" borderId="4" xfId="30">
      <alignment wrapText="1"/>
    </xf>
    <xf numFmtId="0" fontId="14" fillId="0" borderId="0" xfId="1" applyFont="1"/>
    <xf numFmtId="0" fontId="16" fillId="0" borderId="0" xfId="1" applyFont="1"/>
    <xf numFmtId="0" fontId="13" fillId="0" borderId="0" xfId="1" applyFont="1"/>
    <xf numFmtId="0" fontId="18" fillId="0" borderId="0" xfId="32" applyFont="1">
      <alignment horizontal="left"/>
    </xf>
    <xf numFmtId="0" fontId="15" fillId="0" borderId="0" xfId="1" applyFont="1" applyAlignment="1">
      <alignment horizontal="right"/>
    </xf>
    <xf numFmtId="0" fontId="16" fillId="0" borderId="0" xfId="28" applyFont="1"/>
    <xf numFmtId="0" fontId="16" fillId="0" borderId="0" xfId="1" applyFont="1" applyAlignment="1">
      <alignment horizontal="left"/>
    </xf>
    <xf numFmtId="0" fontId="15" fillId="0" borderId="4" xfId="30" applyFont="1">
      <alignment wrapText="1"/>
    </xf>
    <xf numFmtId="0" fontId="15" fillId="0" borderId="4" xfId="30" applyFont="1" applyAlignment="1">
      <alignment horizontal="right"/>
    </xf>
    <xf numFmtId="0" fontId="15" fillId="0" borderId="2" xfId="31" applyFont="1">
      <alignment wrapText="1"/>
    </xf>
    <xf numFmtId="0" fontId="16" fillId="0" borderId="3" xfId="27" applyFont="1">
      <alignment wrapText="1"/>
    </xf>
    <xf numFmtId="3" fontId="16" fillId="0" borderId="3" xfId="27" applyNumberFormat="1" applyFont="1" applyAlignment="1">
      <alignment horizontal="right" wrapText="1"/>
    </xf>
    <xf numFmtId="170" fontId="16" fillId="0" borderId="3" xfId="27" applyNumberFormat="1" applyFont="1" applyAlignment="1">
      <alignment horizontal="right" wrapText="1"/>
    </xf>
    <xf numFmtId="169" fontId="16" fillId="0" borderId="3" xfId="27" applyNumberFormat="1" applyFont="1" applyAlignment="1">
      <alignment horizontal="right" wrapText="1"/>
    </xf>
    <xf numFmtId="171" fontId="16" fillId="0" borderId="3" xfId="27" applyNumberFormat="1" applyFont="1" applyAlignment="1">
      <alignment horizontal="right" wrapText="1"/>
    </xf>
    <xf numFmtId="0" fontId="19" fillId="0" borderId="0" xfId="1" applyFont="1"/>
    <xf numFmtId="0" fontId="2" fillId="0" borderId="1" xfId="1" applyBorder="1"/>
    <xf numFmtId="3" fontId="16" fillId="0" borderId="3" xfId="27" applyNumberFormat="1" applyFont="1">
      <alignment wrapText="1"/>
    </xf>
    <xf numFmtId="170" fontId="16" fillId="0" borderId="3" xfId="27" applyNumberFormat="1" applyFont="1">
      <alignment wrapText="1"/>
    </xf>
    <xf numFmtId="0" fontId="2" fillId="0" borderId="0" xfId="1"/>
    <xf numFmtId="0" fontId="2" fillId="0" borderId="0" xfId="28"/>
    <xf numFmtId="0" fontId="3" fillId="0" borderId="4" xfId="30">
      <alignment wrapText="1"/>
    </xf>
    <xf numFmtId="0" fontId="14" fillId="0" borderId="0" xfId="1" applyFont="1"/>
    <xf numFmtId="0" fontId="16" fillId="0" borderId="0" xfId="1" applyFont="1"/>
    <xf numFmtId="0" fontId="13" fillId="0" borderId="0" xfId="1" applyFont="1"/>
    <xf numFmtId="0" fontId="18" fillId="0" borderId="0" xfId="32" applyFont="1">
      <alignment horizontal="left"/>
    </xf>
    <xf numFmtId="0" fontId="15" fillId="0" borderId="0" xfId="1" applyFont="1" applyAlignment="1">
      <alignment horizontal="right"/>
    </xf>
    <xf numFmtId="0" fontId="16" fillId="0" borderId="0" xfId="28" applyFont="1"/>
    <xf numFmtId="0" fontId="16" fillId="0" borderId="0" xfId="1" applyFont="1" applyAlignment="1">
      <alignment horizontal="left"/>
    </xf>
    <xf numFmtId="0" fontId="15" fillId="0" borderId="4" xfId="30" applyFont="1">
      <alignment wrapText="1"/>
    </xf>
    <xf numFmtId="0" fontId="15" fillId="0" borderId="4" xfId="30" applyFont="1" applyAlignment="1">
      <alignment horizontal="right"/>
    </xf>
    <xf numFmtId="0" fontId="15" fillId="0" borderId="2" xfId="31" applyFont="1">
      <alignment wrapText="1"/>
    </xf>
    <xf numFmtId="0" fontId="16" fillId="0" borderId="3" xfId="27" applyFont="1">
      <alignment wrapText="1"/>
    </xf>
    <xf numFmtId="170" fontId="16" fillId="0" borderId="3" xfId="27" applyNumberFormat="1" applyFont="1" applyAlignment="1">
      <alignment horizontal="right" wrapText="1"/>
    </xf>
    <xf numFmtId="170" fontId="15" fillId="0" borderId="2" xfId="31" applyNumberFormat="1" applyFont="1" applyAlignment="1">
      <alignment horizontal="right" wrapText="1"/>
    </xf>
    <xf numFmtId="169" fontId="16" fillId="0" borderId="3" xfId="27" applyNumberFormat="1" applyFont="1" applyAlignment="1">
      <alignment horizontal="right" wrapText="1"/>
    </xf>
    <xf numFmtId="169" fontId="15" fillId="0" borderId="2" xfId="31" applyNumberFormat="1" applyFont="1" applyAlignment="1">
      <alignment horizontal="right" wrapText="1"/>
    </xf>
    <xf numFmtId="0" fontId="19" fillId="0" borderId="0" xfId="1" applyFont="1"/>
    <xf numFmtId="0" fontId="2" fillId="0" borderId="1" xfId="1" applyBorder="1"/>
    <xf numFmtId="0" fontId="2" fillId="0" borderId="0" xfId="1"/>
    <xf numFmtId="0" fontId="2" fillId="0" borderId="0" xfId="28"/>
    <xf numFmtId="0" fontId="3" fillId="0" borderId="4" xfId="30">
      <alignment wrapText="1"/>
    </xf>
    <xf numFmtId="0" fontId="14" fillId="0" borderId="0" xfId="1" applyFont="1"/>
    <xf numFmtId="0" fontId="16" fillId="0" borderId="0" xfId="1" applyFont="1"/>
    <xf numFmtId="0" fontId="13" fillId="0" borderId="0" xfId="1" applyFont="1"/>
    <xf numFmtId="0" fontId="18" fillId="0" borderId="0" xfId="32" applyFont="1">
      <alignment horizontal="left"/>
    </xf>
    <xf numFmtId="0" fontId="15" fillId="0" borderId="0" xfId="1" applyFont="1" applyAlignment="1">
      <alignment horizontal="right"/>
    </xf>
    <xf numFmtId="0" fontId="16" fillId="0" borderId="0" xfId="28" applyFont="1"/>
    <xf numFmtId="0" fontId="16" fillId="0" borderId="0" xfId="1" applyFont="1" applyAlignment="1">
      <alignment horizontal="left"/>
    </xf>
    <xf numFmtId="0" fontId="15" fillId="0" borderId="4" xfId="30" applyFont="1">
      <alignment wrapText="1"/>
    </xf>
    <xf numFmtId="0" fontId="15" fillId="0" borderId="4" xfId="30" applyFont="1" applyAlignment="1">
      <alignment horizontal="right"/>
    </xf>
    <xf numFmtId="0" fontId="15" fillId="0" borderId="2" xfId="31" applyFont="1">
      <alignment wrapText="1"/>
    </xf>
    <xf numFmtId="0" fontId="16" fillId="0" borderId="3" xfId="27" applyFont="1">
      <alignment wrapText="1"/>
    </xf>
    <xf numFmtId="3" fontId="16" fillId="0" borderId="3" xfId="27" applyNumberFormat="1" applyFont="1" applyAlignment="1">
      <alignment horizontal="right" wrapText="1"/>
    </xf>
    <xf numFmtId="170" fontId="16" fillId="0" borderId="3" xfId="27" applyNumberFormat="1" applyFont="1" applyAlignment="1">
      <alignment horizontal="right" wrapText="1"/>
    </xf>
    <xf numFmtId="170" fontId="15" fillId="0" borderId="2" xfId="31" applyNumberFormat="1" applyFont="1" applyAlignment="1">
      <alignment horizontal="right" wrapText="1"/>
    </xf>
    <xf numFmtId="169" fontId="16" fillId="0" borderId="3" xfId="27" applyNumberFormat="1" applyFont="1" applyAlignment="1">
      <alignment horizontal="right" wrapText="1"/>
    </xf>
    <xf numFmtId="169" fontId="15" fillId="0" borderId="2" xfId="31" applyNumberFormat="1" applyFont="1" applyAlignment="1">
      <alignment horizontal="right" wrapText="1"/>
    </xf>
    <xf numFmtId="4" fontId="16" fillId="0" borderId="3" xfId="27" applyNumberFormat="1" applyFont="1" applyAlignment="1">
      <alignment horizontal="right" wrapText="1"/>
    </xf>
    <xf numFmtId="4" fontId="15" fillId="0" borderId="2" xfId="31" applyNumberFormat="1" applyFont="1" applyAlignment="1">
      <alignment horizontal="right" wrapText="1"/>
    </xf>
    <xf numFmtId="0" fontId="19" fillId="0" borderId="0" xfId="1" applyFont="1"/>
    <xf numFmtId="0" fontId="2" fillId="0" borderId="1" xfId="1" applyBorder="1"/>
    <xf numFmtId="0" fontId="2" fillId="0" borderId="0" xfId="1"/>
    <xf numFmtId="0" fontId="2" fillId="0" borderId="0" xfId="28"/>
    <xf numFmtId="0" fontId="3" fillId="0" borderId="4" xfId="30">
      <alignment wrapText="1"/>
    </xf>
    <xf numFmtId="0" fontId="14" fillId="0" borderId="0" xfId="1" applyFont="1"/>
    <xf numFmtId="0" fontId="16" fillId="0" borderId="0" xfId="1" applyFont="1"/>
    <xf numFmtId="0" fontId="13" fillId="0" borderId="0" xfId="1" applyFont="1"/>
    <xf numFmtId="0" fontId="18" fillId="0" borderId="0" xfId="32" applyFont="1">
      <alignment horizontal="left"/>
    </xf>
    <xf numFmtId="0" fontId="15" fillId="0" borderId="0" xfId="1" applyFont="1" applyAlignment="1">
      <alignment horizontal="right"/>
    </xf>
    <xf numFmtId="0" fontId="16" fillId="0" borderId="0" xfId="28" applyFont="1"/>
    <xf numFmtId="0" fontId="16" fillId="0" borderId="0" xfId="1" applyFont="1" applyAlignment="1">
      <alignment horizontal="left"/>
    </xf>
    <xf numFmtId="0" fontId="15" fillId="0" borderId="4" xfId="30" applyFont="1">
      <alignment wrapText="1"/>
    </xf>
    <xf numFmtId="0" fontId="15" fillId="0" borderId="4" xfId="30" applyFont="1" applyAlignment="1">
      <alignment horizontal="right"/>
    </xf>
    <xf numFmtId="0" fontId="15" fillId="0" borderId="2" xfId="31" applyFont="1">
      <alignment wrapText="1"/>
    </xf>
    <xf numFmtId="0" fontId="16" fillId="0" borderId="3" xfId="27" applyFont="1">
      <alignment wrapText="1"/>
    </xf>
    <xf numFmtId="170" fontId="16" fillId="0" borderId="3" xfId="27" applyNumberFormat="1" applyFont="1" applyAlignment="1">
      <alignment horizontal="right" wrapText="1"/>
    </xf>
    <xf numFmtId="169" fontId="16" fillId="0" borderId="3" xfId="27" applyNumberFormat="1" applyFont="1" applyAlignment="1">
      <alignment horizontal="right" wrapText="1"/>
    </xf>
    <xf numFmtId="0" fontId="19" fillId="0" borderId="0" xfId="1" applyFont="1"/>
    <xf numFmtId="0" fontId="2" fillId="0" borderId="1" xfId="1" applyBorder="1"/>
    <xf numFmtId="169" fontId="16" fillId="0" borderId="3" xfId="27" applyNumberFormat="1" applyFont="1">
      <alignment wrapText="1"/>
    </xf>
    <xf numFmtId="170" fontId="16" fillId="0" borderId="3" xfId="27" applyNumberFormat="1" applyFont="1">
      <alignment wrapText="1"/>
    </xf>
  </cellXfs>
  <cellStyles count="33">
    <cellStyle name="Body: normal cell" xfId="4" xr:uid="{00000000-0005-0000-0000-000000000000}"/>
    <cellStyle name="Body: normal cell 2" xfId="27" xr:uid="{E375FB7B-CB32-4854-9DEC-E7E57E3E69D2}"/>
    <cellStyle name="Body: normal cell 3" xfId="20" xr:uid="{D3E23D6A-4682-41D4-A2F1-7FD41B1FEF0A}"/>
    <cellStyle name="Body: normal cell 4" xfId="12" xr:uid="{2F1196CD-B093-47D1-A9D7-C097D87E9C14}"/>
    <cellStyle name="Comma" xfId="11" builtinId="3"/>
    <cellStyle name="Currency" xfId="8" builtinId="4"/>
    <cellStyle name="Font: Calibri, 9pt regular" xfId="6" xr:uid="{00000000-0005-0000-0000-000002000000}"/>
    <cellStyle name="Font: Calibri, 9pt regular 2" xfId="28" xr:uid="{5AA013B2-EC83-4A22-9FE8-758897F5E0F4}"/>
    <cellStyle name="Font: Calibri, 9pt regular 3" xfId="21" xr:uid="{F414949A-9248-4271-A1A1-1FEAE41651F4}"/>
    <cellStyle name="Font: Calibri, 9pt regular 4" xfId="13" xr:uid="{0873046E-857B-4CD5-B718-DD142D166D25}"/>
    <cellStyle name="Footnotes: top row" xfId="2" xr:uid="{00000000-0005-0000-0000-000003000000}"/>
    <cellStyle name="Footnotes: top row 2" xfId="29" xr:uid="{9277B6B2-01B1-4C6F-807D-526E83A2A6AB}"/>
    <cellStyle name="Footnotes: top row 3" xfId="22" xr:uid="{E94CEE60-6FD0-4E53-9492-54D92C8A3D7C}"/>
    <cellStyle name="Footnotes: top row 4" xfId="14" xr:uid="{A715304A-0A25-4575-8D60-2D69E98AA09F}"/>
    <cellStyle name="Header: bottom row" xfId="5" xr:uid="{00000000-0005-0000-0000-000004000000}"/>
    <cellStyle name="Header: bottom row 2" xfId="30" xr:uid="{767A7FE5-4B9D-4CA9-A6C8-0A2A9D7E722B}"/>
    <cellStyle name="Header: bottom row 3" xfId="23" xr:uid="{DD828F1E-FD1F-4A4E-A6A2-4C02C589BA76}"/>
    <cellStyle name="Header: bottom row 4" xfId="15" xr:uid="{7606D039-CEFD-44FE-B79A-17F478A4D643}"/>
    <cellStyle name="Hyperlink" xfId="9" builtinId="8"/>
    <cellStyle name="Normal" xfId="0" builtinId="0"/>
    <cellStyle name="Normal 2" xfId="1" xr:uid="{00000000-0005-0000-0000-000007000000}"/>
    <cellStyle name="Normal 3" xfId="26" xr:uid="{3EBA3BB6-2396-43A2-8C10-DC031F5572C9}"/>
    <cellStyle name="Normal 4" xfId="19" xr:uid="{74883A32-5A0C-42FC-B793-F26AF0877B95}"/>
    <cellStyle name="Normal 5" xfId="18" xr:uid="{E83E2BBB-BA0B-410D-A30A-9CC80A50CE4E}"/>
    <cellStyle name="Parent row" xfId="3" xr:uid="{00000000-0005-0000-0000-000008000000}"/>
    <cellStyle name="Parent row 2" xfId="31" xr:uid="{16F762F0-1433-4C96-BAB8-68259713181D}"/>
    <cellStyle name="Parent row 3" xfId="24" xr:uid="{6285D737-80FB-48B3-BC75-FCA06A017D2E}"/>
    <cellStyle name="Parent row 4" xfId="16" xr:uid="{C0E3CD1B-EB44-4840-99E7-F6DCCD68C445}"/>
    <cellStyle name="Percent" xfId="10" builtinId="5"/>
    <cellStyle name="Table title" xfId="7" xr:uid="{00000000-0005-0000-0000-00000A000000}"/>
    <cellStyle name="Table title 2" xfId="32" xr:uid="{A3220139-2F35-4902-A456-040EFF5FCFF1}"/>
    <cellStyle name="Table title 3" xfId="25" xr:uid="{3D62F220-B37D-440F-8BC1-5A7F34D23FB0}"/>
    <cellStyle name="Table title 4" xfId="17" xr:uid="{FE181DE0-F7FB-49D9-82D1-207F6F3C04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468314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501652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46036</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66084</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1212293</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energyinnovation-my.sharepoint.com/personal/maryfrancis_energyinnovation_org/Documents/B%20New%20Vehicle%20Price-_.xlsx" TargetMode="External"/><Relationship Id="rId1" Type="http://schemas.openxmlformats.org/officeDocument/2006/relationships/externalLinkPath" Target="https://energyinnovation-my.sharepoint.com/personal/maryfrancis_energyinnovation_org/Documents/B%20New%20Vehicle%20Price-_.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energyinnovation-my.sharepoint.com/Users/mdeng/Dropbox%20(Energy%20Innovation)/Documents/Energy%20Policy%20Simulator/California/3.0%20Update/Data%20Sources/trans/BNVP/e3_cn_final_cost_data_supplement_oct20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2 38 Raw"/>
      <sheetName val="AEO 2022 38"/>
      <sheetName val="AEO 2022 39 Raw"/>
      <sheetName val="AEO 2022 39"/>
      <sheetName val="AEO 2022 42 Raw"/>
      <sheetName val="AEO 2022 42"/>
      <sheetName val="AEO 2022 44 Raw"/>
      <sheetName val="AEO 2022 44"/>
      <sheetName val="AEO 2022 49 Raw"/>
      <sheetName val="AEO 2022 49"/>
      <sheetName val="AEO 2022 52 Raw"/>
      <sheetName val="AEO 2022 52"/>
      <sheetName val="AEO 2021 38"/>
      <sheetName val="AEO 2021 39"/>
      <sheetName val="AEO 2021 42"/>
      <sheetName val="AEO 2021 44"/>
      <sheetName val="AEO 2021 49"/>
      <sheetName val="AEO 2021 52"/>
      <sheetName val="NREL_ATB_2020"/>
      <sheetName val="NREL Calcs"/>
      <sheetName val="LDV Cost Calcs"/>
      <sheetName val="PHEV Price Calcs"/>
      <sheetName val="CARB ACT ISOR"/>
      <sheetName val="LDV Shares"/>
      <sheetName val="Hydrogen Vehicle Calcs"/>
      <sheetName val="Freight HDV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25">
          <cell r="A125">
            <v>0.93665959530026111</v>
          </cell>
        </row>
        <row r="126">
          <cell r="A126">
            <v>0.91400000000000003</v>
          </cell>
        </row>
        <row r="127">
          <cell r="A127">
            <v>0.89805481563188172</v>
          </cell>
        </row>
        <row r="128">
          <cell r="A128">
            <v>0.88711067149387013</v>
          </cell>
        </row>
        <row r="129">
          <cell r="A129">
            <v>0.84730412960844359</v>
          </cell>
        </row>
        <row r="133">
          <cell r="B133">
            <v>5.0900000000000001E-2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ow r="35">
          <cell r="A35">
            <v>10000000</v>
          </cell>
        </row>
      </sheetData>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4"/>
  <sheetViews>
    <sheetView workbookViewId="0">
      <selection activeCell="A130" sqref="A130"/>
    </sheetView>
  </sheetViews>
  <sheetFormatPr defaultColWidth="8.81640625" defaultRowHeight="14.5" x14ac:dyDescent="0.35"/>
  <cols>
    <col min="1" max="1" width="8.81640625" customWidth="1"/>
    <col min="2" max="2" width="56.453125" customWidth="1"/>
    <col min="3" max="3" width="14.453125" customWidth="1"/>
    <col min="4" max="4" width="59" customWidth="1"/>
    <col min="6" max="6" width="44" customWidth="1"/>
  </cols>
  <sheetData>
    <row r="1" spans="1:4" x14ac:dyDescent="0.35">
      <c r="A1" s="1" t="s">
        <v>13</v>
      </c>
    </row>
    <row r="3" spans="1:4" x14ac:dyDescent="0.35">
      <c r="A3" s="1" t="s">
        <v>14</v>
      </c>
      <c r="B3" s="2" t="s">
        <v>238</v>
      </c>
      <c r="D3" s="2" t="s">
        <v>239</v>
      </c>
    </row>
    <row r="4" spans="1:4" x14ac:dyDescent="0.35">
      <c r="B4" t="s">
        <v>12</v>
      </c>
      <c r="D4" t="s">
        <v>241</v>
      </c>
    </row>
    <row r="5" spans="1:4" x14ac:dyDescent="0.35">
      <c r="B5" s="6" t="s">
        <v>2199</v>
      </c>
      <c r="D5" s="6">
        <v>2020</v>
      </c>
    </row>
    <row r="6" spans="1:4" x14ac:dyDescent="0.35">
      <c r="B6" t="s">
        <v>2200</v>
      </c>
      <c r="D6" t="s">
        <v>242</v>
      </c>
    </row>
    <row r="7" spans="1:4" x14ac:dyDescent="0.35">
      <c r="B7" t="s">
        <v>1056</v>
      </c>
      <c r="D7" s="11" t="s">
        <v>243</v>
      </c>
    </row>
    <row r="8" spans="1:4" x14ac:dyDescent="0.35">
      <c r="B8" t="s">
        <v>1243</v>
      </c>
    </row>
    <row r="10" spans="1:4" x14ac:dyDescent="0.35">
      <c r="B10" s="2" t="s">
        <v>1094</v>
      </c>
    </row>
    <row r="11" spans="1:4" x14ac:dyDescent="0.35">
      <c r="B11" t="s">
        <v>1095</v>
      </c>
    </row>
    <row r="12" spans="1:4" x14ac:dyDescent="0.35">
      <c r="B12" s="6">
        <v>2019</v>
      </c>
    </row>
    <row r="13" spans="1:4" x14ac:dyDescent="0.35">
      <c r="B13" t="s">
        <v>1096</v>
      </c>
    </row>
    <row r="14" spans="1:4" x14ac:dyDescent="0.35">
      <c r="B14" s="30" t="s">
        <v>1076</v>
      </c>
    </row>
    <row r="15" spans="1:4" x14ac:dyDescent="0.35">
      <c r="B15" t="s">
        <v>1097</v>
      </c>
    </row>
    <row r="17" spans="2:4" x14ac:dyDescent="0.35">
      <c r="B17" s="13" t="s">
        <v>91</v>
      </c>
      <c r="D17" s="2" t="s">
        <v>1108</v>
      </c>
    </row>
    <row r="18" spans="2:4" x14ac:dyDescent="0.35">
      <c r="B18" s="12" t="s">
        <v>241</v>
      </c>
      <c r="D18" t="s">
        <v>241</v>
      </c>
    </row>
    <row r="19" spans="2:4" x14ac:dyDescent="0.35">
      <c r="B19" s="14">
        <v>2020</v>
      </c>
      <c r="D19" s="6">
        <v>2020</v>
      </c>
    </row>
    <row r="20" spans="2:4" x14ac:dyDescent="0.35">
      <c r="B20" t="s">
        <v>1104</v>
      </c>
      <c r="D20" t="s">
        <v>1102</v>
      </c>
    </row>
    <row r="21" spans="2:4" x14ac:dyDescent="0.35">
      <c r="B21" s="11" t="s">
        <v>1105</v>
      </c>
      <c r="D21" s="30" t="s">
        <v>1059</v>
      </c>
    </row>
    <row r="22" spans="2:4" x14ac:dyDescent="0.35">
      <c r="B22" s="12" t="s">
        <v>1106</v>
      </c>
      <c r="D22" t="s">
        <v>1103</v>
      </c>
    </row>
    <row r="24" spans="2:4" x14ac:dyDescent="0.35">
      <c r="B24" s="2" t="s">
        <v>1098</v>
      </c>
      <c r="D24" s="2" t="s">
        <v>1101</v>
      </c>
    </row>
    <row r="25" spans="2:4" x14ac:dyDescent="0.35">
      <c r="B25" t="s">
        <v>244</v>
      </c>
      <c r="D25" t="s">
        <v>241</v>
      </c>
    </row>
    <row r="26" spans="2:4" x14ac:dyDescent="0.35">
      <c r="B26" s="6">
        <v>2021</v>
      </c>
      <c r="D26" s="6">
        <v>2020</v>
      </c>
    </row>
    <row r="27" spans="2:4" x14ac:dyDescent="0.35">
      <c r="B27" t="s">
        <v>1099</v>
      </c>
      <c r="D27" t="s">
        <v>1102</v>
      </c>
    </row>
    <row r="28" spans="2:4" x14ac:dyDescent="0.35">
      <c r="B28" s="11" t="s">
        <v>1246</v>
      </c>
      <c r="D28" s="30" t="s">
        <v>1059</v>
      </c>
    </row>
    <row r="29" spans="2:4" x14ac:dyDescent="0.35">
      <c r="B29" t="s">
        <v>1100</v>
      </c>
      <c r="D29" t="s">
        <v>1103</v>
      </c>
    </row>
    <row r="30" spans="2:4" x14ac:dyDescent="0.35">
      <c r="B30" s="12"/>
    </row>
    <row r="31" spans="2:4" x14ac:dyDescent="0.35">
      <c r="B31" s="13" t="s">
        <v>7</v>
      </c>
    </row>
    <row r="32" spans="2:4" x14ac:dyDescent="0.35">
      <c r="B32" s="12" t="s">
        <v>83</v>
      </c>
    </row>
    <row r="33" spans="2:4" x14ac:dyDescent="0.35">
      <c r="B33" s="14">
        <v>2012</v>
      </c>
    </row>
    <row r="34" spans="2:4" x14ac:dyDescent="0.35">
      <c r="B34" s="12" t="s">
        <v>84</v>
      </c>
    </row>
    <row r="35" spans="2:4" ht="29" x14ac:dyDescent="0.35">
      <c r="B35" s="12" t="s">
        <v>85</v>
      </c>
    </row>
    <row r="36" spans="2:4" x14ac:dyDescent="0.35">
      <c r="B36" s="12"/>
    </row>
    <row r="37" spans="2:4" x14ac:dyDescent="0.35">
      <c r="B37" s="13" t="s">
        <v>1069</v>
      </c>
      <c r="D37" s="13" t="s">
        <v>1064</v>
      </c>
    </row>
    <row r="38" spans="2:4" x14ac:dyDescent="0.35">
      <c r="B38" s="12" t="s">
        <v>1072</v>
      </c>
      <c r="D38" s="12" t="s">
        <v>1067</v>
      </c>
    </row>
    <row r="39" spans="2:4" x14ac:dyDescent="0.35">
      <c r="B39" s="14">
        <v>2019</v>
      </c>
      <c r="D39" s="14">
        <v>2012</v>
      </c>
    </row>
    <row r="40" spans="2:4" ht="29" x14ac:dyDescent="0.35">
      <c r="B40" s="12" t="s">
        <v>1073</v>
      </c>
      <c r="D40" s="12" t="s">
        <v>1068</v>
      </c>
    </row>
    <row r="41" spans="2:4" ht="43.5" x14ac:dyDescent="0.35">
      <c r="B41" s="12" t="s">
        <v>1070</v>
      </c>
      <c r="D41" s="12" t="s">
        <v>1066</v>
      </c>
    </row>
    <row r="42" spans="2:4" x14ac:dyDescent="0.35">
      <c r="B42" s="12" t="s">
        <v>1071</v>
      </c>
      <c r="D42" s="12" t="s">
        <v>1065</v>
      </c>
    </row>
    <row r="43" spans="2:4" x14ac:dyDescent="0.35">
      <c r="B43" s="12"/>
    </row>
    <row r="44" spans="2:4" x14ac:dyDescent="0.35">
      <c r="B44" s="2" t="s">
        <v>9</v>
      </c>
    </row>
    <row r="45" spans="2:4" x14ac:dyDescent="0.35">
      <c r="B45" s="5" t="s">
        <v>135</v>
      </c>
    </row>
    <row r="47" spans="2:4" x14ac:dyDescent="0.35">
      <c r="B47" s="13" t="s">
        <v>10</v>
      </c>
    </row>
    <row r="48" spans="2:4" x14ac:dyDescent="0.35">
      <c r="B48" s="12" t="s">
        <v>86</v>
      </c>
    </row>
    <row r="49" spans="1:3" x14ac:dyDescent="0.35">
      <c r="B49" s="14">
        <v>2016</v>
      </c>
    </row>
    <row r="50" spans="1:3" x14ac:dyDescent="0.35">
      <c r="B50" s="12" t="s">
        <v>87</v>
      </c>
    </row>
    <row r="51" spans="1:3" ht="29" x14ac:dyDescent="0.35">
      <c r="B51" s="24" t="s">
        <v>88</v>
      </c>
    </row>
    <row r="53" spans="1:3" x14ac:dyDescent="0.35">
      <c r="A53" s="1" t="s">
        <v>5</v>
      </c>
    </row>
    <row r="54" spans="1:3" x14ac:dyDescent="0.35">
      <c r="A54" s="1"/>
    </row>
    <row r="55" spans="1:3" x14ac:dyDescent="0.35">
      <c r="A55" s="69" t="s">
        <v>1254</v>
      </c>
      <c r="B55" s="68"/>
      <c r="C55" s="68"/>
    </row>
    <row r="56" spans="1:3" x14ac:dyDescent="0.35">
      <c r="A56" s="71" t="s">
        <v>1258</v>
      </c>
      <c r="B56" s="71"/>
      <c r="C56" s="70"/>
    </row>
    <row r="57" spans="1:3" x14ac:dyDescent="0.35">
      <c r="A57" s="71" t="s">
        <v>1259</v>
      </c>
      <c r="B57" s="70"/>
      <c r="C57" s="70"/>
    </row>
    <row r="58" spans="1:3" x14ac:dyDescent="0.35">
      <c r="A58" s="72" t="s">
        <v>1255</v>
      </c>
      <c r="B58" s="73"/>
      <c r="C58" s="73"/>
    </row>
    <row r="59" spans="1:3" x14ac:dyDescent="0.35">
      <c r="A59" s="72" t="s">
        <v>1260</v>
      </c>
      <c r="B59" s="73"/>
      <c r="C59" s="73"/>
    </row>
    <row r="60" spans="1:3" x14ac:dyDescent="0.35">
      <c r="A60" s="71" t="s">
        <v>1261</v>
      </c>
      <c r="B60" s="71"/>
      <c r="C60" s="71"/>
    </row>
    <row r="61" spans="1:3" x14ac:dyDescent="0.35">
      <c r="A61" s="71" t="s">
        <v>1256</v>
      </c>
      <c r="B61" s="71"/>
      <c r="C61" s="71"/>
    </row>
    <row r="62" spans="1:3" x14ac:dyDescent="0.35">
      <c r="A62" s="71" t="s">
        <v>1257</v>
      </c>
      <c r="B62" s="71"/>
      <c r="C62" s="70"/>
    </row>
    <row r="63" spans="1:3" x14ac:dyDescent="0.35">
      <c r="A63" s="71"/>
      <c r="B63" s="71"/>
      <c r="C63" s="70"/>
    </row>
    <row r="64" spans="1:3" x14ac:dyDescent="0.35">
      <c r="A64" t="s">
        <v>15</v>
      </c>
    </row>
    <row r="65" spans="1:1" x14ac:dyDescent="0.35">
      <c r="A65" t="s">
        <v>16</v>
      </c>
    </row>
    <row r="66" spans="1:1" x14ac:dyDescent="0.35">
      <c r="A66" t="s">
        <v>17</v>
      </c>
    </row>
    <row r="68" spans="1:1" x14ac:dyDescent="0.35">
      <c r="A68" s="1" t="s">
        <v>222</v>
      </c>
    </row>
    <row r="69" spans="1:1" x14ac:dyDescent="0.35">
      <c r="A69" t="s">
        <v>190</v>
      </c>
    </row>
    <row r="70" spans="1:1" x14ac:dyDescent="0.35">
      <c r="A70" t="s">
        <v>1244</v>
      </c>
    </row>
    <row r="71" spans="1:1" x14ac:dyDescent="0.35">
      <c r="A71" t="s">
        <v>1245</v>
      </c>
    </row>
    <row r="72" spans="1:1" x14ac:dyDescent="0.35">
      <c r="A72" t="s">
        <v>154</v>
      </c>
    </row>
    <row r="73" spans="1:1" x14ac:dyDescent="0.35">
      <c r="A73" t="s">
        <v>155</v>
      </c>
    </row>
    <row r="75" spans="1:1" x14ac:dyDescent="0.35">
      <c r="A75" t="s">
        <v>35</v>
      </c>
    </row>
    <row r="76" spans="1:1" x14ac:dyDescent="0.35">
      <c r="A76" t="s">
        <v>36</v>
      </c>
    </row>
    <row r="77" spans="1:1" x14ac:dyDescent="0.35">
      <c r="A77" t="s">
        <v>197</v>
      </c>
    </row>
    <row r="78" spans="1:1" x14ac:dyDescent="0.35">
      <c r="A78" t="s">
        <v>198</v>
      </c>
    </row>
    <row r="80" spans="1:1" x14ac:dyDescent="0.35">
      <c r="A80" s="1" t="s">
        <v>224</v>
      </c>
    </row>
    <row r="81" spans="1:1" x14ac:dyDescent="0.35">
      <c r="A81" s="31" t="s">
        <v>1107</v>
      </c>
    </row>
    <row r="82" spans="1:1" x14ac:dyDescent="0.35">
      <c r="A82" s="31" t="s">
        <v>1115</v>
      </c>
    </row>
    <row r="83" spans="1:1" x14ac:dyDescent="0.35">
      <c r="A83" s="31" t="s">
        <v>1116</v>
      </c>
    </row>
    <row r="84" spans="1:1" x14ac:dyDescent="0.35">
      <c r="A84" s="31" t="s">
        <v>1117</v>
      </c>
    </row>
    <row r="85" spans="1:1" x14ac:dyDescent="0.35">
      <c r="A85" s="31"/>
    </row>
    <row r="86" spans="1:1" x14ac:dyDescent="0.35">
      <c r="A86" s="1" t="s">
        <v>6</v>
      </c>
    </row>
    <row r="87" spans="1:1" x14ac:dyDescent="0.35">
      <c r="A87" t="s">
        <v>1109</v>
      </c>
    </row>
    <row r="88" spans="1:1" x14ac:dyDescent="0.35">
      <c r="A88" t="s">
        <v>1110</v>
      </c>
    </row>
    <row r="89" spans="1:1" x14ac:dyDescent="0.35">
      <c r="A89" t="s">
        <v>1111</v>
      </c>
    </row>
    <row r="90" spans="1:1" x14ac:dyDescent="0.35">
      <c r="A90" t="s">
        <v>1118</v>
      </c>
    </row>
    <row r="91" spans="1:1" x14ac:dyDescent="0.35">
      <c r="A91" t="s">
        <v>1119</v>
      </c>
    </row>
    <row r="92" spans="1:1" x14ac:dyDescent="0.35">
      <c r="A92" t="s">
        <v>1120</v>
      </c>
    </row>
    <row r="94" spans="1:1" x14ac:dyDescent="0.35">
      <c r="A94" s="1" t="s">
        <v>7</v>
      </c>
    </row>
    <row r="95" spans="1:1" x14ac:dyDescent="0.35">
      <c r="A95" t="s">
        <v>81</v>
      </c>
    </row>
    <row r="96" spans="1:1" x14ac:dyDescent="0.35">
      <c r="A96" t="s">
        <v>82</v>
      </c>
    </row>
    <row r="97" spans="1:1" x14ac:dyDescent="0.35">
      <c r="A97" t="s">
        <v>90</v>
      </c>
    </row>
    <row r="98" spans="1:1" x14ac:dyDescent="0.35">
      <c r="A98" t="s">
        <v>232</v>
      </c>
    </row>
    <row r="99" spans="1:1" x14ac:dyDescent="0.35">
      <c r="A99" t="s">
        <v>233</v>
      </c>
    </row>
    <row r="101" spans="1:1" x14ac:dyDescent="0.35">
      <c r="A101" s="1" t="s">
        <v>8</v>
      </c>
    </row>
    <row r="102" spans="1:1" x14ac:dyDescent="0.35">
      <c r="A102" t="s">
        <v>89</v>
      </c>
    </row>
    <row r="103" spans="1:1" x14ac:dyDescent="0.35">
      <c r="A103" t="s">
        <v>1112</v>
      </c>
    </row>
    <row r="104" spans="1:1" x14ac:dyDescent="0.35">
      <c r="A104" t="s">
        <v>1113</v>
      </c>
    </row>
    <row r="105" spans="1:1" x14ac:dyDescent="0.35">
      <c r="A105" t="s">
        <v>1114</v>
      </c>
    </row>
    <row r="107" spans="1:1" x14ac:dyDescent="0.35">
      <c r="A107" s="1" t="s">
        <v>132</v>
      </c>
    </row>
    <row r="108" spans="1:1" x14ac:dyDescent="0.35">
      <c r="A108" t="s">
        <v>131</v>
      </c>
    </row>
    <row r="110" spans="1:1" x14ac:dyDescent="0.35">
      <c r="A110" s="1" t="s">
        <v>93</v>
      </c>
    </row>
    <row r="111" spans="1:1" x14ac:dyDescent="0.35">
      <c r="A111" t="s">
        <v>131</v>
      </c>
    </row>
    <row r="113" spans="1:2" x14ac:dyDescent="0.35">
      <c r="A113" s="1" t="s">
        <v>10</v>
      </c>
    </row>
    <row r="114" spans="1:2" x14ac:dyDescent="0.35">
      <c r="A114" t="s">
        <v>151</v>
      </c>
    </row>
    <row r="115" spans="1:2" x14ac:dyDescent="0.35">
      <c r="A115" t="s">
        <v>152</v>
      </c>
    </row>
    <row r="116" spans="1:2" x14ac:dyDescent="0.35">
      <c r="A116" t="s">
        <v>153</v>
      </c>
    </row>
    <row r="118" spans="1:2" x14ac:dyDescent="0.35">
      <c r="A118" s="1" t="s">
        <v>74</v>
      </c>
    </row>
    <row r="119" spans="1:2" x14ac:dyDescent="0.35">
      <c r="A119" t="s">
        <v>75</v>
      </c>
    </row>
    <row r="120" spans="1:2" x14ac:dyDescent="0.35">
      <c r="A120" t="s">
        <v>76</v>
      </c>
    </row>
    <row r="121" spans="1:2" x14ac:dyDescent="0.35">
      <c r="A121" t="s">
        <v>77</v>
      </c>
      <c r="B121" t="s">
        <v>79</v>
      </c>
    </row>
    <row r="122" spans="1:2" x14ac:dyDescent="0.35">
      <c r="A122" t="s">
        <v>78</v>
      </c>
      <c r="B122" t="s">
        <v>80</v>
      </c>
    </row>
    <row r="123" spans="1:2" x14ac:dyDescent="0.35">
      <c r="A123">
        <v>0.98699999999999999</v>
      </c>
      <c r="B123" t="s">
        <v>247</v>
      </c>
    </row>
    <row r="124" spans="1:2" x14ac:dyDescent="0.35">
      <c r="A124">
        <v>0.95299999999999996</v>
      </c>
      <c r="B124" t="s">
        <v>246</v>
      </c>
    </row>
    <row r="125" spans="1:2" x14ac:dyDescent="0.35">
      <c r="A125" s="17">
        <v>0.93665959530026111</v>
      </c>
      <c r="B125" t="s">
        <v>245</v>
      </c>
    </row>
    <row r="126" spans="1:2" x14ac:dyDescent="0.35">
      <c r="A126" s="17">
        <v>0.91400000000000003</v>
      </c>
      <c r="B126" t="s">
        <v>248</v>
      </c>
    </row>
    <row r="127" spans="1:2" x14ac:dyDescent="0.35">
      <c r="A127" s="17">
        <v>0.89805481563188172</v>
      </c>
      <c r="B127" t="s">
        <v>249</v>
      </c>
    </row>
    <row r="128" spans="1:2" x14ac:dyDescent="0.35">
      <c r="A128" s="17">
        <v>0.88711067149387013</v>
      </c>
      <c r="B128" t="s">
        <v>1057</v>
      </c>
    </row>
    <row r="129" spans="1:3" x14ac:dyDescent="0.35">
      <c r="A129" s="17">
        <v>0.84730412960844359</v>
      </c>
      <c r="B129" t="s">
        <v>2197</v>
      </c>
    </row>
    <row r="130" spans="1:3" x14ac:dyDescent="0.35">
      <c r="A130" s="17">
        <v>0.78500000000000003</v>
      </c>
      <c r="B130" t="s">
        <v>2915</v>
      </c>
    </row>
    <row r="131" spans="1:3" x14ac:dyDescent="0.35">
      <c r="A131" t="s">
        <v>34</v>
      </c>
    </row>
    <row r="134" spans="1:3" x14ac:dyDescent="0.35">
      <c r="A134" t="s">
        <v>2202</v>
      </c>
      <c r="B134" s="25">
        <v>5.0900000000000001E-2</v>
      </c>
      <c r="C134" t="s">
        <v>2203</v>
      </c>
    </row>
  </sheetData>
  <phoneticPr fontId="17"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502"/>
  <sheetViews>
    <sheetView topLeftCell="B1" workbookViewId="0">
      <selection activeCell="B1" sqref="A1:AH4502"/>
    </sheetView>
  </sheetViews>
  <sheetFormatPr defaultRowHeight="14.5" x14ac:dyDescent="0.35"/>
  <cols>
    <col min="1" max="1" width="21.453125" hidden="1" customWidth="1"/>
    <col min="2" max="2" width="46.7265625" customWidth="1"/>
    <col min="32" max="32" width="9" style="87" bestFit="1" customWidth="1"/>
  </cols>
  <sheetData>
    <row r="1" spans="1:33" ht="15" customHeight="1" thickBot="1" x14ac:dyDescent="0.4">
      <c r="A1" s="95"/>
      <c r="B1" s="96" t="s">
        <v>2916</v>
      </c>
      <c r="C1" s="97">
        <v>2022</v>
      </c>
      <c r="D1" s="97">
        <v>2023</v>
      </c>
      <c r="E1" s="97">
        <v>2024</v>
      </c>
      <c r="F1" s="97">
        <v>2025</v>
      </c>
      <c r="G1" s="97">
        <v>2026</v>
      </c>
      <c r="H1" s="97">
        <v>2027</v>
      </c>
      <c r="I1" s="97">
        <v>2028</v>
      </c>
      <c r="J1" s="97">
        <v>2029</v>
      </c>
      <c r="K1" s="97">
        <v>2030</v>
      </c>
      <c r="L1" s="97">
        <v>2031</v>
      </c>
      <c r="M1" s="97">
        <v>2032</v>
      </c>
      <c r="N1" s="97">
        <v>2033</v>
      </c>
      <c r="O1" s="97">
        <v>2034</v>
      </c>
      <c r="P1" s="97">
        <v>2035</v>
      </c>
      <c r="Q1" s="97">
        <v>2036</v>
      </c>
      <c r="R1" s="97">
        <v>2037</v>
      </c>
      <c r="S1" s="97">
        <v>2038</v>
      </c>
      <c r="T1" s="97">
        <v>2039</v>
      </c>
      <c r="U1" s="97">
        <v>2040</v>
      </c>
      <c r="V1" s="97">
        <v>2041</v>
      </c>
      <c r="W1" s="97">
        <v>2042</v>
      </c>
      <c r="X1" s="97">
        <v>2043</v>
      </c>
      <c r="Y1" s="97">
        <v>2044</v>
      </c>
      <c r="Z1" s="97">
        <v>2045</v>
      </c>
      <c r="AA1" s="97">
        <v>2046</v>
      </c>
      <c r="AB1" s="97">
        <v>2047</v>
      </c>
      <c r="AC1" s="97">
        <v>2048</v>
      </c>
      <c r="AD1" s="97">
        <v>2049</v>
      </c>
      <c r="AE1" s="97">
        <v>2050</v>
      </c>
      <c r="AF1" s="95"/>
      <c r="AG1" s="95"/>
    </row>
    <row r="2" spans="1:33" ht="15" customHeight="1" thickTop="1" x14ac:dyDescent="0.35">
      <c r="A2" s="95"/>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row>
    <row r="3" spans="1:33" ht="15" customHeight="1" x14ac:dyDescent="0.35">
      <c r="A3" s="95"/>
      <c r="B3" s="95"/>
      <c r="C3" s="113" t="s">
        <v>1263</v>
      </c>
      <c r="D3" s="113" t="s">
        <v>2917</v>
      </c>
      <c r="E3" s="100"/>
      <c r="F3" s="100"/>
      <c r="G3" s="100"/>
      <c r="H3" s="95"/>
      <c r="I3" s="95"/>
      <c r="J3" s="95"/>
      <c r="K3" s="95"/>
      <c r="L3" s="95"/>
      <c r="M3" s="95"/>
      <c r="N3" s="95"/>
      <c r="O3" s="95"/>
      <c r="P3" s="95"/>
      <c r="Q3" s="95"/>
      <c r="R3" s="95"/>
      <c r="S3" s="95"/>
      <c r="T3" s="95"/>
      <c r="U3" s="95"/>
      <c r="V3" s="95"/>
      <c r="W3" s="95"/>
      <c r="X3" s="95"/>
      <c r="Y3" s="95"/>
      <c r="Z3" s="95"/>
      <c r="AA3" s="95"/>
      <c r="AB3" s="95"/>
      <c r="AC3" s="95"/>
      <c r="AD3" s="95"/>
      <c r="AE3" s="95"/>
      <c r="AF3" s="95"/>
      <c r="AG3" s="95"/>
    </row>
    <row r="4" spans="1:33" ht="15" customHeight="1" x14ac:dyDescent="0.35">
      <c r="A4" s="95"/>
      <c r="B4" s="95"/>
      <c r="C4" s="113" t="s">
        <v>1265</v>
      </c>
      <c r="D4" s="113" t="s">
        <v>2918</v>
      </c>
      <c r="E4" s="100"/>
      <c r="F4" s="100"/>
      <c r="G4" s="113" t="s">
        <v>2919</v>
      </c>
      <c r="H4" s="95"/>
      <c r="I4" s="95"/>
      <c r="J4" s="95"/>
      <c r="K4" s="95"/>
      <c r="L4" s="95"/>
      <c r="M4" s="95"/>
      <c r="N4" s="95"/>
      <c r="O4" s="95"/>
      <c r="P4" s="95"/>
      <c r="Q4" s="95"/>
      <c r="R4" s="95"/>
      <c r="S4" s="95"/>
      <c r="T4" s="95"/>
      <c r="U4" s="95"/>
      <c r="V4" s="95"/>
      <c r="W4" s="95"/>
      <c r="X4" s="95"/>
      <c r="Y4" s="95"/>
      <c r="Z4" s="95"/>
      <c r="AA4" s="95"/>
      <c r="AB4" s="95"/>
      <c r="AC4" s="95"/>
      <c r="AD4" s="95"/>
      <c r="AE4" s="95"/>
      <c r="AF4" s="95"/>
      <c r="AG4" s="95"/>
    </row>
    <row r="5" spans="1:33" ht="15" customHeight="1" x14ac:dyDescent="0.35">
      <c r="A5" s="95"/>
      <c r="B5" s="95"/>
      <c r="C5" s="113" t="s">
        <v>1268</v>
      </c>
      <c r="D5" s="113" t="s">
        <v>2920</v>
      </c>
      <c r="E5" s="100"/>
      <c r="F5" s="100"/>
      <c r="G5" s="100"/>
      <c r="H5" s="95"/>
      <c r="I5" s="95"/>
      <c r="J5" s="95"/>
      <c r="K5" s="95"/>
      <c r="L5" s="95"/>
      <c r="M5" s="95"/>
      <c r="N5" s="95"/>
      <c r="O5" s="95"/>
      <c r="P5" s="95"/>
      <c r="Q5" s="95"/>
      <c r="R5" s="95"/>
      <c r="S5" s="95"/>
      <c r="T5" s="95"/>
      <c r="U5" s="95"/>
      <c r="V5" s="95"/>
      <c r="W5" s="95"/>
      <c r="X5" s="95"/>
      <c r="Y5" s="95"/>
      <c r="Z5" s="95"/>
      <c r="AA5" s="95"/>
      <c r="AB5" s="95"/>
      <c r="AC5" s="95"/>
      <c r="AD5" s="95"/>
      <c r="AE5" s="95"/>
      <c r="AF5" s="95"/>
      <c r="AG5" s="95"/>
    </row>
    <row r="6" spans="1:33" ht="15" customHeight="1" x14ac:dyDescent="0.35">
      <c r="A6" s="95"/>
      <c r="B6" s="95"/>
      <c r="C6" s="113" t="s">
        <v>1270</v>
      </c>
      <c r="D6" s="100"/>
      <c r="E6" s="113" t="s">
        <v>2921</v>
      </c>
      <c r="F6" s="100"/>
      <c r="G6" s="100"/>
      <c r="H6" s="95"/>
      <c r="I6" s="95"/>
      <c r="J6" s="95"/>
      <c r="K6" s="95"/>
      <c r="L6" s="95"/>
      <c r="M6" s="95"/>
      <c r="N6" s="95"/>
      <c r="O6" s="95"/>
      <c r="P6" s="95"/>
      <c r="Q6" s="95"/>
      <c r="R6" s="95"/>
      <c r="S6" s="95"/>
      <c r="T6" s="95"/>
      <c r="U6" s="95"/>
      <c r="V6" s="95"/>
      <c r="W6" s="95"/>
      <c r="X6" s="95"/>
      <c r="Y6" s="95"/>
      <c r="Z6" s="95"/>
      <c r="AA6" s="95"/>
      <c r="AB6" s="95"/>
      <c r="AC6" s="95"/>
      <c r="AD6" s="95"/>
      <c r="AE6" s="95"/>
      <c r="AF6" s="95"/>
      <c r="AG6" s="95"/>
    </row>
    <row r="7" spans="1:33" ht="12" customHeight="1" x14ac:dyDescent="0.35">
      <c r="A7" s="95"/>
      <c r="B7" s="95"/>
      <c r="C7" s="95"/>
      <c r="D7" s="95"/>
      <c r="E7" s="95"/>
      <c r="F7" s="95"/>
      <c r="G7" s="95"/>
      <c r="H7" s="95"/>
      <c r="I7" s="95"/>
      <c r="J7" s="95"/>
      <c r="K7" s="95"/>
      <c r="L7" s="95"/>
      <c r="M7" s="95"/>
      <c r="N7" s="95"/>
      <c r="O7" s="95"/>
      <c r="P7" s="95"/>
      <c r="Q7" s="95"/>
      <c r="R7" s="95"/>
      <c r="S7" s="95"/>
      <c r="T7" s="95"/>
      <c r="U7" s="95"/>
      <c r="V7" s="95"/>
      <c r="W7" s="95"/>
      <c r="X7" s="95"/>
      <c r="Y7" s="95"/>
      <c r="Z7" s="95"/>
      <c r="AA7" s="95"/>
      <c r="AB7" s="95"/>
      <c r="AC7" s="95"/>
      <c r="AD7" s="95"/>
      <c r="AE7" s="95"/>
      <c r="AF7" s="95"/>
      <c r="AG7" s="95"/>
    </row>
    <row r="8" spans="1:33" ht="12" customHeight="1" x14ac:dyDescent="0.35">
      <c r="A8" s="95"/>
      <c r="B8" s="95"/>
      <c r="C8" s="95"/>
      <c r="D8" s="95"/>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row>
    <row r="9" spans="1:33" ht="12" customHeight="1" x14ac:dyDescent="0.35">
      <c r="A9" s="95"/>
      <c r="B9" s="95"/>
      <c r="C9" s="95"/>
      <c r="D9" s="95"/>
      <c r="E9" s="95"/>
      <c r="F9" s="95"/>
      <c r="G9" s="95"/>
      <c r="H9" s="95"/>
      <c r="I9" s="95"/>
      <c r="J9" s="95"/>
      <c r="K9" s="95"/>
      <c r="L9" s="95"/>
      <c r="M9" s="95"/>
      <c r="N9" s="95"/>
      <c r="O9" s="95"/>
      <c r="P9" s="95"/>
      <c r="Q9" s="95"/>
      <c r="R9" s="95"/>
      <c r="S9" s="95"/>
      <c r="T9" s="95"/>
      <c r="U9" s="95"/>
      <c r="V9" s="95"/>
      <c r="W9" s="95"/>
      <c r="X9" s="95"/>
      <c r="Y9" s="95"/>
      <c r="Z9" s="95"/>
      <c r="AA9" s="95"/>
      <c r="AB9" s="95"/>
      <c r="AC9" s="95"/>
      <c r="AD9" s="95"/>
      <c r="AE9" s="95"/>
      <c r="AF9" s="95"/>
      <c r="AG9" s="95"/>
    </row>
    <row r="10" spans="1:33" ht="15" customHeight="1" x14ac:dyDescent="0.35">
      <c r="A10" s="98" t="s">
        <v>1272</v>
      </c>
      <c r="B10" s="101" t="s">
        <v>1273</v>
      </c>
      <c r="C10" s="99"/>
      <c r="D10" s="99"/>
      <c r="E10" s="99"/>
      <c r="F10" s="99"/>
      <c r="G10" s="99"/>
      <c r="H10" s="99"/>
      <c r="I10" s="99"/>
      <c r="J10" s="99"/>
      <c r="K10" s="99"/>
      <c r="L10" s="99"/>
      <c r="M10" s="99"/>
      <c r="N10" s="99"/>
      <c r="O10" s="99"/>
      <c r="P10" s="99"/>
      <c r="Q10" s="99"/>
      <c r="R10" s="99"/>
      <c r="S10" s="99"/>
      <c r="T10" s="99"/>
      <c r="U10" s="99"/>
      <c r="V10" s="99"/>
      <c r="W10" s="99"/>
      <c r="X10" s="99"/>
      <c r="Y10" s="99"/>
      <c r="Z10" s="99"/>
      <c r="AA10" s="99"/>
      <c r="AB10" s="99"/>
      <c r="AC10" s="99"/>
      <c r="AD10" s="99"/>
      <c r="AE10" s="99"/>
      <c r="AF10" s="102" t="s">
        <v>1276</v>
      </c>
      <c r="AG10" s="99"/>
    </row>
    <row r="11" spans="1:33" ht="15" customHeight="1" x14ac:dyDescent="0.35">
      <c r="A11" s="95"/>
      <c r="B11" s="103" t="s">
        <v>1275</v>
      </c>
      <c r="C11" s="99"/>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102" t="s">
        <v>1277</v>
      </c>
      <c r="AG11" s="99"/>
    </row>
    <row r="12" spans="1:33" ht="15" customHeight="1" x14ac:dyDescent="0.35">
      <c r="A12" s="95"/>
      <c r="B12" s="103"/>
      <c r="C12" s="104"/>
      <c r="D12" s="104"/>
      <c r="E12" s="104"/>
      <c r="F12" s="104"/>
      <c r="G12" s="104"/>
      <c r="H12" s="104"/>
      <c r="I12" s="104"/>
      <c r="J12" s="104"/>
      <c r="K12" s="104"/>
      <c r="L12" s="104"/>
      <c r="M12" s="104"/>
      <c r="N12" s="104"/>
      <c r="O12" s="104"/>
      <c r="P12" s="104"/>
      <c r="Q12" s="104"/>
      <c r="R12" s="104"/>
      <c r="S12" s="104"/>
      <c r="T12" s="104"/>
      <c r="U12" s="104"/>
      <c r="V12" s="104"/>
      <c r="W12" s="104"/>
      <c r="X12" s="104"/>
      <c r="Y12" s="104"/>
      <c r="Z12" s="104"/>
      <c r="AA12" s="104"/>
      <c r="AB12" s="104"/>
      <c r="AC12" s="104"/>
      <c r="AD12" s="104"/>
      <c r="AE12" s="104"/>
      <c r="AF12" s="102" t="s">
        <v>2922</v>
      </c>
      <c r="AG12" s="99"/>
    </row>
    <row r="13" spans="1:33" ht="15" customHeight="1" thickBot="1" x14ac:dyDescent="0.4">
      <c r="A13" s="95"/>
      <c r="B13" s="105" t="s">
        <v>1278</v>
      </c>
      <c r="C13" s="105">
        <v>2022</v>
      </c>
      <c r="D13" s="105">
        <v>2023</v>
      </c>
      <c r="E13" s="105">
        <v>2024</v>
      </c>
      <c r="F13" s="105">
        <v>2025</v>
      </c>
      <c r="G13" s="105">
        <v>2026</v>
      </c>
      <c r="H13" s="105">
        <v>2027</v>
      </c>
      <c r="I13" s="105">
        <v>2028</v>
      </c>
      <c r="J13" s="105">
        <v>2029</v>
      </c>
      <c r="K13" s="105">
        <v>2030</v>
      </c>
      <c r="L13" s="105">
        <v>2031</v>
      </c>
      <c r="M13" s="105">
        <v>2032</v>
      </c>
      <c r="N13" s="105">
        <v>2033</v>
      </c>
      <c r="O13" s="105">
        <v>2034</v>
      </c>
      <c r="P13" s="105">
        <v>2035</v>
      </c>
      <c r="Q13" s="105">
        <v>2036</v>
      </c>
      <c r="R13" s="105">
        <v>2037</v>
      </c>
      <c r="S13" s="105">
        <v>2038</v>
      </c>
      <c r="T13" s="105">
        <v>2039</v>
      </c>
      <c r="U13" s="105">
        <v>2040</v>
      </c>
      <c r="V13" s="105">
        <v>2041</v>
      </c>
      <c r="W13" s="105">
        <v>2042</v>
      </c>
      <c r="X13" s="105">
        <v>2043</v>
      </c>
      <c r="Y13" s="105">
        <v>2044</v>
      </c>
      <c r="Z13" s="105">
        <v>2045</v>
      </c>
      <c r="AA13" s="105">
        <v>2046</v>
      </c>
      <c r="AB13" s="105">
        <v>2047</v>
      </c>
      <c r="AC13" s="105">
        <v>2048</v>
      </c>
      <c r="AD13" s="105">
        <v>2049</v>
      </c>
      <c r="AE13" s="105">
        <v>2050</v>
      </c>
      <c r="AF13" s="106">
        <v>2050</v>
      </c>
      <c r="AG13" s="99"/>
    </row>
    <row r="14" spans="1:33" ht="15" customHeight="1" thickTop="1" x14ac:dyDescent="0.35">
      <c r="A14" s="95"/>
      <c r="B14" s="99"/>
      <c r="C14" s="99"/>
      <c r="D14" s="99"/>
      <c r="E14" s="99"/>
      <c r="F14" s="99"/>
      <c r="G14" s="99"/>
      <c r="H14" s="99"/>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row>
    <row r="15" spans="1:33" ht="15" customHeight="1" x14ac:dyDescent="0.35">
      <c r="A15" s="95"/>
      <c r="B15" s="107" t="s">
        <v>1280</v>
      </c>
      <c r="C15" s="99"/>
      <c r="D15" s="99"/>
      <c r="E15" s="99"/>
      <c r="F15" s="99"/>
      <c r="G15" s="99"/>
      <c r="H15" s="99"/>
      <c r="I15" s="99"/>
      <c r="J15" s="99"/>
      <c r="K15" s="99"/>
      <c r="L15" s="99"/>
      <c r="M15" s="99"/>
      <c r="N15" s="99"/>
      <c r="O15" s="99"/>
      <c r="P15" s="99"/>
      <c r="Q15" s="99"/>
      <c r="R15" s="99"/>
      <c r="S15" s="99"/>
      <c r="T15" s="99"/>
      <c r="U15" s="99"/>
      <c r="V15" s="99"/>
      <c r="W15" s="99"/>
      <c r="X15" s="99"/>
      <c r="Y15" s="99"/>
      <c r="Z15" s="99"/>
      <c r="AA15" s="99"/>
      <c r="AB15" s="99"/>
      <c r="AC15" s="99"/>
      <c r="AD15" s="99"/>
      <c r="AE15" s="99"/>
      <c r="AF15" s="99"/>
      <c r="AG15" s="99"/>
    </row>
    <row r="16" spans="1:33" ht="15" customHeight="1" x14ac:dyDescent="0.35">
      <c r="A16" s="95"/>
      <c r="B16" s="107" t="s">
        <v>1281</v>
      </c>
      <c r="C16" s="99"/>
      <c r="D16" s="99"/>
      <c r="E16" s="99"/>
      <c r="F16" s="99"/>
      <c r="G16" s="99"/>
      <c r="H16" s="99"/>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row>
    <row r="17" spans="1:33" ht="15" customHeight="1" x14ac:dyDescent="0.35">
      <c r="A17" s="98" t="s">
        <v>1282</v>
      </c>
      <c r="B17" s="108" t="s">
        <v>1283</v>
      </c>
      <c r="C17" s="111">
        <v>4298.7246089999999</v>
      </c>
      <c r="D17" s="111">
        <v>4196.4672849999997</v>
      </c>
      <c r="E17" s="111">
        <v>4272.1816410000001</v>
      </c>
      <c r="F17" s="111">
        <v>4058.6918949999999</v>
      </c>
      <c r="G17" s="111">
        <v>3988.665039</v>
      </c>
      <c r="H17" s="111">
        <v>3850.788086</v>
      </c>
      <c r="I17" s="111">
        <v>3673.891846</v>
      </c>
      <c r="J17" s="111">
        <v>3598.7653810000002</v>
      </c>
      <c r="K17" s="111">
        <v>3514.1945799999999</v>
      </c>
      <c r="L17" s="111">
        <v>3453.720703</v>
      </c>
      <c r="M17" s="111">
        <v>3407.5642090000001</v>
      </c>
      <c r="N17" s="111">
        <v>3342.6301269999999</v>
      </c>
      <c r="O17" s="111">
        <v>3297.842529</v>
      </c>
      <c r="P17" s="111">
        <v>3253.5180660000001</v>
      </c>
      <c r="Q17" s="111">
        <v>3240.9792480000001</v>
      </c>
      <c r="R17" s="111">
        <v>3219.2282709999999</v>
      </c>
      <c r="S17" s="111">
        <v>3204.2551269999999</v>
      </c>
      <c r="T17" s="111">
        <v>3164.4125979999999</v>
      </c>
      <c r="U17" s="111">
        <v>3149.232422</v>
      </c>
      <c r="V17" s="111">
        <v>3123.9934079999998</v>
      </c>
      <c r="W17" s="111">
        <v>3085.945557</v>
      </c>
      <c r="X17" s="111">
        <v>3061.0690920000002</v>
      </c>
      <c r="Y17" s="111">
        <v>3041.8813479999999</v>
      </c>
      <c r="Z17" s="111">
        <v>3043.851807</v>
      </c>
      <c r="AA17" s="111">
        <v>3039.5437010000001</v>
      </c>
      <c r="AB17" s="111">
        <v>3026.4516600000002</v>
      </c>
      <c r="AC17" s="111">
        <v>3017.343018</v>
      </c>
      <c r="AD17" s="111">
        <v>3013.7204590000001</v>
      </c>
      <c r="AE17" s="111">
        <v>3010.905518</v>
      </c>
      <c r="AF17" s="109">
        <v>-1.2637000000000001E-2</v>
      </c>
      <c r="AG17" s="99"/>
    </row>
    <row r="18" spans="1:33" ht="15" customHeight="1" x14ac:dyDescent="0.35">
      <c r="A18" s="98" t="s">
        <v>1284</v>
      </c>
      <c r="B18" s="108" t="s">
        <v>1285</v>
      </c>
      <c r="C18" s="111">
        <v>3.3541000000000001E-2</v>
      </c>
      <c r="D18" s="111">
        <v>4.0265000000000002E-2</v>
      </c>
      <c r="E18" s="111">
        <v>4.5128000000000001E-2</v>
      </c>
      <c r="F18" s="111">
        <v>4.4608000000000002E-2</v>
      </c>
      <c r="G18" s="111">
        <v>4.4159999999999998E-2</v>
      </c>
      <c r="H18" s="111">
        <v>4.4911E-2</v>
      </c>
      <c r="I18" s="111">
        <v>4.8447999999999998E-2</v>
      </c>
      <c r="J18" s="111">
        <v>4.7466000000000001E-2</v>
      </c>
      <c r="K18" s="111">
        <v>4.6607000000000003E-2</v>
      </c>
      <c r="L18" s="111">
        <v>4.5774000000000002E-2</v>
      </c>
      <c r="M18" s="111">
        <v>4.4971999999999998E-2</v>
      </c>
      <c r="N18" s="111">
        <v>4.3853999999999997E-2</v>
      </c>
      <c r="O18" s="111">
        <v>4.3709999999999999E-2</v>
      </c>
      <c r="P18" s="111">
        <v>4.3041000000000003E-2</v>
      </c>
      <c r="Q18" s="111">
        <v>4.3646999999999998E-2</v>
      </c>
      <c r="R18" s="111">
        <v>4.3985000000000003E-2</v>
      </c>
      <c r="S18" s="111">
        <v>4.4162E-2</v>
      </c>
      <c r="T18" s="111">
        <v>4.4977000000000003E-2</v>
      </c>
      <c r="U18" s="111">
        <v>4.5296000000000003E-2</v>
      </c>
      <c r="V18" s="111">
        <v>4.5418E-2</v>
      </c>
      <c r="W18" s="111">
        <v>4.5924E-2</v>
      </c>
      <c r="X18" s="111">
        <v>4.6086000000000002E-2</v>
      </c>
      <c r="Y18" s="111">
        <v>4.5886999999999997E-2</v>
      </c>
      <c r="Z18" s="111">
        <v>4.6268999999999998E-2</v>
      </c>
      <c r="AA18" s="111">
        <v>4.6398000000000002E-2</v>
      </c>
      <c r="AB18" s="111">
        <v>4.6685999999999998E-2</v>
      </c>
      <c r="AC18" s="111">
        <v>4.7049000000000001E-2</v>
      </c>
      <c r="AD18" s="111">
        <v>4.7716000000000001E-2</v>
      </c>
      <c r="AE18" s="111">
        <v>4.8283E-2</v>
      </c>
      <c r="AF18" s="109">
        <v>1.3096E-2</v>
      </c>
      <c r="AG18" s="99"/>
    </row>
    <row r="19" spans="1:33" ht="15" customHeight="1" x14ac:dyDescent="0.35">
      <c r="A19" s="98" t="s">
        <v>1286</v>
      </c>
      <c r="B19" s="108" t="s">
        <v>1287</v>
      </c>
      <c r="C19" s="111">
        <v>4298.7583009999998</v>
      </c>
      <c r="D19" s="111">
        <v>4196.5073240000002</v>
      </c>
      <c r="E19" s="111">
        <v>4272.2265619999998</v>
      </c>
      <c r="F19" s="111">
        <v>4058.7365719999998</v>
      </c>
      <c r="G19" s="111">
        <v>3988.7092290000001</v>
      </c>
      <c r="H19" s="111">
        <v>3850.8330080000001</v>
      </c>
      <c r="I19" s="111">
        <v>3673.9401859999998</v>
      </c>
      <c r="J19" s="111">
        <v>3598.8127439999998</v>
      </c>
      <c r="K19" s="111">
        <v>3514.241211</v>
      </c>
      <c r="L19" s="111">
        <v>3453.766357</v>
      </c>
      <c r="M19" s="111">
        <v>3407.6091310000002</v>
      </c>
      <c r="N19" s="111">
        <v>3342.6740719999998</v>
      </c>
      <c r="O19" s="111">
        <v>3297.8862300000001</v>
      </c>
      <c r="P19" s="111">
        <v>3253.5610350000002</v>
      </c>
      <c r="Q19" s="111">
        <v>3241.0229490000002</v>
      </c>
      <c r="R19" s="111">
        <v>3219.2722170000002</v>
      </c>
      <c r="S19" s="111">
        <v>3204.2993160000001</v>
      </c>
      <c r="T19" s="111">
        <v>3164.4575199999999</v>
      </c>
      <c r="U19" s="111">
        <v>3149.2778320000002</v>
      </c>
      <c r="V19" s="111">
        <v>3124.038818</v>
      </c>
      <c r="W19" s="111">
        <v>3085.9914549999999</v>
      </c>
      <c r="X19" s="111">
        <v>3061.1152339999999</v>
      </c>
      <c r="Y19" s="111">
        <v>3041.9272460000002</v>
      </c>
      <c r="Z19" s="111">
        <v>3043.898193</v>
      </c>
      <c r="AA19" s="111">
        <v>3039.5900879999999</v>
      </c>
      <c r="AB19" s="111">
        <v>3026.4982909999999</v>
      </c>
      <c r="AC19" s="111">
        <v>3017.3901369999999</v>
      </c>
      <c r="AD19" s="111">
        <v>3013.7680660000001</v>
      </c>
      <c r="AE19" s="111">
        <v>3010.953857</v>
      </c>
      <c r="AF19" s="109">
        <v>-1.2636E-2</v>
      </c>
      <c r="AG19" s="99"/>
    </row>
    <row r="20" spans="1:33" ht="15" customHeight="1" x14ac:dyDescent="0.35">
      <c r="A20" s="95"/>
      <c r="B20" s="99"/>
      <c r="C20" s="99"/>
      <c r="D20" s="99"/>
      <c r="E20" s="99"/>
      <c r="F20" s="99"/>
      <c r="G20" s="99"/>
      <c r="H20" s="99"/>
      <c r="I20" s="99"/>
      <c r="J20" s="99"/>
      <c r="K20" s="99"/>
      <c r="L20" s="99"/>
      <c r="M20" s="99"/>
      <c r="N20" s="99"/>
      <c r="O20" s="99"/>
      <c r="P20" s="99"/>
      <c r="Q20" s="99"/>
      <c r="R20" s="99"/>
      <c r="S20" s="99"/>
      <c r="T20" s="99"/>
      <c r="U20" s="99"/>
      <c r="V20" s="99"/>
      <c r="W20" s="99"/>
      <c r="X20" s="99"/>
      <c r="Y20" s="99"/>
      <c r="Z20" s="99"/>
      <c r="AA20" s="99"/>
      <c r="AB20" s="99"/>
      <c r="AC20" s="99"/>
      <c r="AD20" s="99"/>
      <c r="AE20" s="99"/>
      <c r="AF20" s="99"/>
      <c r="AG20" s="99"/>
    </row>
    <row r="21" spans="1:33" ht="15" customHeight="1" x14ac:dyDescent="0.35">
      <c r="A21" s="95"/>
      <c r="B21" s="107" t="s">
        <v>1288</v>
      </c>
      <c r="C21" s="99"/>
      <c r="D21" s="99"/>
      <c r="E21" s="99"/>
      <c r="F21" s="99"/>
      <c r="G21" s="99"/>
      <c r="H21" s="99"/>
      <c r="I21" s="99"/>
      <c r="J21" s="99"/>
      <c r="K21" s="99"/>
      <c r="L21" s="99"/>
      <c r="M21" s="99"/>
      <c r="N21" s="99"/>
      <c r="O21" s="99"/>
      <c r="P21" s="99"/>
      <c r="Q21" s="99"/>
      <c r="R21" s="99"/>
      <c r="S21" s="99"/>
      <c r="T21" s="99"/>
      <c r="U21" s="99"/>
      <c r="V21" s="99"/>
      <c r="W21" s="99"/>
      <c r="X21" s="99"/>
      <c r="Y21" s="99"/>
      <c r="Z21" s="99"/>
      <c r="AA21" s="99"/>
      <c r="AB21" s="99"/>
      <c r="AC21" s="99"/>
      <c r="AD21" s="99"/>
      <c r="AE21" s="99"/>
      <c r="AF21" s="99"/>
      <c r="AG21" s="99"/>
    </row>
    <row r="22" spans="1:33" ht="15" customHeight="1" x14ac:dyDescent="0.35">
      <c r="A22" s="98" t="s">
        <v>1289</v>
      </c>
      <c r="B22" s="108" t="s">
        <v>1290</v>
      </c>
      <c r="C22" s="111">
        <v>65.659285999999994</v>
      </c>
      <c r="D22" s="111">
        <v>64.728210000000004</v>
      </c>
      <c r="E22" s="111">
        <v>65.783951000000002</v>
      </c>
      <c r="F22" s="111">
        <v>63.034176000000002</v>
      </c>
      <c r="G22" s="111">
        <v>61.768337000000002</v>
      </c>
      <c r="H22" s="111">
        <v>59.877602000000003</v>
      </c>
      <c r="I22" s="111">
        <v>57.519238000000001</v>
      </c>
      <c r="J22" s="111">
        <v>56.478484999999999</v>
      </c>
      <c r="K22" s="111">
        <v>55.442580999999997</v>
      </c>
      <c r="L22" s="111">
        <v>54.736671000000001</v>
      </c>
      <c r="M22" s="111">
        <v>54.174346999999997</v>
      </c>
      <c r="N22" s="111">
        <v>53.429378999999997</v>
      </c>
      <c r="O22" s="111">
        <v>52.995907000000003</v>
      </c>
      <c r="P22" s="111">
        <v>52.596888999999997</v>
      </c>
      <c r="Q22" s="111">
        <v>52.650322000000003</v>
      </c>
      <c r="R22" s="111">
        <v>52.602333000000002</v>
      </c>
      <c r="S22" s="111">
        <v>52.709637000000001</v>
      </c>
      <c r="T22" s="111">
        <v>52.537025</v>
      </c>
      <c r="U22" s="111">
        <v>52.515495000000001</v>
      </c>
      <c r="V22" s="111">
        <v>52.326939000000003</v>
      </c>
      <c r="W22" s="111">
        <v>51.935760000000002</v>
      </c>
      <c r="X22" s="111">
        <v>51.721279000000003</v>
      </c>
      <c r="Y22" s="111">
        <v>51.553210999999997</v>
      </c>
      <c r="Z22" s="111">
        <v>51.753216000000002</v>
      </c>
      <c r="AA22" s="111">
        <v>51.866432000000003</v>
      </c>
      <c r="AB22" s="111">
        <v>51.793396000000001</v>
      </c>
      <c r="AC22" s="111">
        <v>51.793548999999999</v>
      </c>
      <c r="AD22" s="111">
        <v>51.890984000000003</v>
      </c>
      <c r="AE22" s="111">
        <v>51.882438999999998</v>
      </c>
      <c r="AF22" s="109">
        <v>-8.3750000000000005E-3</v>
      </c>
      <c r="AG22" s="99"/>
    </row>
    <row r="23" spans="1:33" ht="15" customHeight="1" x14ac:dyDescent="0.35">
      <c r="A23" s="98" t="s">
        <v>1291</v>
      </c>
      <c r="B23" s="108" t="s">
        <v>2923</v>
      </c>
      <c r="C23" s="111">
        <v>1.7299420000000001</v>
      </c>
      <c r="D23" s="111">
        <v>2.005725</v>
      </c>
      <c r="E23" s="111">
        <v>2.2869480000000002</v>
      </c>
      <c r="F23" s="111">
        <v>2.4841479999999998</v>
      </c>
      <c r="G23" s="111">
        <v>2.6754090000000001</v>
      </c>
      <c r="H23" s="111">
        <v>2.8723580000000002</v>
      </c>
      <c r="I23" s="111">
        <v>3.0481590000000001</v>
      </c>
      <c r="J23" s="111">
        <v>3.2483200000000001</v>
      </c>
      <c r="K23" s="111">
        <v>3.4573200000000002</v>
      </c>
      <c r="L23" s="111">
        <v>3.6642269999999999</v>
      </c>
      <c r="M23" s="111">
        <v>3.8885999999999998</v>
      </c>
      <c r="N23" s="111">
        <v>4.1005649999999996</v>
      </c>
      <c r="O23" s="111">
        <v>4.3357590000000004</v>
      </c>
      <c r="P23" s="111">
        <v>4.5749709999999997</v>
      </c>
      <c r="Q23" s="111">
        <v>4.8511199999999999</v>
      </c>
      <c r="R23" s="111">
        <v>5.1167439999999997</v>
      </c>
      <c r="S23" s="111">
        <v>5.3919790000000001</v>
      </c>
      <c r="T23" s="111">
        <v>5.6649149999999997</v>
      </c>
      <c r="U23" s="111">
        <v>5.9201920000000001</v>
      </c>
      <c r="V23" s="111">
        <v>6.1533369999999996</v>
      </c>
      <c r="W23" s="111">
        <v>6.372039</v>
      </c>
      <c r="X23" s="111">
        <v>6.5985310000000004</v>
      </c>
      <c r="Y23" s="111">
        <v>6.8089909999999998</v>
      </c>
      <c r="Z23" s="111">
        <v>7.076816</v>
      </c>
      <c r="AA23" s="111">
        <v>7.3346580000000001</v>
      </c>
      <c r="AB23" s="111">
        <v>7.5634180000000004</v>
      </c>
      <c r="AC23" s="111">
        <v>7.8030359999999996</v>
      </c>
      <c r="AD23" s="111">
        <v>8.0642630000000004</v>
      </c>
      <c r="AE23" s="111">
        <v>8.3393610000000002</v>
      </c>
      <c r="AF23" s="109">
        <v>5.7783000000000001E-2</v>
      </c>
      <c r="AG23" s="99"/>
    </row>
    <row r="24" spans="1:33" ht="15" customHeight="1" x14ac:dyDescent="0.35">
      <c r="A24" s="98" t="s">
        <v>1293</v>
      </c>
      <c r="B24" s="108" t="s">
        <v>2924</v>
      </c>
      <c r="C24" s="111">
        <v>106.463356</v>
      </c>
      <c r="D24" s="111">
        <v>85.100380000000001</v>
      </c>
      <c r="E24" s="111">
        <v>104.728996</v>
      </c>
      <c r="F24" s="111">
        <v>110.45807600000001</v>
      </c>
      <c r="G24" s="111">
        <v>142.10453799999999</v>
      </c>
      <c r="H24" s="111">
        <v>170.881348</v>
      </c>
      <c r="I24" s="111">
        <v>193.667587</v>
      </c>
      <c r="J24" s="111">
        <v>244.486694</v>
      </c>
      <c r="K24" s="111">
        <v>290.96740699999998</v>
      </c>
      <c r="L24" s="111">
        <v>305.091095</v>
      </c>
      <c r="M24" s="111">
        <v>320.86987299999998</v>
      </c>
      <c r="N24" s="111">
        <v>335.373627</v>
      </c>
      <c r="O24" s="111">
        <v>351.41522200000003</v>
      </c>
      <c r="P24" s="111">
        <v>366.53866599999998</v>
      </c>
      <c r="Q24" s="111">
        <v>386.72582999999997</v>
      </c>
      <c r="R24" s="111">
        <v>397.15643299999999</v>
      </c>
      <c r="S24" s="111">
        <v>412.02462800000001</v>
      </c>
      <c r="T24" s="111">
        <v>431.10476699999998</v>
      </c>
      <c r="U24" s="111">
        <v>430.68725599999999</v>
      </c>
      <c r="V24" s="111">
        <v>431.12588499999998</v>
      </c>
      <c r="W24" s="111">
        <v>433.27148399999999</v>
      </c>
      <c r="X24" s="111">
        <v>429.88336199999998</v>
      </c>
      <c r="Y24" s="111">
        <v>419.96893299999999</v>
      </c>
      <c r="Z24" s="111">
        <v>417.375336</v>
      </c>
      <c r="AA24" s="111">
        <v>411.26257299999997</v>
      </c>
      <c r="AB24" s="111">
        <v>401.155731</v>
      </c>
      <c r="AC24" s="111">
        <v>390.97796599999998</v>
      </c>
      <c r="AD24" s="111">
        <v>382.39801</v>
      </c>
      <c r="AE24" s="111">
        <v>374.47113000000002</v>
      </c>
      <c r="AF24" s="109">
        <v>4.5941999999999997E-2</v>
      </c>
      <c r="AG24" s="99"/>
    </row>
    <row r="25" spans="1:33" ht="15" customHeight="1" x14ac:dyDescent="0.35">
      <c r="A25" s="98" t="s">
        <v>1295</v>
      </c>
      <c r="B25" s="108" t="s">
        <v>2925</v>
      </c>
      <c r="C25" s="111">
        <v>480.91674799999998</v>
      </c>
      <c r="D25" s="111">
        <v>506.57986499999998</v>
      </c>
      <c r="E25" s="111">
        <v>504.46893299999999</v>
      </c>
      <c r="F25" s="111">
        <v>527.60015899999996</v>
      </c>
      <c r="G25" s="111">
        <v>530.926331</v>
      </c>
      <c r="H25" s="111">
        <v>559.33807400000001</v>
      </c>
      <c r="I25" s="111">
        <v>584.00335700000005</v>
      </c>
      <c r="J25" s="111">
        <v>601.27581799999996</v>
      </c>
      <c r="K25" s="111">
        <v>608.78271500000005</v>
      </c>
      <c r="L25" s="111">
        <v>616.84777799999995</v>
      </c>
      <c r="M25" s="111">
        <v>639.66790800000001</v>
      </c>
      <c r="N25" s="111">
        <v>661.19171100000005</v>
      </c>
      <c r="O25" s="111">
        <v>685.69885299999999</v>
      </c>
      <c r="P25" s="111">
        <v>708.61273200000005</v>
      </c>
      <c r="Q25" s="111">
        <v>736.00299099999995</v>
      </c>
      <c r="R25" s="111">
        <v>757.15002400000003</v>
      </c>
      <c r="S25" s="111">
        <v>786.56384300000002</v>
      </c>
      <c r="T25" s="111">
        <v>824.77166699999998</v>
      </c>
      <c r="U25" s="111">
        <v>839.93591300000003</v>
      </c>
      <c r="V25" s="111">
        <v>852.42486599999995</v>
      </c>
      <c r="W25" s="111">
        <v>867.56158400000004</v>
      </c>
      <c r="X25" s="111">
        <v>879.41339100000005</v>
      </c>
      <c r="Y25" s="111">
        <v>882.630493</v>
      </c>
      <c r="Z25" s="111">
        <v>896.83734100000004</v>
      </c>
      <c r="AA25" s="111">
        <v>909.04321300000004</v>
      </c>
      <c r="AB25" s="111">
        <v>915.846497</v>
      </c>
      <c r="AC25" s="111">
        <v>924.56146200000001</v>
      </c>
      <c r="AD25" s="111">
        <v>938.43981900000006</v>
      </c>
      <c r="AE25" s="111">
        <v>958.95007299999997</v>
      </c>
      <c r="AF25" s="109">
        <v>2.4954E-2</v>
      </c>
      <c r="AG25" s="99"/>
    </row>
    <row r="26" spans="1:33" ht="15" customHeight="1" x14ac:dyDescent="0.35">
      <c r="A26" s="98" t="s">
        <v>1297</v>
      </c>
      <c r="B26" s="108" t="s">
        <v>1298</v>
      </c>
      <c r="C26" s="111">
        <v>35.592635999999999</v>
      </c>
      <c r="D26" s="111">
        <v>39.525955000000003</v>
      </c>
      <c r="E26" s="111">
        <v>48.356502999999996</v>
      </c>
      <c r="F26" s="111">
        <v>58.968657999999998</v>
      </c>
      <c r="G26" s="111">
        <v>64.853142000000005</v>
      </c>
      <c r="H26" s="111">
        <v>69.527884999999998</v>
      </c>
      <c r="I26" s="111">
        <v>75.107048000000006</v>
      </c>
      <c r="J26" s="111">
        <v>79.866364000000004</v>
      </c>
      <c r="K26" s="111">
        <v>81.579612999999995</v>
      </c>
      <c r="L26" s="111">
        <v>83.541129999999995</v>
      </c>
      <c r="M26" s="111">
        <v>85.929160999999993</v>
      </c>
      <c r="N26" s="111">
        <v>90.651711000000006</v>
      </c>
      <c r="O26" s="111">
        <v>96.519974000000005</v>
      </c>
      <c r="P26" s="111">
        <v>102.48664100000001</v>
      </c>
      <c r="Q26" s="111">
        <v>107.238815</v>
      </c>
      <c r="R26" s="111">
        <v>111.362785</v>
      </c>
      <c r="S26" s="111">
        <v>115.94229900000001</v>
      </c>
      <c r="T26" s="111">
        <v>120.43375399999999</v>
      </c>
      <c r="U26" s="111">
        <v>122.93152600000001</v>
      </c>
      <c r="V26" s="111">
        <v>125.75610399999999</v>
      </c>
      <c r="W26" s="111">
        <v>128.75122099999999</v>
      </c>
      <c r="X26" s="111">
        <v>131.80023199999999</v>
      </c>
      <c r="Y26" s="111">
        <v>133.76760899999999</v>
      </c>
      <c r="Z26" s="111">
        <v>136.794388</v>
      </c>
      <c r="AA26" s="111">
        <v>139.63211100000001</v>
      </c>
      <c r="AB26" s="111">
        <v>141.73455799999999</v>
      </c>
      <c r="AC26" s="111">
        <v>144.07504299999999</v>
      </c>
      <c r="AD26" s="111">
        <v>147.02177399999999</v>
      </c>
      <c r="AE26" s="111">
        <v>150.731842</v>
      </c>
      <c r="AF26" s="109">
        <v>5.2900000000000003E-2</v>
      </c>
      <c r="AG26" s="99"/>
    </row>
    <row r="27" spans="1:33" ht="15" customHeight="1" x14ac:dyDescent="0.35">
      <c r="A27" s="98" t="s">
        <v>1299</v>
      </c>
      <c r="B27" s="108" t="s">
        <v>1300</v>
      </c>
      <c r="C27" s="111">
        <v>1.7895989999999999</v>
      </c>
      <c r="D27" s="111">
        <v>1.45692</v>
      </c>
      <c r="E27" s="111">
        <v>1.930299</v>
      </c>
      <c r="F27" s="111">
        <v>2.3261400000000001</v>
      </c>
      <c r="G27" s="111">
        <v>2.7011569999999998</v>
      </c>
      <c r="H27" s="111">
        <v>3.0802849999999999</v>
      </c>
      <c r="I27" s="111">
        <v>3.4511099999999999</v>
      </c>
      <c r="J27" s="111">
        <v>3.813196</v>
      </c>
      <c r="K27" s="111">
        <v>4.1805630000000003</v>
      </c>
      <c r="L27" s="111">
        <v>4.5102830000000003</v>
      </c>
      <c r="M27" s="111">
        <v>4.8871099999999998</v>
      </c>
      <c r="N27" s="111">
        <v>5.2753540000000001</v>
      </c>
      <c r="O27" s="111">
        <v>5.6967530000000002</v>
      </c>
      <c r="P27" s="111">
        <v>6.1262619999999997</v>
      </c>
      <c r="Q27" s="111">
        <v>6.5917250000000003</v>
      </c>
      <c r="R27" s="111">
        <v>7.0302689999999997</v>
      </c>
      <c r="S27" s="111">
        <v>7.5142610000000003</v>
      </c>
      <c r="T27" s="111">
        <v>8.0173129999999997</v>
      </c>
      <c r="U27" s="111">
        <v>8.4173190000000009</v>
      </c>
      <c r="V27" s="111">
        <v>8.4902809999999995</v>
      </c>
      <c r="W27" s="111">
        <v>8.8586150000000004</v>
      </c>
      <c r="X27" s="111">
        <v>9.2294099999999997</v>
      </c>
      <c r="Y27" s="111">
        <v>9.5687320000000007</v>
      </c>
      <c r="Z27" s="111">
        <v>9.9964399999999998</v>
      </c>
      <c r="AA27" s="111">
        <v>10.408878</v>
      </c>
      <c r="AB27" s="111">
        <v>10.775013</v>
      </c>
      <c r="AC27" s="111">
        <v>11.158889</v>
      </c>
      <c r="AD27" s="111">
        <v>11.578353</v>
      </c>
      <c r="AE27" s="111">
        <v>12.031131</v>
      </c>
      <c r="AF27" s="109">
        <v>7.0422999999999999E-2</v>
      </c>
      <c r="AG27" s="99"/>
    </row>
    <row r="28" spans="1:33" ht="15" customHeight="1" x14ac:dyDescent="0.35">
      <c r="A28" s="98" t="s">
        <v>1301</v>
      </c>
      <c r="B28" s="108" t="s">
        <v>1302</v>
      </c>
      <c r="C28" s="111">
        <v>0</v>
      </c>
      <c r="D28" s="111">
        <v>0</v>
      </c>
      <c r="E28" s="111">
        <v>0</v>
      </c>
      <c r="F28" s="111">
        <v>0</v>
      </c>
      <c r="G28" s="111">
        <v>0</v>
      </c>
      <c r="H28" s="111">
        <v>0</v>
      </c>
      <c r="I28" s="111">
        <v>0</v>
      </c>
      <c r="J28" s="111">
        <v>0</v>
      </c>
      <c r="K28" s="111">
        <v>0</v>
      </c>
      <c r="L28" s="111">
        <v>0</v>
      </c>
      <c r="M28" s="111">
        <v>0</v>
      </c>
      <c r="N28" s="111">
        <v>0</v>
      </c>
      <c r="O28" s="111">
        <v>0</v>
      </c>
      <c r="P28" s="111">
        <v>0</v>
      </c>
      <c r="Q28" s="111">
        <v>0</v>
      </c>
      <c r="R28" s="111">
        <v>0</v>
      </c>
      <c r="S28" s="111">
        <v>0</v>
      </c>
      <c r="T28" s="111">
        <v>0</v>
      </c>
      <c r="U28" s="111">
        <v>0</v>
      </c>
      <c r="V28" s="111">
        <v>0</v>
      </c>
      <c r="W28" s="111">
        <v>0</v>
      </c>
      <c r="X28" s="111">
        <v>0</v>
      </c>
      <c r="Y28" s="111">
        <v>0</v>
      </c>
      <c r="Z28" s="111">
        <v>0</v>
      </c>
      <c r="AA28" s="111">
        <v>0</v>
      </c>
      <c r="AB28" s="111">
        <v>0</v>
      </c>
      <c r="AC28" s="111">
        <v>0</v>
      </c>
      <c r="AD28" s="111">
        <v>0</v>
      </c>
      <c r="AE28" s="111">
        <v>0</v>
      </c>
      <c r="AF28" s="109" t="s">
        <v>2926</v>
      </c>
      <c r="AG28" s="99"/>
    </row>
    <row r="29" spans="1:33" ht="15" customHeight="1" x14ac:dyDescent="0.35">
      <c r="A29" s="98" t="s">
        <v>1303</v>
      </c>
      <c r="B29" s="108" t="s">
        <v>1304</v>
      </c>
      <c r="C29" s="111">
        <v>257.60046399999999</v>
      </c>
      <c r="D29" s="111">
        <v>282.49719199999998</v>
      </c>
      <c r="E29" s="111">
        <v>310.11975100000001</v>
      </c>
      <c r="F29" s="111">
        <v>308.89254799999998</v>
      </c>
      <c r="G29" s="111">
        <v>319.205872</v>
      </c>
      <c r="H29" s="111">
        <v>321.77587899999997</v>
      </c>
      <c r="I29" s="111">
        <v>322.59063700000002</v>
      </c>
      <c r="J29" s="111">
        <v>329.00109900000001</v>
      </c>
      <c r="K29" s="111">
        <v>333.198151</v>
      </c>
      <c r="L29" s="111">
        <v>340.036743</v>
      </c>
      <c r="M29" s="111">
        <v>344.49154700000003</v>
      </c>
      <c r="N29" s="111">
        <v>348.90154999999999</v>
      </c>
      <c r="O29" s="111">
        <v>355.56167599999998</v>
      </c>
      <c r="P29" s="111">
        <v>361.96029700000003</v>
      </c>
      <c r="Q29" s="111">
        <v>371.61535600000002</v>
      </c>
      <c r="R29" s="111">
        <v>380.07421900000003</v>
      </c>
      <c r="S29" s="111">
        <v>391.92038000000002</v>
      </c>
      <c r="T29" s="111">
        <v>402.95220899999998</v>
      </c>
      <c r="U29" s="111">
        <v>412.58724999999998</v>
      </c>
      <c r="V29" s="111">
        <v>419.003174</v>
      </c>
      <c r="W29" s="111">
        <v>420.32229599999999</v>
      </c>
      <c r="X29" s="111">
        <v>422.91696200000001</v>
      </c>
      <c r="Y29" s="111">
        <v>425.62930299999999</v>
      </c>
      <c r="Z29" s="111">
        <v>431.23452800000001</v>
      </c>
      <c r="AA29" s="111">
        <v>436.04104599999999</v>
      </c>
      <c r="AB29" s="111">
        <v>439.44622800000002</v>
      </c>
      <c r="AC29" s="111">
        <v>443.333282</v>
      </c>
      <c r="AD29" s="111">
        <v>448.33950800000002</v>
      </c>
      <c r="AE29" s="111">
        <v>454.26953099999997</v>
      </c>
      <c r="AF29" s="109">
        <v>2.0466999999999999E-2</v>
      </c>
      <c r="AG29" s="99"/>
    </row>
    <row r="30" spans="1:33" ht="15" customHeight="1" x14ac:dyDescent="0.35">
      <c r="A30" s="98" t="s">
        <v>1305</v>
      </c>
      <c r="B30" s="108" t="s">
        <v>1306</v>
      </c>
      <c r="C30" s="111">
        <v>0.13298199999999999</v>
      </c>
      <c r="D30" s="111">
        <v>0.17716799999999999</v>
      </c>
      <c r="E30" s="111">
        <v>0.20139599999999999</v>
      </c>
      <c r="F30" s="111">
        <v>0.20577799999999999</v>
      </c>
      <c r="G30" s="111">
        <v>0.19353999999999999</v>
      </c>
      <c r="H30" s="111">
        <v>0.183056</v>
      </c>
      <c r="I30" s="111">
        <v>0.169961</v>
      </c>
      <c r="J30" s="111">
        <v>0.16387399999999999</v>
      </c>
      <c r="K30" s="111">
        <v>0.15866</v>
      </c>
      <c r="L30" s="111">
        <v>0.155838</v>
      </c>
      <c r="M30" s="111">
        <v>0.15284</v>
      </c>
      <c r="N30" s="111">
        <v>0.149175</v>
      </c>
      <c r="O30" s="111">
        <v>0.147039</v>
      </c>
      <c r="P30" s="111">
        <v>0.14463100000000001</v>
      </c>
      <c r="Q30" s="111">
        <v>0.143488</v>
      </c>
      <c r="R30" s="111">
        <v>0.143265</v>
      </c>
      <c r="S30" s="111">
        <v>0.14153499999999999</v>
      </c>
      <c r="T30" s="111">
        <v>0.13852</v>
      </c>
      <c r="U30" s="111">
        <v>0.13892599999999999</v>
      </c>
      <c r="V30" s="111">
        <v>0.137518</v>
      </c>
      <c r="W30" s="111">
        <v>0.13582900000000001</v>
      </c>
      <c r="X30" s="111">
        <v>0.135577</v>
      </c>
      <c r="Y30" s="111">
        <v>0.135765</v>
      </c>
      <c r="Z30" s="111">
        <v>0.13614999999999999</v>
      </c>
      <c r="AA30" s="111">
        <v>0.13695299999999999</v>
      </c>
      <c r="AB30" s="111">
        <v>0.13713800000000001</v>
      </c>
      <c r="AC30" s="111">
        <v>0.13810500000000001</v>
      </c>
      <c r="AD30" s="111">
        <v>0.13916899999999999</v>
      </c>
      <c r="AE30" s="111">
        <v>0.14091600000000001</v>
      </c>
      <c r="AF30" s="109">
        <v>2.0720000000000001E-3</v>
      </c>
      <c r="AG30" s="99"/>
    </row>
    <row r="31" spans="1:33" ht="15" customHeight="1" x14ac:dyDescent="0.35">
      <c r="A31" s="98" t="s">
        <v>1307</v>
      </c>
      <c r="B31" s="108" t="s">
        <v>1308</v>
      </c>
      <c r="C31" s="111">
        <v>7.6996999999999996E-2</v>
      </c>
      <c r="D31" s="111">
        <v>9.0884999999999994E-2</v>
      </c>
      <c r="E31" s="111">
        <v>9.3224000000000001E-2</v>
      </c>
      <c r="F31" s="111">
        <v>8.7722999999999995E-2</v>
      </c>
      <c r="G31" s="111">
        <v>8.0214999999999995E-2</v>
      </c>
      <c r="H31" s="111">
        <v>7.6221999999999998E-2</v>
      </c>
      <c r="I31" s="111">
        <v>7.0874000000000006E-2</v>
      </c>
      <c r="J31" s="111">
        <v>6.9573999999999997E-2</v>
      </c>
      <c r="K31" s="111">
        <v>6.7963999999999997E-2</v>
      </c>
      <c r="L31" s="111">
        <v>6.7096000000000003E-2</v>
      </c>
      <c r="M31" s="111">
        <v>6.6141000000000005E-2</v>
      </c>
      <c r="N31" s="111">
        <v>6.5008999999999997E-2</v>
      </c>
      <c r="O31" s="111">
        <v>6.4517000000000005E-2</v>
      </c>
      <c r="P31" s="111">
        <v>6.4028000000000002E-2</v>
      </c>
      <c r="Q31" s="111">
        <v>6.4000000000000001E-2</v>
      </c>
      <c r="R31" s="111">
        <v>6.4518000000000006E-2</v>
      </c>
      <c r="S31" s="111">
        <v>6.3800999999999997E-2</v>
      </c>
      <c r="T31" s="111">
        <v>6.2656000000000003E-2</v>
      </c>
      <c r="U31" s="111">
        <v>6.3792000000000001E-2</v>
      </c>
      <c r="V31" s="111">
        <v>6.3794000000000003E-2</v>
      </c>
      <c r="W31" s="111">
        <v>6.3534999999999994E-2</v>
      </c>
      <c r="X31" s="111">
        <v>6.4019999999999994E-2</v>
      </c>
      <c r="Y31" s="111">
        <v>6.4643999999999993E-2</v>
      </c>
      <c r="Z31" s="111">
        <v>6.5395999999999996E-2</v>
      </c>
      <c r="AA31" s="111">
        <v>6.6465999999999997E-2</v>
      </c>
      <c r="AB31" s="111">
        <v>6.7285999999999999E-2</v>
      </c>
      <c r="AC31" s="111">
        <v>6.8393999999999996E-2</v>
      </c>
      <c r="AD31" s="111">
        <v>6.9624000000000005E-2</v>
      </c>
      <c r="AE31" s="111">
        <v>7.0893999999999999E-2</v>
      </c>
      <c r="AF31" s="109">
        <v>-2.9450000000000001E-3</v>
      </c>
      <c r="AG31" s="99"/>
    </row>
    <row r="32" spans="1:33" ht="15" customHeight="1" x14ac:dyDescent="0.35">
      <c r="A32" s="98" t="s">
        <v>1309</v>
      </c>
      <c r="B32" s="108" t="s">
        <v>1310</v>
      </c>
      <c r="C32" s="111">
        <v>3.4800999999999999E-2</v>
      </c>
      <c r="D32" s="111">
        <v>6.7988999999999994E-2</v>
      </c>
      <c r="E32" s="111">
        <v>7.4521000000000004E-2</v>
      </c>
      <c r="F32" s="111">
        <v>8.1517999999999993E-2</v>
      </c>
      <c r="G32" s="111">
        <v>7.6252E-2</v>
      </c>
      <c r="H32" s="111">
        <v>7.3606000000000005E-2</v>
      </c>
      <c r="I32" s="111">
        <v>7.0108000000000004E-2</v>
      </c>
      <c r="J32" s="111">
        <v>6.9956000000000004E-2</v>
      </c>
      <c r="K32" s="111">
        <v>6.9172999999999998E-2</v>
      </c>
      <c r="L32" s="111">
        <v>6.9650000000000004E-2</v>
      </c>
      <c r="M32" s="111">
        <v>6.9473999999999994E-2</v>
      </c>
      <c r="N32" s="111">
        <v>6.9126999999999994E-2</v>
      </c>
      <c r="O32" s="111">
        <v>6.9670999999999997E-2</v>
      </c>
      <c r="P32" s="111">
        <v>7.0408999999999999E-2</v>
      </c>
      <c r="Q32" s="111">
        <v>7.0555999999999994E-2</v>
      </c>
      <c r="R32" s="111">
        <v>7.2785000000000002E-2</v>
      </c>
      <c r="S32" s="111">
        <v>7.4362999999999999E-2</v>
      </c>
      <c r="T32" s="111">
        <v>7.5855000000000006E-2</v>
      </c>
      <c r="U32" s="111">
        <v>8.0043000000000003E-2</v>
      </c>
      <c r="V32" s="111">
        <v>8.2189999999999999E-2</v>
      </c>
      <c r="W32" s="111">
        <v>8.3740999999999996E-2</v>
      </c>
      <c r="X32" s="111">
        <v>8.6666000000000007E-2</v>
      </c>
      <c r="Y32" s="111">
        <v>8.9789999999999995E-2</v>
      </c>
      <c r="Z32" s="111">
        <v>9.2370999999999995E-2</v>
      </c>
      <c r="AA32" s="111">
        <v>9.5576999999999995E-2</v>
      </c>
      <c r="AB32" s="111">
        <v>9.8693000000000003E-2</v>
      </c>
      <c r="AC32" s="111">
        <v>0.102336</v>
      </c>
      <c r="AD32" s="111">
        <v>0.10625800000000001</v>
      </c>
      <c r="AE32" s="111">
        <v>0.110832</v>
      </c>
      <c r="AF32" s="109">
        <v>4.2237999999999998E-2</v>
      </c>
      <c r="AG32" s="99"/>
    </row>
    <row r="33" spans="1:33" ht="15" customHeight="1" x14ac:dyDescent="0.35">
      <c r="A33" s="98" t="s">
        <v>1311</v>
      </c>
      <c r="B33" s="108" t="s">
        <v>1312</v>
      </c>
      <c r="C33" s="111">
        <v>2.5812000000000002E-2</v>
      </c>
      <c r="D33" s="111">
        <v>2.8386999999999999E-2</v>
      </c>
      <c r="E33" s="111">
        <v>2.9895000000000001E-2</v>
      </c>
      <c r="F33" s="111">
        <v>2.9167999999999999E-2</v>
      </c>
      <c r="G33" s="111">
        <v>2.7597E-2</v>
      </c>
      <c r="H33" s="111">
        <v>2.6327E-2</v>
      </c>
      <c r="I33" s="111">
        <v>2.4726000000000001E-2</v>
      </c>
      <c r="J33" s="111">
        <v>2.4170000000000001E-2</v>
      </c>
      <c r="K33" s="111">
        <v>2.3538E-2</v>
      </c>
      <c r="L33" s="111">
        <v>2.3104E-2</v>
      </c>
      <c r="M33" s="111">
        <v>2.2651999999999999E-2</v>
      </c>
      <c r="N33" s="111">
        <v>2.2145000000000001E-2</v>
      </c>
      <c r="O33" s="111">
        <v>2.189E-2</v>
      </c>
      <c r="P33" s="111">
        <v>2.1604000000000002E-2</v>
      </c>
      <c r="Q33" s="111">
        <v>2.1461000000000001E-2</v>
      </c>
      <c r="R33" s="111">
        <v>2.1461000000000001E-2</v>
      </c>
      <c r="S33" s="111">
        <v>2.1502E-2</v>
      </c>
      <c r="T33" s="111">
        <v>2.1555000000000001E-2</v>
      </c>
      <c r="U33" s="111">
        <v>2.1836999999999999E-2</v>
      </c>
      <c r="V33" s="111">
        <v>2.1902000000000001E-2</v>
      </c>
      <c r="W33" s="111">
        <v>2.1843000000000001E-2</v>
      </c>
      <c r="X33" s="111">
        <v>2.2001E-2</v>
      </c>
      <c r="Y33" s="111">
        <v>2.2113000000000001E-2</v>
      </c>
      <c r="Z33" s="111">
        <v>2.2296E-2</v>
      </c>
      <c r="AA33" s="111">
        <v>2.2501E-2</v>
      </c>
      <c r="AB33" s="111">
        <v>2.2653E-2</v>
      </c>
      <c r="AC33" s="111">
        <v>2.2898999999999999E-2</v>
      </c>
      <c r="AD33" s="111">
        <v>2.3238999999999999E-2</v>
      </c>
      <c r="AE33" s="111">
        <v>2.3611E-2</v>
      </c>
      <c r="AF33" s="109">
        <v>-3.1779999999999998E-3</v>
      </c>
      <c r="AG33" s="99"/>
    </row>
    <row r="34" spans="1:33" ht="15" customHeight="1" x14ac:dyDescent="0.35">
      <c r="A34" s="98" t="s">
        <v>1313</v>
      </c>
      <c r="B34" s="108" t="s">
        <v>1314</v>
      </c>
      <c r="C34" s="111">
        <v>0</v>
      </c>
      <c r="D34" s="111">
        <v>0</v>
      </c>
      <c r="E34" s="111">
        <v>0</v>
      </c>
      <c r="F34" s="111">
        <v>0</v>
      </c>
      <c r="G34" s="111">
        <v>0</v>
      </c>
      <c r="H34" s="111">
        <v>0</v>
      </c>
      <c r="I34" s="111">
        <v>0</v>
      </c>
      <c r="J34" s="111">
        <v>0</v>
      </c>
      <c r="K34" s="111">
        <v>0</v>
      </c>
      <c r="L34" s="111">
        <v>0</v>
      </c>
      <c r="M34" s="111">
        <v>0</v>
      </c>
      <c r="N34" s="111">
        <v>0</v>
      </c>
      <c r="O34" s="111">
        <v>0</v>
      </c>
      <c r="P34" s="111">
        <v>0</v>
      </c>
      <c r="Q34" s="111">
        <v>0</v>
      </c>
      <c r="R34" s="111">
        <v>0</v>
      </c>
      <c r="S34" s="111">
        <v>0</v>
      </c>
      <c r="T34" s="111">
        <v>0</v>
      </c>
      <c r="U34" s="111">
        <v>0</v>
      </c>
      <c r="V34" s="111">
        <v>0</v>
      </c>
      <c r="W34" s="111">
        <v>0</v>
      </c>
      <c r="X34" s="111">
        <v>0</v>
      </c>
      <c r="Y34" s="111">
        <v>0</v>
      </c>
      <c r="Z34" s="111">
        <v>0</v>
      </c>
      <c r="AA34" s="111">
        <v>0</v>
      </c>
      <c r="AB34" s="111">
        <v>0</v>
      </c>
      <c r="AC34" s="111">
        <v>0</v>
      </c>
      <c r="AD34" s="111">
        <v>0</v>
      </c>
      <c r="AE34" s="111">
        <v>0</v>
      </c>
      <c r="AF34" s="109" t="s">
        <v>2926</v>
      </c>
      <c r="AG34" s="99"/>
    </row>
    <row r="35" spans="1:33" ht="15" customHeight="1" x14ac:dyDescent="0.35">
      <c r="A35" s="98" t="s">
        <v>1315</v>
      </c>
      <c r="B35" s="108" t="s">
        <v>1316</v>
      </c>
      <c r="C35" s="111">
        <v>2.411705</v>
      </c>
      <c r="D35" s="111">
        <v>2.4584790000000001</v>
      </c>
      <c r="E35" s="111">
        <v>2.1844939999999999</v>
      </c>
      <c r="F35" s="111">
        <v>2.0506190000000002</v>
      </c>
      <c r="G35" s="111">
        <v>2.1903229999999998</v>
      </c>
      <c r="H35" s="111">
        <v>2.4164270000000001</v>
      </c>
      <c r="I35" s="111">
        <v>2.7498309999999999</v>
      </c>
      <c r="J35" s="111">
        <v>2.9897369999999999</v>
      </c>
      <c r="K35" s="111">
        <v>3.2063449999999998</v>
      </c>
      <c r="L35" s="111">
        <v>3.3803100000000001</v>
      </c>
      <c r="M35" s="111">
        <v>3.5249079999999999</v>
      </c>
      <c r="N35" s="111">
        <v>3.630738</v>
      </c>
      <c r="O35" s="111">
        <v>3.7346940000000002</v>
      </c>
      <c r="P35" s="111">
        <v>3.8206600000000002</v>
      </c>
      <c r="Q35" s="111">
        <v>3.8956900000000001</v>
      </c>
      <c r="R35" s="111">
        <v>3.9556209999999998</v>
      </c>
      <c r="S35" s="111">
        <v>3.9426990000000002</v>
      </c>
      <c r="T35" s="111">
        <v>4.0484999999999998</v>
      </c>
      <c r="U35" s="111">
        <v>4.1089849999999997</v>
      </c>
      <c r="V35" s="111">
        <v>4.0532199999999996</v>
      </c>
      <c r="W35" s="111">
        <v>3.9796179999999999</v>
      </c>
      <c r="X35" s="111">
        <v>3.9243939999999999</v>
      </c>
      <c r="Y35" s="111">
        <v>3.8717920000000001</v>
      </c>
      <c r="Z35" s="111">
        <v>3.8425069999999999</v>
      </c>
      <c r="AA35" s="111">
        <v>3.8104279999999999</v>
      </c>
      <c r="AB35" s="111">
        <v>3.7685680000000001</v>
      </c>
      <c r="AC35" s="111">
        <v>3.7325089999999999</v>
      </c>
      <c r="AD35" s="111">
        <v>3.71306</v>
      </c>
      <c r="AE35" s="111">
        <v>3.7142170000000001</v>
      </c>
      <c r="AF35" s="109">
        <v>1.5542E-2</v>
      </c>
      <c r="AG35" s="99"/>
    </row>
    <row r="36" spans="1:33" ht="15" customHeight="1" x14ac:dyDescent="0.35">
      <c r="A36" s="98" t="s">
        <v>1317</v>
      </c>
      <c r="B36" s="108" t="s">
        <v>1318</v>
      </c>
      <c r="C36" s="111">
        <v>952.43426499999998</v>
      </c>
      <c r="D36" s="111">
        <v>984.71716300000003</v>
      </c>
      <c r="E36" s="111">
        <v>1040.2589109999999</v>
      </c>
      <c r="F36" s="111">
        <v>1076.21875</v>
      </c>
      <c r="G36" s="111">
        <v>1126.802612</v>
      </c>
      <c r="H36" s="111">
        <v>1190.1290280000001</v>
      </c>
      <c r="I36" s="111">
        <v>1242.4727780000001</v>
      </c>
      <c r="J36" s="111">
        <v>1321.4873050000001</v>
      </c>
      <c r="K36" s="111">
        <v>1381.134033</v>
      </c>
      <c r="L36" s="111">
        <v>1412.1240230000001</v>
      </c>
      <c r="M36" s="111">
        <v>1457.744629</v>
      </c>
      <c r="N36" s="111">
        <v>1502.860107</v>
      </c>
      <c r="O36" s="111">
        <v>1556.2619629999999</v>
      </c>
      <c r="P36" s="111">
        <v>1607.017822</v>
      </c>
      <c r="Q36" s="111">
        <v>1669.8713379999999</v>
      </c>
      <c r="R36" s="111">
        <v>1714.7504879999999</v>
      </c>
      <c r="S36" s="111">
        <v>1776.310913</v>
      </c>
      <c r="T36" s="111">
        <v>1849.8287350000001</v>
      </c>
      <c r="U36" s="111">
        <v>1877.4086910000001</v>
      </c>
      <c r="V36" s="111">
        <v>1899.6391599999999</v>
      </c>
      <c r="W36" s="111">
        <v>1921.357544</v>
      </c>
      <c r="X36" s="111">
        <v>1935.7957759999999</v>
      </c>
      <c r="Y36" s="111">
        <v>1934.1114500000001</v>
      </c>
      <c r="Z36" s="111">
        <v>1955.226807</v>
      </c>
      <c r="AA36" s="111">
        <v>1969.720703</v>
      </c>
      <c r="AB36" s="111">
        <v>1972.408936</v>
      </c>
      <c r="AC36" s="111">
        <v>1977.767456</v>
      </c>
      <c r="AD36" s="111">
        <v>1991.783813</v>
      </c>
      <c r="AE36" s="111">
        <v>2014.735962</v>
      </c>
      <c r="AF36" s="109">
        <v>2.7119000000000001E-2</v>
      </c>
      <c r="AG36" s="99"/>
    </row>
    <row r="37" spans="1:33" ht="15" customHeight="1" x14ac:dyDescent="0.35">
      <c r="A37" s="95"/>
      <c r="B37" s="99"/>
      <c r="C37" s="99"/>
      <c r="D37" s="99"/>
      <c r="E37" s="99"/>
      <c r="F37" s="99"/>
      <c r="G37" s="99"/>
      <c r="H37" s="99"/>
      <c r="I37" s="99"/>
      <c r="J37" s="99"/>
      <c r="K37" s="99"/>
      <c r="L37" s="99"/>
      <c r="M37" s="99"/>
      <c r="N37" s="99"/>
      <c r="O37" s="99"/>
      <c r="P37" s="99"/>
      <c r="Q37" s="99"/>
      <c r="R37" s="99"/>
      <c r="S37" s="99"/>
      <c r="T37" s="99"/>
      <c r="U37" s="99"/>
      <c r="V37" s="99"/>
      <c r="W37" s="99"/>
      <c r="X37" s="99"/>
      <c r="Y37" s="99"/>
      <c r="Z37" s="99"/>
      <c r="AA37" s="99"/>
      <c r="AB37" s="99"/>
      <c r="AC37" s="99"/>
      <c r="AD37" s="99"/>
      <c r="AE37" s="99"/>
      <c r="AF37" s="99"/>
      <c r="AG37" s="99"/>
    </row>
    <row r="38" spans="1:33" ht="15" customHeight="1" x14ac:dyDescent="0.35">
      <c r="A38" s="98" t="s">
        <v>1319</v>
      </c>
      <c r="B38" s="108" t="s">
        <v>1143</v>
      </c>
      <c r="C38" s="111">
        <v>18.137485999999999</v>
      </c>
      <c r="D38" s="111">
        <v>19.005490999999999</v>
      </c>
      <c r="E38" s="111">
        <v>19.581398</v>
      </c>
      <c r="F38" s="111">
        <v>20.958679</v>
      </c>
      <c r="G38" s="111">
        <v>22.027173999999999</v>
      </c>
      <c r="H38" s="111">
        <v>23.609165000000001</v>
      </c>
      <c r="I38" s="111">
        <v>25.271936</v>
      </c>
      <c r="J38" s="111">
        <v>26.857862000000001</v>
      </c>
      <c r="K38" s="111">
        <v>28.213038999999998</v>
      </c>
      <c r="L38" s="111">
        <v>29.020876000000001</v>
      </c>
      <c r="M38" s="111">
        <v>29.961739999999999</v>
      </c>
      <c r="N38" s="111">
        <v>31.015366</v>
      </c>
      <c r="O38" s="111">
        <v>32.060451999999998</v>
      </c>
      <c r="P38" s="111">
        <v>33.062271000000003</v>
      </c>
      <c r="Q38" s="111">
        <v>34.003402999999999</v>
      </c>
      <c r="R38" s="111">
        <v>34.753601000000003</v>
      </c>
      <c r="S38" s="111">
        <v>35.664524</v>
      </c>
      <c r="T38" s="111">
        <v>36.891167000000003</v>
      </c>
      <c r="U38" s="111">
        <v>37.348830999999997</v>
      </c>
      <c r="V38" s="111">
        <v>37.813713</v>
      </c>
      <c r="W38" s="111">
        <v>38.370750000000001</v>
      </c>
      <c r="X38" s="111">
        <v>38.739849</v>
      </c>
      <c r="Y38" s="111">
        <v>38.868499999999997</v>
      </c>
      <c r="Z38" s="111">
        <v>39.111381999999999</v>
      </c>
      <c r="AA38" s="111">
        <v>39.321193999999998</v>
      </c>
      <c r="AB38" s="111">
        <v>39.456802000000003</v>
      </c>
      <c r="AC38" s="111">
        <v>39.593693000000002</v>
      </c>
      <c r="AD38" s="111">
        <v>39.791496000000002</v>
      </c>
      <c r="AE38" s="111">
        <v>40.088740999999999</v>
      </c>
      <c r="AF38" s="109">
        <v>2.8731E-2</v>
      </c>
      <c r="AG38" s="99"/>
    </row>
    <row r="39" spans="1:33" ht="12" customHeight="1" x14ac:dyDescent="0.35">
      <c r="A39" s="98" t="s">
        <v>1320</v>
      </c>
      <c r="B39" s="107" t="s">
        <v>1142</v>
      </c>
      <c r="C39" s="112">
        <v>5251.1923829999996</v>
      </c>
      <c r="D39" s="112">
        <v>5181.2246089999999</v>
      </c>
      <c r="E39" s="112">
        <v>5312.4853519999997</v>
      </c>
      <c r="F39" s="112">
        <v>5134.955078</v>
      </c>
      <c r="G39" s="112">
        <v>5115.5117190000001</v>
      </c>
      <c r="H39" s="112">
        <v>5040.9619140000004</v>
      </c>
      <c r="I39" s="112">
        <v>4916.4130859999996</v>
      </c>
      <c r="J39" s="112">
        <v>4920.2998049999997</v>
      </c>
      <c r="K39" s="112">
        <v>4895.375</v>
      </c>
      <c r="L39" s="112">
        <v>4865.890625</v>
      </c>
      <c r="M39" s="112">
        <v>4865.3535160000001</v>
      </c>
      <c r="N39" s="112">
        <v>4845.5341799999997</v>
      </c>
      <c r="O39" s="112">
        <v>4854.1484380000002</v>
      </c>
      <c r="P39" s="112">
        <v>4860.5791019999997</v>
      </c>
      <c r="Q39" s="112">
        <v>4910.8945309999999</v>
      </c>
      <c r="R39" s="112">
        <v>4934.0224609999996</v>
      </c>
      <c r="S39" s="112">
        <v>4980.6103519999997</v>
      </c>
      <c r="T39" s="112">
        <v>5014.2861329999996</v>
      </c>
      <c r="U39" s="112">
        <v>5026.6865230000003</v>
      </c>
      <c r="V39" s="112">
        <v>5023.6777339999999</v>
      </c>
      <c r="W39" s="112">
        <v>5007.3491210000002</v>
      </c>
      <c r="X39" s="112">
        <v>4996.9111329999996</v>
      </c>
      <c r="Y39" s="112">
        <v>4976.0385740000002</v>
      </c>
      <c r="Z39" s="112">
        <v>4999.125</v>
      </c>
      <c r="AA39" s="112">
        <v>5009.310547</v>
      </c>
      <c r="AB39" s="112">
        <v>4998.9072269999997</v>
      </c>
      <c r="AC39" s="112">
        <v>4995.1577150000003</v>
      </c>
      <c r="AD39" s="112">
        <v>5005.5517579999996</v>
      </c>
      <c r="AE39" s="112">
        <v>5025.6899409999996</v>
      </c>
      <c r="AF39" s="110">
        <v>-1.5659999999999999E-3</v>
      </c>
      <c r="AG39" s="99"/>
    </row>
    <row r="40" spans="1:33" ht="12" customHeight="1" x14ac:dyDescent="0.35">
      <c r="A40" s="95"/>
      <c r="B40" s="99"/>
      <c r="C40" s="99"/>
      <c r="D40" s="99"/>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G40" s="99"/>
    </row>
    <row r="41" spans="1:33" ht="12" customHeight="1" x14ac:dyDescent="0.35">
      <c r="A41" s="95"/>
      <c r="B41" s="107" t="s">
        <v>1321</v>
      </c>
      <c r="C41" s="99"/>
      <c r="D41" s="99"/>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99"/>
      <c r="AG41" s="99"/>
    </row>
    <row r="42" spans="1:33" ht="12" customHeight="1" x14ac:dyDescent="0.35">
      <c r="A42" s="95"/>
      <c r="B42" s="107" t="s">
        <v>1322</v>
      </c>
      <c r="C42" s="99"/>
      <c r="D42" s="99"/>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row>
    <row r="43" spans="1:33" ht="12" customHeight="1" x14ac:dyDescent="0.35">
      <c r="A43" s="98" t="s">
        <v>1323</v>
      </c>
      <c r="B43" s="108" t="s">
        <v>1283</v>
      </c>
      <c r="C43" s="111">
        <v>7773.7397460000002</v>
      </c>
      <c r="D43" s="111">
        <v>8044.875</v>
      </c>
      <c r="E43" s="111">
        <v>8185.625</v>
      </c>
      <c r="F43" s="111">
        <v>8400.1611329999996</v>
      </c>
      <c r="G43" s="111">
        <v>8495.7949219999991</v>
      </c>
      <c r="H43" s="111">
        <v>8375.2119139999995</v>
      </c>
      <c r="I43" s="111">
        <v>8230.7763670000004</v>
      </c>
      <c r="J43" s="111">
        <v>8193.6083980000003</v>
      </c>
      <c r="K43" s="111">
        <v>8062.2036129999997</v>
      </c>
      <c r="L43" s="111">
        <v>8008.3295900000003</v>
      </c>
      <c r="M43" s="111">
        <v>7943.7368159999996</v>
      </c>
      <c r="N43" s="111">
        <v>7858.2871089999999</v>
      </c>
      <c r="O43" s="111">
        <v>7840.6103519999997</v>
      </c>
      <c r="P43" s="111">
        <v>7871.7221680000002</v>
      </c>
      <c r="Q43" s="111">
        <v>7868.2773440000001</v>
      </c>
      <c r="R43" s="111">
        <v>7903.6899409999996</v>
      </c>
      <c r="S43" s="111">
        <v>7948.5478519999997</v>
      </c>
      <c r="T43" s="111">
        <v>7925.8964839999999</v>
      </c>
      <c r="U43" s="111">
        <v>8006.6777339999999</v>
      </c>
      <c r="V43" s="111">
        <v>8050.9682620000003</v>
      </c>
      <c r="W43" s="111">
        <v>8033.6181640000004</v>
      </c>
      <c r="X43" s="111">
        <v>8058.1503910000001</v>
      </c>
      <c r="Y43" s="111">
        <v>8117.923828</v>
      </c>
      <c r="Z43" s="111">
        <v>8191.6201170000004</v>
      </c>
      <c r="AA43" s="111">
        <v>8255.9472659999992</v>
      </c>
      <c r="AB43" s="111">
        <v>8287.9599610000005</v>
      </c>
      <c r="AC43" s="111">
        <v>8328.0292969999991</v>
      </c>
      <c r="AD43" s="111">
        <v>8366.7792969999991</v>
      </c>
      <c r="AE43" s="111">
        <v>8424.6259769999997</v>
      </c>
      <c r="AF43" s="109">
        <v>2.8760000000000001E-3</v>
      </c>
      <c r="AG43" s="99"/>
    </row>
    <row r="44" spans="1:33" ht="12" customHeight="1" x14ac:dyDescent="0.35">
      <c r="A44" s="98" t="s">
        <v>1324</v>
      </c>
      <c r="B44" s="108" t="s">
        <v>1285</v>
      </c>
      <c r="C44" s="111">
        <v>73.765540999999999</v>
      </c>
      <c r="D44" s="111">
        <v>89.447272999999996</v>
      </c>
      <c r="E44" s="111">
        <v>102.24269099999999</v>
      </c>
      <c r="F44" s="111">
        <v>105.72226000000001</v>
      </c>
      <c r="G44" s="111">
        <v>113.281128</v>
      </c>
      <c r="H44" s="111">
        <v>117.76814299999999</v>
      </c>
      <c r="I44" s="111">
        <v>124.667473</v>
      </c>
      <c r="J44" s="111">
        <v>123.071594</v>
      </c>
      <c r="K44" s="111">
        <v>121.55426799999999</v>
      </c>
      <c r="L44" s="111">
        <v>119.516571</v>
      </c>
      <c r="M44" s="111">
        <v>118.37022399999999</v>
      </c>
      <c r="N44" s="111">
        <v>117.11945299999999</v>
      </c>
      <c r="O44" s="111">
        <v>117.96204400000001</v>
      </c>
      <c r="P44" s="111">
        <v>117.65683</v>
      </c>
      <c r="Q44" s="111">
        <v>120.84977000000001</v>
      </c>
      <c r="R44" s="111">
        <v>122.75736999999999</v>
      </c>
      <c r="S44" s="111">
        <v>124.05590100000001</v>
      </c>
      <c r="T44" s="111">
        <v>126.473755</v>
      </c>
      <c r="U44" s="111">
        <v>128.0737</v>
      </c>
      <c r="V44" s="111">
        <v>129.24932899999999</v>
      </c>
      <c r="W44" s="111">
        <v>131.69750999999999</v>
      </c>
      <c r="X44" s="111">
        <v>132.859161</v>
      </c>
      <c r="Y44" s="111">
        <v>133.11230499999999</v>
      </c>
      <c r="Z44" s="111">
        <v>135.32569899999999</v>
      </c>
      <c r="AA44" s="111">
        <v>136.52662699999999</v>
      </c>
      <c r="AB44" s="111">
        <v>138.352676</v>
      </c>
      <c r="AC44" s="111">
        <v>140.366119</v>
      </c>
      <c r="AD44" s="111">
        <v>143.11998</v>
      </c>
      <c r="AE44" s="111">
        <v>145.445618</v>
      </c>
      <c r="AF44" s="109">
        <v>2.4542999999999999E-2</v>
      </c>
      <c r="AG44" s="99"/>
    </row>
    <row r="45" spans="1:33" ht="12" customHeight="1" x14ac:dyDescent="0.35">
      <c r="A45" s="98" t="s">
        <v>1325</v>
      </c>
      <c r="B45" s="108" t="s">
        <v>1326</v>
      </c>
      <c r="C45" s="111">
        <v>7847.5053710000002</v>
      </c>
      <c r="D45" s="111">
        <v>8134.3222660000001</v>
      </c>
      <c r="E45" s="111">
        <v>8287.8681639999995</v>
      </c>
      <c r="F45" s="111">
        <v>8505.8837889999995</v>
      </c>
      <c r="G45" s="111">
        <v>8609.0761719999991</v>
      </c>
      <c r="H45" s="111">
        <v>8492.9804690000001</v>
      </c>
      <c r="I45" s="111">
        <v>8355.4433590000008</v>
      </c>
      <c r="J45" s="111">
        <v>8316.6796880000002</v>
      </c>
      <c r="K45" s="111">
        <v>8183.7578119999998</v>
      </c>
      <c r="L45" s="111">
        <v>8127.8461909999996</v>
      </c>
      <c r="M45" s="111">
        <v>8062.1069340000004</v>
      </c>
      <c r="N45" s="111">
        <v>7975.4067379999997</v>
      </c>
      <c r="O45" s="111">
        <v>7958.5722660000001</v>
      </c>
      <c r="P45" s="111">
        <v>7989.3789059999999</v>
      </c>
      <c r="Q45" s="111">
        <v>7989.126953</v>
      </c>
      <c r="R45" s="111">
        <v>8026.4472660000001</v>
      </c>
      <c r="S45" s="111">
        <v>8072.6035160000001</v>
      </c>
      <c r="T45" s="111">
        <v>8052.3701170000004</v>
      </c>
      <c r="U45" s="111">
        <v>8134.7514650000003</v>
      </c>
      <c r="V45" s="111">
        <v>8180.2177730000003</v>
      </c>
      <c r="W45" s="111">
        <v>8165.3154299999997</v>
      </c>
      <c r="X45" s="111">
        <v>8191.0097660000001</v>
      </c>
      <c r="Y45" s="111">
        <v>8251.0361329999996</v>
      </c>
      <c r="Z45" s="111">
        <v>8326.9462889999995</v>
      </c>
      <c r="AA45" s="111">
        <v>8392.4736329999996</v>
      </c>
      <c r="AB45" s="111">
        <v>8426.3125</v>
      </c>
      <c r="AC45" s="111">
        <v>8468.3955079999996</v>
      </c>
      <c r="AD45" s="111">
        <v>8509.8994139999995</v>
      </c>
      <c r="AE45" s="111">
        <v>8570.0712889999995</v>
      </c>
      <c r="AF45" s="109">
        <v>3.1510000000000002E-3</v>
      </c>
      <c r="AG45" s="99"/>
    </row>
    <row r="46" spans="1:33" ht="12" customHeight="1" x14ac:dyDescent="0.35">
      <c r="A46" s="95"/>
      <c r="B46" s="99"/>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row>
    <row r="47" spans="1:33" ht="12" customHeight="1" x14ac:dyDescent="0.35">
      <c r="A47" s="95"/>
      <c r="B47" s="107" t="s">
        <v>1327</v>
      </c>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row>
    <row r="48" spans="1:33" ht="12" customHeight="1" x14ac:dyDescent="0.35">
      <c r="A48" s="98" t="s">
        <v>1328</v>
      </c>
      <c r="B48" s="108" t="s">
        <v>1290</v>
      </c>
      <c r="C48" s="111">
        <v>499.02758799999998</v>
      </c>
      <c r="D48" s="111">
        <v>515.892517</v>
      </c>
      <c r="E48" s="111">
        <v>526.023865</v>
      </c>
      <c r="F48" s="111">
        <v>539.48046899999997</v>
      </c>
      <c r="G48" s="111">
        <v>545.22515899999996</v>
      </c>
      <c r="H48" s="111">
        <v>537.43731700000001</v>
      </c>
      <c r="I48" s="111">
        <v>528.38592500000004</v>
      </c>
      <c r="J48" s="111">
        <v>525.83593800000006</v>
      </c>
      <c r="K48" s="111">
        <v>517.39007600000002</v>
      </c>
      <c r="L48" s="111">
        <v>514.26208499999996</v>
      </c>
      <c r="M48" s="111">
        <v>510.56021099999998</v>
      </c>
      <c r="N48" s="111">
        <v>505.52993800000002</v>
      </c>
      <c r="O48" s="111">
        <v>504.80075099999999</v>
      </c>
      <c r="P48" s="111">
        <v>507.11910999999998</v>
      </c>
      <c r="Q48" s="111">
        <v>507.263733</v>
      </c>
      <c r="R48" s="111">
        <v>509.88681000000003</v>
      </c>
      <c r="S48" s="111">
        <v>513.55645800000002</v>
      </c>
      <c r="T48" s="111">
        <v>513.046021</v>
      </c>
      <c r="U48" s="111">
        <v>518.67816200000004</v>
      </c>
      <c r="V48" s="111">
        <v>521.95654300000001</v>
      </c>
      <c r="W48" s="111">
        <v>521.38311799999997</v>
      </c>
      <c r="X48" s="111">
        <v>523.31726100000003</v>
      </c>
      <c r="Y48" s="111">
        <v>527.70812999999998</v>
      </c>
      <c r="Z48" s="111">
        <v>533.15698199999997</v>
      </c>
      <c r="AA48" s="111">
        <v>537.99841300000003</v>
      </c>
      <c r="AB48" s="111">
        <v>540.646118</v>
      </c>
      <c r="AC48" s="111">
        <v>543.84283400000004</v>
      </c>
      <c r="AD48" s="111">
        <v>546.92285200000003</v>
      </c>
      <c r="AE48" s="111">
        <v>551.54937700000005</v>
      </c>
      <c r="AF48" s="109">
        <v>3.5799999999999998E-3</v>
      </c>
      <c r="AG48" s="99"/>
    </row>
    <row r="49" spans="1:33" ht="12" customHeight="1" x14ac:dyDescent="0.35">
      <c r="A49" s="98" t="s">
        <v>1329</v>
      </c>
      <c r="B49" s="108" t="s">
        <v>2923</v>
      </c>
      <c r="C49" s="111">
        <v>7.7509999999999996E-2</v>
      </c>
      <c r="D49" s="111">
        <v>7.7183000000000002E-2</v>
      </c>
      <c r="E49" s="111">
        <v>7.6703999999999994E-2</v>
      </c>
      <c r="F49" s="111">
        <v>7.6550000000000007E-2</v>
      </c>
      <c r="G49" s="111">
        <v>7.5032000000000001E-2</v>
      </c>
      <c r="H49" s="111">
        <v>7.1549000000000001E-2</v>
      </c>
      <c r="I49" s="111">
        <v>6.8171999999999996E-2</v>
      </c>
      <c r="J49" s="111">
        <v>6.5368999999999997E-2</v>
      </c>
      <c r="K49" s="111">
        <v>6.1740999999999997E-2</v>
      </c>
      <c r="L49" s="111">
        <v>5.8476E-2</v>
      </c>
      <c r="M49" s="111">
        <v>5.5217000000000002E-2</v>
      </c>
      <c r="N49" s="111">
        <v>5.1942000000000002E-2</v>
      </c>
      <c r="O49" s="111">
        <v>4.9105000000000003E-2</v>
      </c>
      <c r="P49" s="111">
        <v>4.6518999999999998E-2</v>
      </c>
      <c r="Q49" s="111">
        <v>4.3704E-2</v>
      </c>
      <c r="R49" s="111">
        <v>4.0952000000000002E-2</v>
      </c>
      <c r="S49" s="111">
        <v>3.8200999999999999E-2</v>
      </c>
      <c r="T49" s="111">
        <v>3.5172000000000002E-2</v>
      </c>
      <c r="U49" s="111">
        <v>3.2363000000000003E-2</v>
      </c>
      <c r="V49" s="111">
        <v>2.9346000000000001E-2</v>
      </c>
      <c r="W49" s="111">
        <v>2.6120999999999998E-2</v>
      </c>
      <c r="X49" s="111">
        <v>2.2966E-2</v>
      </c>
      <c r="Y49" s="111">
        <v>1.9821999999999999E-2</v>
      </c>
      <c r="Z49" s="111">
        <v>1.6687E-2</v>
      </c>
      <c r="AA49" s="111">
        <v>1.3465E-2</v>
      </c>
      <c r="AB49" s="111">
        <v>1.0142999999999999E-2</v>
      </c>
      <c r="AC49" s="111">
        <v>6.7990000000000004E-3</v>
      </c>
      <c r="AD49" s="111">
        <v>3.4199999999999999E-3</v>
      </c>
      <c r="AE49" s="111">
        <v>0</v>
      </c>
      <c r="AF49" s="109" t="s">
        <v>2926</v>
      </c>
      <c r="AG49" s="99"/>
    </row>
    <row r="50" spans="1:33" ht="15" customHeight="1" x14ac:dyDescent="0.35">
      <c r="A50" s="98" t="s">
        <v>1330</v>
      </c>
      <c r="B50" s="108" t="s">
        <v>2924</v>
      </c>
      <c r="C50" s="111">
        <v>14.504799999999999</v>
      </c>
      <c r="D50" s="111">
        <v>23.773364999999998</v>
      </c>
      <c r="E50" s="111">
        <v>31.687802999999999</v>
      </c>
      <c r="F50" s="111">
        <v>38.471660999999997</v>
      </c>
      <c r="G50" s="111">
        <v>42.839165000000001</v>
      </c>
      <c r="H50" s="111">
        <v>45.769863000000001</v>
      </c>
      <c r="I50" s="111">
        <v>47.872269000000003</v>
      </c>
      <c r="J50" s="111">
        <v>50.976063000000003</v>
      </c>
      <c r="K50" s="111">
        <v>51.409236999999997</v>
      </c>
      <c r="L50" s="111">
        <v>50.964424000000001</v>
      </c>
      <c r="M50" s="111">
        <v>51.733359999999998</v>
      </c>
      <c r="N50" s="111">
        <v>52.916961999999998</v>
      </c>
      <c r="O50" s="111">
        <v>54.940269000000001</v>
      </c>
      <c r="P50" s="111">
        <v>57.680866000000002</v>
      </c>
      <c r="Q50" s="111">
        <v>60.182116999999998</v>
      </c>
      <c r="R50" s="111">
        <v>63.388855</v>
      </c>
      <c r="S50" s="111">
        <v>67.156409999999994</v>
      </c>
      <c r="T50" s="111">
        <v>70.882439000000005</v>
      </c>
      <c r="U50" s="111">
        <v>75.400620000000004</v>
      </c>
      <c r="V50" s="111">
        <v>79.780593999999994</v>
      </c>
      <c r="W50" s="111">
        <v>83.797661000000005</v>
      </c>
      <c r="X50" s="111">
        <v>88.182426000000007</v>
      </c>
      <c r="Y50" s="111">
        <v>92.851569999999995</v>
      </c>
      <c r="Z50" s="111">
        <v>97.925049000000001</v>
      </c>
      <c r="AA50" s="111">
        <v>102.950356</v>
      </c>
      <c r="AB50" s="111">
        <v>107.622604</v>
      </c>
      <c r="AC50" s="111">
        <v>112.458214</v>
      </c>
      <c r="AD50" s="111">
        <v>117.404938</v>
      </c>
      <c r="AE50" s="111">
        <v>122.70208</v>
      </c>
      <c r="AF50" s="109">
        <v>7.9242999999999994E-2</v>
      </c>
      <c r="AG50" s="99"/>
    </row>
    <row r="51" spans="1:33" ht="15" customHeight="1" x14ac:dyDescent="0.35">
      <c r="A51" s="98" t="s">
        <v>1331</v>
      </c>
      <c r="B51" s="108" t="s">
        <v>2925</v>
      </c>
      <c r="C51" s="111">
        <v>84.870193</v>
      </c>
      <c r="D51" s="111">
        <v>88.044678000000005</v>
      </c>
      <c r="E51" s="111">
        <v>122.934845</v>
      </c>
      <c r="F51" s="111">
        <v>174.76718099999999</v>
      </c>
      <c r="G51" s="111">
        <v>229.395096</v>
      </c>
      <c r="H51" s="111">
        <v>285.83010899999999</v>
      </c>
      <c r="I51" s="111">
        <v>345.03109699999999</v>
      </c>
      <c r="J51" s="111">
        <v>408.70992999999999</v>
      </c>
      <c r="K51" s="111">
        <v>453.98098800000002</v>
      </c>
      <c r="L51" s="111">
        <v>474.20742799999999</v>
      </c>
      <c r="M51" s="111">
        <v>498.64221199999997</v>
      </c>
      <c r="N51" s="111">
        <v>523.48175000000003</v>
      </c>
      <c r="O51" s="111">
        <v>551.75671399999999</v>
      </c>
      <c r="P51" s="111">
        <v>581.49243200000001</v>
      </c>
      <c r="Q51" s="111">
        <v>611.464294</v>
      </c>
      <c r="R51" s="111">
        <v>636.40020800000002</v>
      </c>
      <c r="S51" s="111">
        <v>662.75506600000006</v>
      </c>
      <c r="T51" s="111">
        <v>694.26550299999997</v>
      </c>
      <c r="U51" s="111">
        <v>712.57794200000001</v>
      </c>
      <c r="V51" s="111">
        <v>724.92846699999996</v>
      </c>
      <c r="W51" s="111">
        <v>739.53802499999995</v>
      </c>
      <c r="X51" s="111">
        <v>750.72961399999997</v>
      </c>
      <c r="Y51" s="111">
        <v>753.37811299999998</v>
      </c>
      <c r="Z51" s="111">
        <v>763.60583499999996</v>
      </c>
      <c r="AA51" s="111">
        <v>772.57885699999997</v>
      </c>
      <c r="AB51" s="111">
        <v>776.29431199999999</v>
      </c>
      <c r="AC51" s="111">
        <v>780.88348399999995</v>
      </c>
      <c r="AD51" s="111">
        <v>788.95782499999996</v>
      </c>
      <c r="AE51" s="111">
        <v>800.94665499999996</v>
      </c>
      <c r="AF51" s="109">
        <v>8.3468000000000001E-2</v>
      </c>
      <c r="AG51" s="99"/>
    </row>
    <row r="52" spans="1:33" ht="15" customHeight="1" x14ac:dyDescent="0.35">
      <c r="A52" s="98" t="s">
        <v>1332</v>
      </c>
      <c r="B52" s="108" t="s">
        <v>1298</v>
      </c>
      <c r="C52" s="111">
        <v>81.496100999999996</v>
      </c>
      <c r="D52" s="111">
        <v>102.981224</v>
      </c>
      <c r="E52" s="111">
        <v>117.98384900000001</v>
      </c>
      <c r="F52" s="111">
        <v>128.36982699999999</v>
      </c>
      <c r="G52" s="111">
        <v>136.08216899999999</v>
      </c>
      <c r="H52" s="111">
        <v>138.74044799999999</v>
      </c>
      <c r="I52" s="111">
        <v>142.711929</v>
      </c>
      <c r="J52" s="111">
        <v>145.307129</v>
      </c>
      <c r="K52" s="111">
        <v>143.11703499999999</v>
      </c>
      <c r="L52" s="111">
        <v>144.218842</v>
      </c>
      <c r="M52" s="111">
        <v>144.59483299999999</v>
      </c>
      <c r="N52" s="111">
        <v>147.096588</v>
      </c>
      <c r="O52" s="111">
        <v>150.96113600000001</v>
      </c>
      <c r="P52" s="111">
        <v>155.77583300000001</v>
      </c>
      <c r="Q52" s="111">
        <v>158.16892999999999</v>
      </c>
      <c r="R52" s="111">
        <v>160.257339</v>
      </c>
      <c r="S52" s="111">
        <v>162.59852599999999</v>
      </c>
      <c r="T52" s="111">
        <v>163.84925799999999</v>
      </c>
      <c r="U52" s="111">
        <v>165.259308</v>
      </c>
      <c r="V52" s="111">
        <v>166.107483</v>
      </c>
      <c r="W52" s="111">
        <v>166.14376799999999</v>
      </c>
      <c r="X52" s="111">
        <v>166.58578499999999</v>
      </c>
      <c r="Y52" s="111">
        <v>167.0849</v>
      </c>
      <c r="Z52" s="111">
        <v>168.30928</v>
      </c>
      <c r="AA52" s="111">
        <v>169.333832</v>
      </c>
      <c r="AB52" s="111">
        <v>169.55697599999999</v>
      </c>
      <c r="AC52" s="111">
        <v>170.065933</v>
      </c>
      <c r="AD52" s="111">
        <v>170.727722</v>
      </c>
      <c r="AE52" s="111">
        <v>171.91868600000001</v>
      </c>
      <c r="AF52" s="109">
        <v>2.7018E-2</v>
      </c>
      <c r="AG52" s="99"/>
    </row>
    <row r="53" spans="1:33" ht="15" customHeight="1" x14ac:dyDescent="0.35">
      <c r="A53" s="98" t="s">
        <v>1333</v>
      </c>
      <c r="B53" s="108" t="s">
        <v>1300</v>
      </c>
      <c r="C53" s="111">
        <v>65.830871999999999</v>
      </c>
      <c r="D53" s="111">
        <v>72.650458999999998</v>
      </c>
      <c r="E53" s="111">
        <v>98.474159</v>
      </c>
      <c r="F53" s="111">
        <v>124.40158099999999</v>
      </c>
      <c r="G53" s="111">
        <v>138.528412</v>
      </c>
      <c r="H53" s="111">
        <v>153.85797099999999</v>
      </c>
      <c r="I53" s="111">
        <v>171.65214499999999</v>
      </c>
      <c r="J53" s="111">
        <v>186.67797899999999</v>
      </c>
      <c r="K53" s="111">
        <v>198.14312699999999</v>
      </c>
      <c r="L53" s="111">
        <v>202.79582199999999</v>
      </c>
      <c r="M53" s="111">
        <v>209.93637100000001</v>
      </c>
      <c r="N53" s="111">
        <v>222.145096</v>
      </c>
      <c r="O53" s="111">
        <v>237.00588999999999</v>
      </c>
      <c r="P53" s="111">
        <v>252.98893699999999</v>
      </c>
      <c r="Q53" s="111">
        <v>266.28595000000001</v>
      </c>
      <c r="R53" s="111">
        <v>278.01474000000002</v>
      </c>
      <c r="S53" s="111">
        <v>289.44372600000003</v>
      </c>
      <c r="T53" s="111">
        <v>300.95105000000001</v>
      </c>
      <c r="U53" s="111">
        <v>308.940674</v>
      </c>
      <c r="V53" s="111">
        <v>314.13293499999997</v>
      </c>
      <c r="W53" s="111">
        <v>318.76007099999998</v>
      </c>
      <c r="X53" s="111">
        <v>322.88275099999998</v>
      </c>
      <c r="Y53" s="111">
        <v>324.31698599999999</v>
      </c>
      <c r="Z53" s="111">
        <v>327.87631199999998</v>
      </c>
      <c r="AA53" s="111">
        <v>330.86904900000002</v>
      </c>
      <c r="AB53" s="111">
        <v>331.94296300000002</v>
      </c>
      <c r="AC53" s="111">
        <v>333.34314000000001</v>
      </c>
      <c r="AD53" s="111">
        <v>335.67800899999997</v>
      </c>
      <c r="AE53" s="111">
        <v>339.16153000000003</v>
      </c>
      <c r="AF53" s="109">
        <v>6.0297000000000003E-2</v>
      </c>
      <c r="AG53" s="99"/>
    </row>
    <row r="54" spans="1:33" ht="15" customHeight="1" x14ac:dyDescent="0.35">
      <c r="A54" s="98" t="s">
        <v>1334</v>
      </c>
      <c r="B54" s="108" t="s">
        <v>1302</v>
      </c>
      <c r="C54" s="111">
        <v>0</v>
      </c>
      <c r="D54" s="111">
        <v>0</v>
      </c>
      <c r="E54" s="111">
        <v>0</v>
      </c>
      <c r="F54" s="111">
        <v>0</v>
      </c>
      <c r="G54" s="111">
        <v>0</v>
      </c>
      <c r="H54" s="111">
        <v>0</v>
      </c>
      <c r="I54" s="111">
        <v>0</v>
      </c>
      <c r="J54" s="111">
        <v>0</v>
      </c>
      <c r="K54" s="111">
        <v>0</v>
      </c>
      <c r="L54" s="111">
        <v>0</v>
      </c>
      <c r="M54" s="111">
        <v>0</v>
      </c>
      <c r="N54" s="111">
        <v>0</v>
      </c>
      <c r="O54" s="111">
        <v>0</v>
      </c>
      <c r="P54" s="111">
        <v>0</v>
      </c>
      <c r="Q54" s="111">
        <v>0</v>
      </c>
      <c r="R54" s="111">
        <v>0</v>
      </c>
      <c r="S54" s="111">
        <v>0</v>
      </c>
      <c r="T54" s="111">
        <v>0</v>
      </c>
      <c r="U54" s="111">
        <v>0</v>
      </c>
      <c r="V54" s="111">
        <v>0</v>
      </c>
      <c r="W54" s="111">
        <v>0</v>
      </c>
      <c r="X54" s="111">
        <v>0</v>
      </c>
      <c r="Y54" s="111">
        <v>0</v>
      </c>
      <c r="Z54" s="111">
        <v>0</v>
      </c>
      <c r="AA54" s="111">
        <v>0</v>
      </c>
      <c r="AB54" s="111">
        <v>0</v>
      </c>
      <c r="AC54" s="111">
        <v>0</v>
      </c>
      <c r="AD54" s="111">
        <v>0</v>
      </c>
      <c r="AE54" s="111">
        <v>0</v>
      </c>
      <c r="AF54" s="109" t="s">
        <v>2926</v>
      </c>
      <c r="AG54" s="99"/>
    </row>
    <row r="55" spans="1:33" ht="15" customHeight="1" x14ac:dyDescent="0.35">
      <c r="A55" s="98" t="s">
        <v>1335</v>
      </c>
      <c r="B55" s="108" t="s">
        <v>1304</v>
      </c>
      <c r="C55" s="111">
        <v>416.659943</v>
      </c>
      <c r="D55" s="111">
        <v>452.32641599999999</v>
      </c>
      <c r="E55" s="111">
        <v>501.34609999999998</v>
      </c>
      <c r="F55" s="111">
        <v>534.20178199999998</v>
      </c>
      <c r="G55" s="111">
        <v>553.76293899999996</v>
      </c>
      <c r="H55" s="111">
        <v>567.66076699999996</v>
      </c>
      <c r="I55" s="111">
        <v>585.87323000000004</v>
      </c>
      <c r="J55" s="111">
        <v>602.02142300000003</v>
      </c>
      <c r="K55" s="111">
        <v>607.23516800000004</v>
      </c>
      <c r="L55" s="111">
        <v>612.22375499999998</v>
      </c>
      <c r="M55" s="111">
        <v>616.72851600000001</v>
      </c>
      <c r="N55" s="111">
        <v>628.05291699999998</v>
      </c>
      <c r="O55" s="111">
        <v>645.94665499999996</v>
      </c>
      <c r="P55" s="111">
        <v>667.70385699999997</v>
      </c>
      <c r="Q55" s="111">
        <v>685.48638900000003</v>
      </c>
      <c r="R55" s="111">
        <v>701.45111099999997</v>
      </c>
      <c r="S55" s="111">
        <v>717.73260500000004</v>
      </c>
      <c r="T55" s="111">
        <v>731.62335199999995</v>
      </c>
      <c r="U55" s="111">
        <v>744.33984399999997</v>
      </c>
      <c r="V55" s="111">
        <v>752.77233899999999</v>
      </c>
      <c r="W55" s="111">
        <v>758.03082300000005</v>
      </c>
      <c r="X55" s="111">
        <v>764.07751499999995</v>
      </c>
      <c r="Y55" s="111">
        <v>768.34356700000001</v>
      </c>
      <c r="Z55" s="111">
        <v>776.59033199999999</v>
      </c>
      <c r="AA55" s="111">
        <v>783.62145999999996</v>
      </c>
      <c r="AB55" s="111">
        <v>786.99493399999994</v>
      </c>
      <c r="AC55" s="111">
        <v>791.12030000000004</v>
      </c>
      <c r="AD55" s="111">
        <v>796.51074200000005</v>
      </c>
      <c r="AE55" s="111">
        <v>803.91143799999998</v>
      </c>
      <c r="AF55" s="109">
        <v>2.375E-2</v>
      </c>
      <c r="AG55" s="99"/>
    </row>
    <row r="56" spans="1:33" ht="15" customHeight="1" x14ac:dyDescent="0.35">
      <c r="A56" s="98" t="s">
        <v>1336</v>
      </c>
      <c r="B56" s="108" t="s">
        <v>1306</v>
      </c>
      <c r="C56" s="111">
        <v>0.19764100000000001</v>
      </c>
      <c r="D56" s="111">
        <v>0.23866699999999999</v>
      </c>
      <c r="E56" s="111">
        <v>0.31285200000000002</v>
      </c>
      <c r="F56" s="111">
        <v>0.31485400000000002</v>
      </c>
      <c r="G56" s="111">
        <v>0.31299500000000002</v>
      </c>
      <c r="H56" s="111">
        <v>0.30982100000000001</v>
      </c>
      <c r="I56" s="111">
        <v>0.296991</v>
      </c>
      <c r="J56" s="111">
        <v>0.29128399999999999</v>
      </c>
      <c r="K56" s="111">
        <v>0.285632</v>
      </c>
      <c r="L56" s="111">
        <v>0.28179100000000001</v>
      </c>
      <c r="M56" s="111">
        <v>0.280997</v>
      </c>
      <c r="N56" s="111">
        <v>0.27765000000000001</v>
      </c>
      <c r="O56" s="111">
        <v>0.27918399999999999</v>
      </c>
      <c r="P56" s="111">
        <v>0.27851999999999999</v>
      </c>
      <c r="Q56" s="111">
        <v>0.28384999999999999</v>
      </c>
      <c r="R56" s="111">
        <v>0.28474300000000002</v>
      </c>
      <c r="S56" s="111">
        <v>0.28632099999999999</v>
      </c>
      <c r="T56" s="111">
        <v>0.28712799999999999</v>
      </c>
      <c r="U56" s="111">
        <v>0.29065200000000002</v>
      </c>
      <c r="V56" s="111">
        <v>0.29074499999999998</v>
      </c>
      <c r="W56" s="111">
        <v>0.29165099999999999</v>
      </c>
      <c r="X56" s="111">
        <v>0.29353200000000002</v>
      </c>
      <c r="Y56" s="111">
        <v>0.29586000000000001</v>
      </c>
      <c r="Z56" s="111">
        <v>0.30054799999999998</v>
      </c>
      <c r="AA56" s="111">
        <v>0.30499199999999999</v>
      </c>
      <c r="AB56" s="111">
        <v>0.30775000000000002</v>
      </c>
      <c r="AC56" s="111">
        <v>0.31325500000000001</v>
      </c>
      <c r="AD56" s="111">
        <v>0.31880999999999998</v>
      </c>
      <c r="AE56" s="111">
        <v>0.32557799999999998</v>
      </c>
      <c r="AF56" s="109">
        <v>1.7987E-2</v>
      </c>
      <c r="AG56" s="99"/>
    </row>
    <row r="57" spans="1:33" ht="15" customHeight="1" x14ac:dyDescent="0.35">
      <c r="A57" s="98" t="s">
        <v>1337</v>
      </c>
      <c r="B57" s="108" t="s">
        <v>1308</v>
      </c>
      <c r="C57" s="111">
        <v>2.8858000000000002E-2</v>
      </c>
      <c r="D57" s="111">
        <v>2.8944999999999999E-2</v>
      </c>
      <c r="E57" s="111">
        <v>3.4522999999999998E-2</v>
      </c>
      <c r="F57" s="111">
        <v>3.0339999999999999E-2</v>
      </c>
      <c r="G57" s="111">
        <v>3.0710000000000001E-2</v>
      </c>
      <c r="H57" s="111">
        <v>3.0948E-2</v>
      </c>
      <c r="I57" s="111">
        <v>3.0418000000000001E-2</v>
      </c>
      <c r="J57" s="111">
        <v>3.0964999999999999E-2</v>
      </c>
      <c r="K57" s="111">
        <v>3.1164000000000001E-2</v>
      </c>
      <c r="L57" s="111">
        <v>3.1104E-2</v>
      </c>
      <c r="M57" s="111">
        <v>3.1505999999999999E-2</v>
      </c>
      <c r="N57" s="111">
        <v>3.1717000000000002E-2</v>
      </c>
      <c r="O57" s="111">
        <v>3.2286000000000002E-2</v>
      </c>
      <c r="P57" s="111">
        <v>3.2468999999999998E-2</v>
      </c>
      <c r="Q57" s="111">
        <v>3.4084000000000003E-2</v>
      </c>
      <c r="R57" s="111">
        <v>3.4744999999999998E-2</v>
      </c>
      <c r="S57" s="111">
        <v>3.5028999999999998E-2</v>
      </c>
      <c r="T57" s="111">
        <v>3.5423999999999997E-2</v>
      </c>
      <c r="U57" s="111">
        <v>3.6330000000000001E-2</v>
      </c>
      <c r="V57" s="111">
        <v>3.7040999999999998E-2</v>
      </c>
      <c r="W57" s="111">
        <v>3.8029E-2</v>
      </c>
      <c r="X57" s="111">
        <v>3.9024000000000003E-2</v>
      </c>
      <c r="Y57" s="111">
        <v>3.9758000000000002E-2</v>
      </c>
      <c r="Z57" s="111">
        <v>4.1262E-2</v>
      </c>
      <c r="AA57" s="111">
        <v>4.2805000000000003E-2</v>
      </c>
      <c r="AB57" s="111">
        <v>4.4199000000000002E-2</v>
      </c>
      <c r="AC57" s="111">
        <v>4.5874999999999999E-2</v>
      </c>
      <c r="AD57" s="111">
        <v>4.7886999999999999E-2</v>
      </c>
      <c r="AE57" s="111">
        <v>4.9586999999999999E-2</v>
      </c>
      <c r="AF57" s="109">
        <v>1.9522000000000001E-2</v>
      </c>
      <c r="AG57" s="99"/>
    </row>
    <row r="58" spans="1:33" ht="15" customHeight="1" x14ac:dyDescent="0.35">
      <c r="A58" s="98" t="s">
        <v>1338</v>
      </c>
      <c r="B58" s="108" t="s">
        <v>1310</v>
      </c>
      <c r="C58" s="111">
        <v>0.38428699999999999</v>
      </c>
      <c r="D58" s="111">
        <v>0.59064799999999995</v>
      </c>
      <c r="E58" s="111">
        <v>0.72062999999999999</v>
      </c>
      <c r="F58" s="111">
        <v>0.74354900000000002</v>
      </c>
      <c r="G58" s="111">
        <v>0.76222999999999996</v>
      </c>
      <c r="H58" s="111">
        <v>0.78615199999999996</v>
      </c>
      <c r="I58" s="111">
        <v>0.78046499999999996</v>
      </c>
      <c r="J58" s="111">
        <v>0.803562</v>
      </c>
      <c r="K58" s="111">
        <v>0.809697</v>
      </c>
      <c r="L58" s="111">
        <v>0.81827399999999995</v>
      </c>
      <c r="M58" s="111">
        <v>0.82883799999999996</v>
      </c>
      <c r="N58" s="111">
        <v>0.83708499999999997</v>
      </c>
      <c r="O58" s="111">
        <v>0.86343599999999998</v>
      </c>
      <c r="P58" s="111">
        <v>0.88412900000000005</v>
      </c>
      <c r="Q58" s="111">
        <v>0.92130299999999998</v>
      </c>
      <c r="R58" s="111">
        <v>0.95074499999999995</v>
      </c>
      <c r="S58" s="111">
        <v>0.98744600000000005</v>
      </c>
      <c r="T58" s="111">
        <v>1.0217099999999999</v>
      </c>
      <c r="U58" s="111">
        <v>1.0668569999999999</v>
      </c>
      <c r="V58" s="111">
        <v>1.1106469999999999</v>
      </c>
      <c r="W58" s="111">
        <v>1.156328</v>
      </c>
      <c r="X58" s="111">
        <v>1.2107220000000001</v>
      </c>
      <c r="Y58" s="111">
        <v>1.2578199999999999</v>
      </c>
      <c r="Z58" s="111">
        <v>1.318433</v>
      </c>
      <c r="AA58" s="111">
        <v>1.379605</v>
      </c>
      <c r="AB58" s="111">
        <v>1.440542</v>
      </c>
      <c r="AC58" s="111">
        <v>1.510651</v>
      </c>
      <c r="AD58" s="111">
        <v>1.5944510000000001</v>
      </c>
      <c r="AE58" s="111">
        <v>1.6764589999999999</v>
      </c>
      <c r="AF58" s="109">
        <v>5.4017000000000003E-2</v>
      </c>
      <c r="AG58" s="99"/>
    </row>
    <row r="59" spans="1:33" ht="15" customHeight="1" x14ac:dyDescent="0.35">
      <c r="A59" s="98" t="s">
        <v>1339</v>
      </c>
      <c r="B59" s="108" t="s">
        <v>1312</v>
      </c>
      <c r="C59" s="111">
        <v>5.3920000000000001E-3</v>
      </c>
      <c r="D59" s="111">
        <v>5.385E-3</v>
      </c>
      <c r="E59" s="111">
        <v>6.6299999999999996E-3</v>
      </c>
      <c r="F59" s="111">
        <v>6.3800000000000003E-3</v>
      </c>
      <c r="G59" s="111">
        <v>6.5989999999999998E-3</v>
      </c>
      <c r="H59" s="111">
        <v>6.6E-3</v>
      </c>
      <c r="I59" s="111">
        <v>6.3969999999999999E-3</v>
      </c>
      <c r="J59" s="111">
        <v>6.417E-3</v>
      </c>
      <c r="K59" s="111">
        <v>6.3350000000000004E-3</v>
      </c>
      <c r="L59" s="111">
        <v>6.2480000000000001E-3</v>
      </c>
      <c r="M59" s="111">
        <v>6.1780000000000003E-3</v>
      </c>
      <c r="N59" s="111">
        <v>6.1000000000000004E-3</v>
      </c>
      <c r="O59" s="111">
        <v>6.143E-3</v>
      </c>
      <c r="P59" s="111">
        <v>6.1289999999999999E-3</v>
      </c>
      <c r="Q59" s="111">
        <v>6.2729999999999999E-3</v>
      </c>
      <c r="R59" s="111">
        <v>6.3E-3</v>
      </c>
      <c r="S59" s="111">
        <v>6.4120000000000002E-3</v>
      </c>
      <c r="T59" s="111">
        <v>6.5560000000000002E-3</v>
      </c>
      <c r="U59" s="111">
        <v>6.6699999999999997E-3</v>
      </c>
      <c r="V59" s="111">
        <v>6.7970000000000001E-3</v>
      </c>
      <c r="W59" s="111">
        <v>6.927E-3</v>
      </c>
      <c r="X59" s="111">
        <v>7.0949999999999997E-3</v>
      </c>
      <c r="Y59" s="111">
        <v>7.1780000000000004E-3</v>
      </c>
      <c r="Z59" s="111">
        <v>7.3590000000000001E-3</v>
      </c>
      <c r="AA59" s="111">
        <v>7.5100000000000002E-3</v>
      </c>
      <c r="AB59" s="111">
        <v>7.6509999999999998E-3</v>
      </c>
      <c r="AC59" s="111">
        <v>7.8449999999999995E-3</v>
      </c>
      <c r="AD59" s="111">
        <v>8.1169999999999992E-3</v>
      </c>
      <c r="AE59" s="111">
        <v>8.3400000000000002E-3</v>
      </c>
      <c r="AF59" s="109">
        <v>1.5703999999999999E-2</v>
      </c>
      <c r="AG59" s="99"/>
    </row>
    <row r="60" spans="1:33" ht="15" customHeight="1" x14ac:dyDescent="0.35">
      <c r="A60" s="98" t="s">
        <v>1340</v>
      </c>
      <c r="B60" s="108" t="s">
        <v>1314</v>
      </c>
      <c r="C60" s="111">
        <v>0</v>
      </c>
      <c r="D60" s="111">
        <v>0</v>
      </c>
      <c r="E60" s="111">
        <v>0</v>
      </c>
      <c r="F60" s="111">
        <v>0</v>
      </c>
      <c r="G60" s="111">
        <v>0</v>
      </c>
      <c r="H60" s="111">
        <v>0</v>
      </c>
      <c r="I60" s="111">
        <v>0</v>
      </c>
      <c r="J60" s="111">
        <v>0</v>
      </c>
      <c r="K60" s="111">
        <v>0</v>
      </c>
      <c r="L60" s="111">
        <v>0</v>
      </c>
      <c r="M60" s="111">
        <v>0</v>
      </c>
      <c r="N60" s="111">
        <v>0</v>
      </c>
      <c r="O60" s="111">
        <v>0</v>
      </c>
      <c r="P60" s="111">
        <v>0</v>
      </c>
      <c r="Q60" s="111">
        <v>0</v>
      </c>
      <c r="R60" s="111">
        <v>0</v>
      </c>
      <c r="S60" s="111">
        <v>0</v>
      </c>
      <c r="T60" s="111">
        <v>0</v>
      </c>
      <c r="U60" s="111">
        <v>0</v>
      </c>
      <c r="V60" s="111">
        <v>0</v>
      </c>
      <c r="W60" s="111">
        <v>0</v>
      </c>
      <c r="X60" s="111">
        <v>0</v>
      </c>
      <c r="Y60" s="111">
        <v>0</v>
      </c>
      <c r="Z60" s="111">
        <v>0</v>
      </c>
      <c r="AA60" s="111">
        <v>0</v>
      </c>
      <c r="AB60" s="111">
        <v>0</v>
      </c>
      <c r="AC60" s="111">
        <v>0</v>
      </c>
      <c r="AD60" s="111">
        <v>0</v>
      </c>
      <c r="AE60" s="111">
        <v>0</v>
      </c>
      <c r="AF60" s="109" t="s">
        <v>2926</v>
      </c>
      <c r="AG60" s="99"/>
    </row>
    <row r="61" spans="1:33" ht="15" customHeight="1" x14ac:dyDescent="0.35">
      <c r="A61" s="98" t="s">
        <v>1341</v>
      </c>
      <c r="B61" s="108" t="s">
        <v>1316</v>
      </c>
      <c r="C61" s="111">
        <v>2.042E-3</v>
      </c>
      <c r="D61" s="111">
        <v>4.2399999999999998E-3</v>
      </c>
      <c r="E61" s="111">
        <v>6.5950000000000002E-3</v>
      </c>
      <c r="F61" s="111">
        <v>9.1590000000000005E-3</v>
      </c>
      <c r="G61" s="111">
        <v>1.1719E-2</v>
      </c>
      <c r="H61" s="111">
        <v>1.4019999999999999E-2</v>
      </c>
      <c r="I61" s="111">
        <v>1.6319E-2</v>
      </c>
      <c r="J61" s="111">
        <v>1.8759999999999999E-2</v>
      </c>
      <c r="K61" s="111">
        <v>2.0952999999999999E-2</v>
      </c>
      <c r="L61" s="111">
        <v>2.3234000000000001E-2</v>
      </c>
      <c r="M61" s="111">
        <v>2.5498E-2</v>
      </c>
      <c r="N61" s="111">
        <v>2.7730999999999999E-2</v>
      </c>
      <c r="O61" s="111">
        <v>3.0204000000000002E-2</v>
      </c>
      <c r="P61" s="111">
        <v>3.2897999999999997E-2</v>
      </c>
      <c r="Q61" s="111">
        <v>3.5507999999999998E-2</v>
      </c>
      <c r="R61" s="111">
        <v>3.8251E-2</v>
      </c>
      <c r="S61" s="111">
        <v>4.1105999999999997E-2</v>
      </c>
      <c r="T61" s="111">
        <v>4.3756000000000003E-2</v>
      </c>
      <c r="U61" s="111">
        <v>4.6786000000000001E-2</v>
      </c>
      <c r="V61" s="111">
        <v>4.9659000000000002E-2</v>
      </c>
      <c r="W61" s="111">
        <v>5.2256999999999998E-2</v>
      </c>
      <c r="X61" s="111">
        <v>5.5052999999999998E-2</v>
      </c>
      <c r="Y61" s="111">
        <v>5.8004E-2</v>
      </c>
      <c r="Z61" s="111">
        <v>6.1192999999999997E-2</v>
      </c>
      <c r="AA61" s="111">
        <v>6.4346E-2</v>
      </c>
      <c r="AB61" s="111">
        <v>6.7272999999999999E-2</v>
      </c>
      <c r="AC61" s="111">
        <v>7.0299E-2</v>
      </c>
      <c r="AD61" s="111">
        <v>7.3396000000000003E-2</v>
      </c>
      <c r="AE61" s="111">
        <v>7.671E-2</v>
      </c>
      <c r="AF61" s="109">
        <v>0.13825599999999999</v>
      </c>
      <c r="AG61" s="99"/>
    </row>
    <row r="62" spans="1:33" ht="15" customHeight="1" x14ac:dyDescent="0.35">
      <c r="A62" s="98" t="s">
        <v>1342</v>
      </c>
      <c r="B62" s="108" t="s">
        <v>1343</v>
      </c>
      <c r="C62" s="111">
        <v>1163.0852050000001</v>
      </c>
      <c r="D62" s="111">
        <v>1256.6137699999999</v>
      </c>
      <c r="E62" s="111">
        <v>1399.6085210000001</v>
      </c>
      <c r="F62" s="111">
        <v>1540.873413</v>
      </c>
      <c r="G62" s="111">
        <v>1647.0322269999999</v>
      </c>
      <c r="H62" s="111">
        <v>1730.5155030000001</v>
      </c>
      <c r="I62" s="111">
        <v>1822.7254640000001</v>
      </c>
      <c r="J62" s="111">
        <v>1920.744995</v>
      </c>
      <c r="K62" s="111">
        <v>1972.491211</v>
      </c>
      <c r="L62" s="111">
        <v>1999.891357</v>
      </c>
      <c r="M62" s="111">
        <v>2033.423828</v>
      </c>
      <c r="N62" s="111">
        <v>2080.4555660000001</v>
      </c>
      <c r="O62" s="111">
        <v>2146.671875</v>
      </c>
      <c r="P62" s="111">
        <v>2224.0417480000001</v>
      </c>
      <c r="Q62" s="111">
        <v>2290.1760250000002</v>
      </c>
      <c r="R62" s="111">
        <v>2350.7551269999999</v>
      </c>
      <c r="S62" s="111">
        <v>2414.6372070000002</v>
      </c>
      <c r="T62" s="111">
        <v>2476.0471189999998</v>
      </c>
      <c r="U62" s="111">
        <v>2526.6765140000002</v>
      </c>
      <c r="V62" s="111">
        <v>2561.202393</v>
      </c>
      <c r="W62" s="111">
        <v>2589.2248540000001</v>
      </c>
      <c r="X62" s="111">
        <v>2617.4035640000002</v>
      </c>
      <c r="Y62" s="111">
        <v>2635.3618160000001</v>
      </c>
      <c r="Z62" s="111">
        <v>2669.2092290000001</v>
      </c>
      <c r="AA62" s="111">
        <v>2699.165039</v>
      </c>
      <c r="AB62" s="111">
        <v>2714.935547</v>
      </c>
      <c r="AC62" s="111">
        <v>2733.6684570000002</v>
      </c>
      <c r="AD62" s="111">
        <v>2758.248047</v>
      </c>
      <c r="AE62" s="111">
        <v>2792.3264159999999</v>
      </c>
      <c r="AF62" s="109">
        <v>3.1773000000000003E-2</v>
      </c>
      <c r="AG62" s="99"/>
    </row>
    <row r="63" spans="1:33" ht="15" customHeight="1" x14ac:dyDescent="0.35">
      <c r="A63" s="95"/>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row>
    <row r="64" spans="1:33" ht="15" customHeight="1" x14ac:dyDescent="0.35">
      <c r="A64" s="98" t="s">
        <v>1344</v>
      </c>
      <c r="B64" s="108" t="s">
        <v>1140</v>
      </c>
      <c r="C64" s="111">
        <v>12.907978999999999</v>
      </c>
      <c r="D64" s="111">
        <v>13.381136</v>
      </c>
      <c r="E64" s="111">
        <v>14.447607</v>
      </c>
      <c r="F64" s="111">
        <v>15.337023</v>
      </c>
      <c r="G64" s="111">
        <v>16.059035999999999</v>
      </c>
      <c r="H64" s="111">
        <v>16.926846000000001</v>
      </c>
      <c r="I64" s="111">
        <v>17.908186000000001</v>
      </c>
      <c r="J64" s="111">
        <v>18.761993</v>
      </c>
      <c r="K64" s="111">
        <v>19.421453</v>
      </c>
      <c r="L64" s="111">
        <v>19.746675</v>
      </c>
      <c r="M64" s="111">
        <v>20.141821</v>
      </c>
      <c r="N64" s="111">
        <v>20.688981999999999</v>
      </c>
      <c r="O64" s="111">
        <v>21.243147</v>
      </c>
      <c r="P64" s="111">
        <v>21.775679</v>
      </c>
      <c r="Q64" s="111">
        <v>22.279488000000001</v>
      </c>
      <c r="R64" s="111">
        <v>22.653072000000002</v>
      </c>
      <c r="S64" s="111">
        <v>23.024525000000001</v>
      </c>
      <c r="T64" s="111">
        <v>23.517754</v>
      </c>
      <c r="U64" s="111">
        <v>23.699231999999999</v>
      </c>
      <c r="V64" s="111">
        <v>23.844169999999998</v>
      </c>
      <c r="W64" s="111">
        <v>24.075645000000002</v>
      </c>
      <c r="X64" s="111">
        <v>24.216353999999999</v>
      </c>
      <c r="Y64" s="111">
        <v>24.207840000000001</v>
      </c>
      <c r="Z64" s="111">
        <v>24.274023</v>
      </c>
      <c r="AA64" s="111">
        <v>24.335132999999999</v>
      </c>
      <c r="AB64" s="111">
        <v>24.368324000000001</v>
      </c>
      <c r="AC64" s="111">
        <v>24.403255000000001</v>
      </c>
      <c r="AD64" s="111">
        <v>24.478275</v>
      </c>
      <c r="AE64" s="111">
        <v>24.575151000000002</v>
      </c>
      <c r="AF64" s="109">
        <v>2.3262999999999999E-2</v>
      </c>
      <c r="AG64" s="99"/>
    </row>
    <row r="65" spans="1:33" ht="15" customHeight="1" x14ac:dyDescent="0.35">
      <c r="A65" s="98" t="s">
        <v>1345</v>
      </c>
      <c r="B65" s="107" t="s">
        <v>1139</v>
      </c>
      <c r="C65" s="112">
        <v>9010.5908199999994</v>
      </c>
      <c r="D65" s="112">
        <v>9390.9355469999991</v>
      </c>
      <c r="E65" s="112">
        <v>9687.4765619999998</v>
      </c>
      <c r="F65" s="112">
        <v>10046.756836</v>
      </c>
      <c r="G65" s="112">
        <v>10256.108398</v>
      </c>
      <c r="H65" s="112">
        <v>10223.496094</v>
      </c>
      <c r="I65" s="112">
        <v>10178.168944999999</v>
      </c>
      <c r="J65" s="112">
        <v>10237.424805000001</v>
      </c>
      <c r="K65" s="112">
        <v>10156.249023</v>
      </c>
      <c r="L65" s="112">
        <v>10127.737305000001</v>
      </c>
      <c r="M65" s="112">
        <v>10095.53125</v>
      </c>
      <c r="N65" s="112">
        <v>10055.862305000001</v>
      </c>
      <c r="O65" s="112">
        <v>10105.244140999999</v>
      </c>
      <c r="P65" s="112">
        <v>10213.420898</v>
      </c>
      <c r="Q65" s="112">
        <v>10279.302734000001</v>
      </c>
      <c r="R65" s="112">
        <v>10377.202148</v>
      </c>
      <c r="S65" s="112">
        <v>10487.240234000001</v>
      </c>
      <c r="T65" s="112">
        <v>10528.416992</v>
      </c>
      <c r="U65" s="112">
        <v>10661.427734000001</v>
      </c>
      <c r="V65" s="112">
        <v>10741.419921999999</v>
      </c>
      <c r="W65" s="112">
        <v>10754.540039</v>
      </c>
      <c r="X65" s="112">
        <v>10808.413086</v>
      </c>
      <c r="Y65" s="112">
        <v>10886.398438</v>
      </c>
      <c r="Z65" s="112">
        <v>10996.155273</v>
      </c>
      <c r="AA65" s="112">
        <v>11091.638671999999</v>
      </c>
      <c r="AB65" s="112">
        <v>11141.248046999999</v>
      </c>
      <c r="AC65" s="112">
        <v>11202.064453000001</v>
      </c>
      <c r="AD65" s="112">
        <v>11268.147461</v>
      </c>
      <c r="AE65" s="112">
        <v>11362.397461</v>
      </c>
      <c r="AF65" s="110">
        <v>8.3169999999999997E-3</v>
      </c>
      <c r="AG65" s="99"/>
    </row>
    <row r="66" spans="1:33" ht="15" customHeight="1" x14ac:dyDescent="0.35">
      <c r="A66" s="95"/>
      <c r="B66" s="99"/>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row>
    <row r="67" spans="1:33" ht="15" customHeight="1" x14ac:dyDescent="0.35">
      <c r="A67" s="98" t="s">
        <v>1346</v>
      </c>
      <c r="B67" s="108" t="s">
        <v>1138</v>
      </c>
      <c r="C67" s="111">
        <v>14.833487999999999</v>
      </c>
      <c r="D67" s="111">
        <v>15.380907000000001</v>
      </c>
      <c r="E67" s="111">
        <v>16.265823000000001</v>
      </c>
      <c r="F67" s="111">
        <v>17.238448999999999</v>
      </c>
      <c r="G67" s="111">
        <v>18.045169999999999</v>
      </c>
      <c r="H67" s="111">
        <v>19.133628999999999</v>
      </c>
      <c r="I67" s="111">
        <v>20.306609999999999</v>
      </c>
      <c r="J67" s="111">
        <v>21.389966999999999</v>
      </c>
      <c r="K67" s="111">
        <v>22.280819000000001</v>
      </c>
      <c r="L67" s="111">
        <v>22.756436999999998</v>
      </c>
      <c r="M67" s="111">
        <v>23.33531</v>
      </c>
      <c r="N67" s="111">
        <v>24.046845999999999</v>
      </c>
      <c r="O67" s="111">
        <v>24.753239000000001</v>
      </c>
      <c r="P67" s="111">
        <v>25.415016000000001</v>
      </c>
      <c r="Q67" s="111">
        <v>26.069752000000001</v>
      </c>
      <c r="R67" s="111">
        <v>26.552447999999998</v>
      </c>
      <c r="S67" s="111">
        <v>27.094571999999999</v>
      </c>
      <c r="T67" s="111">
        <v>27.832198999999999</v>
      </c>
      <c r="U67" s="111">
        <v>28.072748000000001</v>
      </c>
      <c r="V67" s="111">
        <v>28.295680999999998</v>
      </c>
      <c r="W67" s="111">
        <v>28.617018000000002</v>
      </c>
      <c r="X67" s="111">
        <v>28.808012000000002</v>
      </c>
      <c r="Y67" s="111">
        <v>28.806882999999999</v>
      </c>
      <c r="Z67" s="111">
        <v>28.911261</v>
      </c>
      <c r="AA67" s="111">
        <v>28.997579999999999</v>
      </c>
      <c r="AB67" s="111">
        <v>29.041508</v>
      </c>
      <c r="AC67" s="111">
        <v>29.087924999999998</v>
      </c>
      <c r="AD67" s="111">
        <v>29.188397999999999</v>
      </c>
      <c r="AE67" s="111">
        <v>29.332659</v>
      </c>
      <c r="AF67" s="109">
        <v>2.4649000000000001E-2</v>
      </c>
      <c r="AG67" s="99"/>
    </row>
    <row r="68" spans="1:33" ht="15" customHeight="1" x14ac:dyDescent="0.35">
      <c r="A68" s="98" t="s">
        <v>1347</v>
      </c>
      <c r="B68" s="108" t="s">
        <v>1137</v>
      </c>
      <c r="C68" s="111">
        <v>61.534393000000001</v>
      </c>
      <c r="D68" s="111">
        <v>66.549149</v>
      </c>
      <c r="E68" s="111">
        <v>71.591560000000001</v>
      </c>
      <c r="F68" s="111">
        <v>75.715621999999996</v>
      </c>
      <c r="G68" s="111">
        <v>79.274642999999998</v>
      </c>
      <c r="H68" s="111">
        <v>81.888824</v>
      </c>
      <c r="I68" s="111">
        <v>84.280654999999996</v>
      </c>
      <c r="J68" s="111">
        <v>87.390556000000004</v>
      </c>
      <c r="K68" s="111">
        <v>89.988845999999995</v>
      </c>
      <c r="L68" s="111">
        <v>92.814667</v>
      </c>
      <c r="M68" s="111">
        <v>95.805274999999995</v>
      </c>
      <c r="N68" s="111">
        <v>98.589698999999996</v>
      </c>
      <c r="O68" s="111">
        <v>102.071472</v>
      </c>
      <c r="P68" s="111">
        <v>105.951706</v>
      </c>
      <c r="Q68" s="111">
        <v>109.952332</v>
      </c>
      <c r="R68" s="111">
        <v>114.02995300000001</v>
      </c>
      <c r="S68" s="111">
        <v>118.35984000000001</v>
      </c>
      <c r="T68" s="111">
        <v>122.288353</v>
      </c>
      <c r="U68" s="111">
        <v>126.58432000000001</v>
      </c>
      <c r="V68" s="111">
        <v>130.41007999999999</v>
      </c>
      <c r="W68" s="111">
        <v>133.61752300000001</v>
      </c>
      <c r="X68" s="111">
        <v>137.16490200000001</v>
      </c>
      <c r="Y68" s="111">
        <v>140.787811</v>
      </c>
      <c r="Z68" s="111">
        <v>145.194199</v>
      </c>
      <c r="AA68" s="111">
        <v>149.40881300000001</v>
      </c>
      <c r="AB68" s="111">
        <v>153.03100599999999</v>
      </c>
      <c r="AC68" s="111">
        <v>156.84901400000001</v>
      </c>
      <c r="AD68" s="111">
        <v>160.909988</v>
      </c>
      <c r="AE68" s="111">
        <v>165.16655</v>
      </c>
      <c r="AF68" s="109">
        <v>3.5892E-2</v>
      </c>
      <c r="AG68" s="99"/>
    </row>
    <row r="69" spans="1:33" ht="15" customHeight="1" x14ac:dyDescent="0.35">
      <c r="A69" s="98" t="s">
        <v>1348</v>
      </c>
      <c r="B69" s="108" t="s">
        <v>1136</v>
      </c>
      <c r="C69" s="111">
        <v>0</v>
      </c>
      <c r="D69" s="111">
        <v>0</v>
      </c>
      <c r="E69" s="111">
        <v>0</v>
      </c>
      <c r="F69" s="111">
        <v>0</v>
      </c>
      <c r="G69" s="111">
        <v>0</v>
      </c>
      <c r="H69" s="111">
        <v>0</v>
      </c>
      <c r="I69" s="111">
        <v>0</v>
      </c>
      <c r="J69" s="111">
        <v>0</v>
      </c>
      <c r="K69" s="111">
        <v>0</v>
      </c>
      <c r="L69" s="111">
        <v>0</v>
      </c>
      <c r="M69" s="111">
        <v>0</v>
      </c>
      <c r="N69" s="111">
        <v>0</v>
      </c>
      <c r="O69" s="111">
        <v>0</v>
      </c>
      <c r="P69" s="111">
        <v>0</v>
      </c>
      <c r="Q69" s="111">
        <v>0</v>
      </c>
      <c r="R69" s="111">
        <v>0</v>
      </c>
      <c r="S69" s="111">
        <v>0</v>
      </c>
      <c r="T69" s="111">
        <v>0</v>
      </c>
      <c r="U69" s="111">
        <v>0</v>
      </c>
      <c r="V69" s="111">
        <v>0</v>
      </c>
      <c r="W69" s="111">
        <v>0</v>
      </c>
      <c r="X69" s="111">
        <v>0</v>
      </c>
      <c r="Y69" s="111">
        <v>0</v>
      </c>
      <c r="Z69" s="111">
        <v>0</v>
      </c>
      <c r="AA69" s="111">
        <v>0</v>
      </c>
      <c r="AB69" s="111">
        <v>0</v>
      </c>
      <c r="AC69" s="111">
        <v>0</v>
      </c>
      <c r="AD69" s="111">
        <v>0</v>
      </c>
      <c r="AE69" s="111">
        <v>0</v>
      </c>
      <c r="AF69" s="109" t="s">
        <v>2926</v>
      </c>
      <c r="AG69" s="99"/>
    </row>
    <row r="70" spans="1:33" ht="12" customHeight="1" x14ac:dyDescent="0.35">
      <c r="A70" s="95"/>
      <c r="B70" s="99"/>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row>
    <row r="71" spans="1:33" ht="15" customHeight="1" x14ac:dyDescent="0.35">
      <c r="A71" s="95"/>
      <c r="B71" s="107" t="s">
        <v>1349</v>
      </c>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row>
    <row r="72" spans="1:33" ht="15" customHeight="1" x14ac:dyDescent="0.35">
      <c r="A72" s="98" t="s">
        <v>1350</v>
      </c>
      <c r="B72" s="108" t="s">
        <v>1351</v>
      </c>
      <c r="C72" s="111">
        <v>12072.463867</v>
      </c>
      <c r="D72" s="111">
        <v>12241.342773</v>
      </c>
      <c r="E72" s="111">
        <v>12457.806640999999</v>
      </c>
      <c r="F72" s="111">
        <v>12458.852539</v>
      </c>
      <c r="G72" s="111">
        <v>12484.460938</v>
      </c>
      <c r="H72" s="111">
        <v>12226</v>
      </c>
      <c r="I72" s="111">
        <v>11904.668944999999</v>
      </c>
      <c r="J72" s="111">
        <v>11792.374023</v>
      </c>
      <c r="K72" s="111">
        <v>11576.397461</v>
      </c>
      <c r="L72" s="111">
        <v>11462.050781</v>
      </c>
      <c r="M72" s="111">
        <v>11351.300781</v>
      </c>
      <c r="N72" s="111">
        <v>11200.916992</v>
      </c>
      <c r="O72" s="111">
        <v>11138.452148</v>
      </c>
      <c r="P72" s="111">
        <v>11125.240234000001</v>
      </c>
      <c r="Q72" s="111">
        <v>11109.256836</v>
      </c>
      <c r="R72" s="111">
        <v>11122.917969</v>
      </c>
      <c r="S72" s="111">
        <v>11152.803711</v>
      </c>
      <c r="T72" s="111">
        <v>11090.309569999999</v>
      </c>
      <c r="U72" s="111">
        <v>11155.910156</v>
      </c>
      <c r="V72" s="111">
        <v>11174.960938</v>
      </c>
      <c r="W72" s="111">
        <v>11119.564453000001</v>
      </c>
      <c r="X72" s="111">
        <v>11119.21875</v>
      </c>
      <c r="Y72" s="111">
        <v>11159.805664</v>
      </c>
      <c r="Z72" s="111">
        <v>11235.471680000001</v>
      </c>
      <c r="AA72" s="111">
        <v>11295.490234000001</v>
      </c>
      <c r="AB72" s="111">
        <v>11314.411133</v>
      </c>
      <c r="AC72" s="111">
        <v>11345.373046999999</v>
      </c>
      <c r="AD72" s="111">
        <v>11380.5</v>
      </c>
      <c r="AE72" s="111">
        <v>11435.53125</v>
      </c>
      <c r="AF72" s="109">
        <v>-1.934E-3</v>
      </c>
      <c r="AG72" s="99"/>
    </row>
    <row r="73" spans="1:33" ht="15" customHeight="1" x14ac:dyDescent="0.35">
      <c r="A73" s="98" t="s">
        <v>1352</v>
      </c>
      <c r="B73" s="108" t="s">
        <v>1353</v>
      </c>
      <c r="C73" s="111">
        <v>73.799080000000004</v>
      </c>
      <c r="D73" s="111">
        <v>89.487540999999993</v>
      </c>
      <c r="E73" s="111">
        <v>102.287819</v>
      </c>
      <c r="F73" s="111">
        <v>105.76686100000001</v>
      </c>
      <c r="G73" s="111">
        <v>113.325287</v>
      </c>
      <c r="H73" s="111">
        <v>117.813057</v>
      </c>
      <c r="I73" s="111">
        <v>124.71592699999999</v>
      </c>
      <c r="J73" s="111">
        <v>123.11906399999999</v>
      </c>
      <c r="K73" s="111">
        <v>121.600883</v>
      </c>
      <c r="L73" s="111">
        <v>119.562347</v>
      </c>
      <c r="M73" s="111">
        <v>118.415199</v>
      </c>
      <c r="N73" s="111">
        <v>117.163307</v>
      </c>
      <c r="O73" s="111">
        <v>118.00576</v>
      </c>
      <c r="P73" s="111">
        <v>117.699867</v>
      </c>
      <c r="Q73" s="111">
        <v>120.89341</v>
      </c>
      <c r="R73" s="111">
        <v>122.80135300000001</v>
      </c>
      <c r="S73" s="111">
        <v>124.10006</v>
      </c>
      <c r="T73" s="111">
        <v>126.51872299999999</v>
      </c>
      <c r="U73" s="111">
        <v>128.11900299999999</v>
      </c>
      <c r="V73" s="111">
        <v>129.29475400000001</v>
      </c>
      <c r="W73" s="111">
        <v>131.743439</v>
      </c>
      <c r="X73" s="111">
        <v>132.90524300000001</v>
      </c>
      <c r="Y73" s="111">
        <v>133.158188</v>
      </c>
      <c r="Z73" s="111">
        <v>135.37196399999999</v>
      </c>
      <c r="AA73" s="111">
        <v>136.57302899999999</v>
      </c>
      <c r="AB73" s="111">
        <v>138.39936800000001</v>
      </c>
      <c r="AC73" s="111">
        <v>140.413162</v>
      </c>
      <c r="AD73" s="111">
        <v>143.16769400000001</v>
      </c>
      <c r="AE73" s="111">
        <v>145.49389600000001</v>
      </c>
      <c r="AF73" s="109">
        <v>2.4538999999999998E-2</v>
      </c>
      <c r="AG73" s="99"/>
    </row>
    <row r="74" spans="1:33" ht="15" customHeight="1" x14ac:dyDescent="0.35">
      <c r="A74" s="98" t="s">
        <v>1354</v>
      </c>
      <c r="B74" s="108" t="s">
        <v>1355</v>
      </c>
      <c r="C74" s="111">
        <v>564.68688999999995</v>
      </c>
      <c r="D74" s="111">
        <v>580.62072799999999</v>
      </c>
      <c r="E74" s="111">
        <v>591.807861</v>
      </c>
      <c r="F74" s="111">
        <v>602.51464799999997</v>
      </c>
      <c r="G74" s="111">
        <v>606.993469</v>
      </c>
      <c r="H74" s="111">
        <v>597.31488000000002</v>
      </c>
      <c r="I74" s="111">
        <v>585.90521200000001</v>
      </c>
      <c r="J74" s="111">
        <v>582.31445299999996</v>
      </c>
      <c r="K74" s="111">
        <v>572.83264199999996</v>
      </c>
      <c r="L74" s="111">
        <v>568.99877900000001</v>
      </c>
      <c r="M74" s="111">
        <v>564.73455799999999</v>
      </c>
      <c r="N74" s="111">
        <v>558.95929000000001</v>
      </c>
      <c r="O74" s="111">
        <v>557.79663100000005</v>
      </c>
      <c r="P74" s="111">
        <v>559.716003</v>
      </c>
      <c r="Q74" s="111">
        <v>559.91406199999994</v>
      </c>
      <c r="R74" s="111">
        <v>562.48913600000003</v>
      </c>
      <c r="S74" s="111">
        <v>566.26611300000002</v>
      </c>
      <c r="T74" s="111">
        <v>565.58306900000002</v>
      </c>
      <c r="U74" s="111">
        <v>571.19372599999997</v>
      </c>
      <c r="V74" s="111">
        <v>574.28350799999998</v>
      </c>
      <c r="W74" s="111">
        <v>573.318848</v>
      </c>
      <c r="X74" s="111">
        <v>575.03857400000004</v>
      </c>
      <c r="Y74" s="111">
        <v>579.26129200000003</v>
      </c>
      <c r="Z74" s="111">
        <v>584.91021699999999</v>
      </c>
      <c r="AA74" s="111">
        <v>589.864868</v>
      </c>
      <c r="AB74" s="111">
        <v>592.43951400000003</v>
      </c>
      <c r="AC74" s="111">
        <v>595.63641399999995</v>
      </c>
      <c r="AD74" s="111">
        <v>598.81384300000002</v>
      </c>
      <c r="AE74" s="111">
        <v>603.43182400000001</v>
      </c>
      <c r="AF74" s="109">
        <v>2.3730000000000001E-3</v>
      </c>
      <c r="AG74" s="99"/>
    </row>
    <row r="75" spans="1:33" ht="15" customHeight="1" x14ac:dyDescent="0.35">
      <c r="A75" s="98" t="s">
        <v>1356</v>
      </c>
      <c r="B75" s="108" t="s">
        <v>1357</v>
      </c>
      <c r="C75" s="111">
        <v>688.56256099999996</v>
      </c>
      <c r="D75" s="111">
        <v>705.58123799999998</v>
      </c>
      <c r="E75" s="111">
        <v>766.18420400000002</v>
      </c>
      <c r="F75" s="111">
        <v>853.85778800000003</v>
      </c>
      <c r="G75" s="111">
        <v>948.01556400000004</v>
      </c>
      <c r="H75" s="111">
        <v>1064.7633060000001</v>
      </c>
      <c r="I75" s="111">
        <v>1173.6906739999999</v>
      </c>
      <c r="J75" s="111">
        <v>1308.762207</v>
      </c>
      <c r="K75" s="111">
        <v>1408.6594239999999</v>
      </c>
      <c r="L75" s="111">
        <v>1450.833374</v>
      </c>
      <c r="M75" s="111">
        <v>1514.857178</v>
      </c>
      <c r="N75" s="111">
        <v>1577.116577</v>
      </c>
      <c r="O75" s="111">
        <v>1648.195923</v>
      </c>
      <c r="P75" s="111">
        <v>1718.9461670000001</v>
      </c>
      <c r="Q75" s="111">
        <v>1799.2701420000001</v>
      </c>
      <c r="R75" s="111">
        <v>1859.2531739999999</v>
      </c>
      <c r="S75" s="111">
        <v>1933.9301760000001</v>
      </c>
      <c r="T75" s="111">
        <v>2026.724365</v>
      </c>
      <c r="U75" s="111">
        <v>2064.5541990000002</v>
      </c>
      <c r="V75" s="111">
        <v>2094.4423830000001</v>
      </c>
      <c r="W75" s="111">
        <v>2130.5668949999999</v>
      </c>
      <c r="X75" s="111">
        <v>2154.8303219999998</v>
      </c>
      <c r="Y75" s="111">
        <v>2155.6579590000001</v>
      </c>
      <c r="Z75" s="111">
        <v>2182.836914</v>
      </c>
      <c r="AA75" s="111">
        <v>2203.1831050000001</v>
      </c>
      <c r="AB75" s="111">
        <v>2208.492432</v>
      </c>
      <c r="AC75" s="111">
        <v>2216.6909179999998</v>
      </c>
      <c r="AD75" s="111">
        <v>2235.2683109999998</v>
      </c>
      <c r="AE75" s="111">
        <v>2265.4091800000001</v>
      </c>
      <c r="AF75" s="109">
        <v>4.3450000000000003E-2</v>
      </c>
      <c r="AG75" s="99"/>
    </row>
    <row r="76" spans="1:33" ht="15" customHeight="1" x14ac:dyDescent="0.35">
      <c r="A76" s="98" t="s">
        <v>1358</v>
      </c>
      <c r="B76" s="108" t="s">
        <v>1359</v>
      </c>
      <c r="C76" s="111">
        <v>184.70922899999999</v>
      </c>
      <c r="D76" s="111">
        <v>216.614563</v>
      </c>
      <c r="E76" s="111">
        <v>266.74478099999999</v>
      </c>
      <c r="F76" s="111">
        <v>314.06622299999998</v>
      </c>
      <c r="G76" s="111">
        <v>342.16488600000002</v>
      </c>
      <c r="H76" s="111">
        <v>365.20660400000003</v>
      </c>
      <c r="I76" s="111">
        <v>392.922211</v>
      </c>
      <c r="J76" s="111">
        <v>415.66467299999999</v>
      </c>
      <c r="K76" s="111">
        <v>427.020355</v>
      </c>
      <c r="L76" s="111">
        <v>435.066101</v>
      </c>
      <c r="M76" s="111">
        <v>445.34747299999998</v>
      </c>
      <c r="N76" s="111">
        <v>465.16873199999998</v>
      </c>
      <c r="O76" s="111">
        <v>490.18374599999999</v>
      </c>
      <c r="P76" s="111">
        <v>517.37762499999997</v>
      </c>
      <c r="Q76" s="111">
        <v>538.28546100000005</v>
      </c>
      <c r="R76" s="111">
        <v>556.66516100000001</v>
      </c>
      <c r="S76" s="111">
        <v>575.49883999999997</v>
      </c>
      <c r="T76" s="111">
        <v>593.25134300000002</v>
      </c>
      <c r="U76" s="111">
        <v>605.54882799999996</v>
      </c>
      <c r="V76" s="111">
        <v>614.48681599999998</v>
      </c>
      <c r="W76" s="111">
        <v>622.51367200000004</v>
      </c>
      <c r="X76" s="111">
        <v>630.49816899999996</v>
      </c>
      <c r="Y76" s="111">
        <v>634.73821999999996</v>
      </c>
      <c r="Z76" s="111">
        <v>642.97637899999995</v>
      </c>
      <c r="AA76" s="111">
        <v>650.24389599999995</v>
      </c>
      <c r="AB76" s="111">
        <v>654.00945999999999</v>
      </c>
      <c r="AC76" s="111">
        <v>658.64300500000002</v>
      </c>
      <c r="AD76" s="111">
        <v>665.00585899999999</v>
      </c>
      <c r="AE76" s="111">
        <v>673.84320100000002</v>
      </c>
      <c r="AF76" s="109">
        <v>4.7307000000000002E-2</v>
      </c>
      <c r="AG76" s="99"/>
    </row>
    <row r="77" spans="1:33" ht="15" customHeight="1" x14ac:dyDescent="0.35">
      <c r="A77" s="98" t="s">
        <v>1360</v>
      </c>
      <c r="B77" s="108" t="s">
        <v>1361</v>
      </c>
      <c r="C77" s="111">
        <v>674.26037599999995</v>
      </c>
      <c r="D77" s="111">
        <v>734.82360800000004</v>
      </c>
      <c r="E77" s="111">
        <v>811.46588099999997</v>
      </c>
      <c r="F77" s="111">
        <v>843.09436000000005</v>
      </c>
      <c r="G77" s="111">
        <v>872.96881099999996</v>
      </c>
      <c r="H77" s="111">
        <v>889.43658400000004</v>
      </c>
      <c r="I77" s="111">
        <v>908.46386700000005</v>
      </c>
      <c r="J77" s="111">
        <v>931.02252199999998</v>
      </c>
      <c r="K77" s="111">
        <v>940.43341099999998</v>
      </c>
      <c r="L77" s="111">
        <v>952.26049799999998</v>
      </c>
      <c r="M77" s="111">
        <v>961.22009300000002</v>
      </c>
      <c r="N77" s="111">
        <v>976.95446800000002</v>
      </c>
      <c r="O77" s="111">
        <v>1001.508362</v>
      </c>
      <c r="P77" s="111">
        <v>1029.6641850000001</v>
      </c>
      <c r="Q77" s="111">
        <v>1057.1016850000001</v>
      </c>
      <c r="R77" s="111">
        <v>1081.525269</v>
      </c>
      <c r="S77" s="111">
        <v>1109.6529539999999</v>
      </c>
      <c r="T77" s="111">
        <v>1134.575562</v>
      </c>
      <c r="U77" s="111">
        <v>1156.927124</v>
      </c>
      <c r="V77" s="111">
        <v>1171.775513</v>
      </c>
      <c r="W77" s="111">
        <v>1178.3530270000001</v>
      </c>
      <c r="X77" s="111">
        <v>1186.994385</v>
      </c>
      <c r="Y77" s="111">
        <v>1193.9727780000001</v>
      </c>
      <c r="Z77" s="111">
        <v>1207.8249510000001</v>
      </c>
      <c r="AA77" s="111">
        <v>1219.662476</v>
      </c>
      <c r="AB77" s="111">
        <v>1226.4411620000001</v>
      </c>
      <c r="AC77" s="111">
        <v>1234.4536129999999</v>
      </c>
      <c r="AD77" s="111">
        <v>1244.85022</v>
      </c>
      <c r="AE77" s="111">
        <v>1258.18103</v>
      </c>
      <c r="AF77" s="109">
        <v>2.2529E-2</v>
      </c>
      <c r="AG77" s="99"/>
    </row>
    <row r="78" spans="1:33" ht="15" customHeight="1" x14ac:dyDescent="0.35">
      <c r="A78" s="98" t="s">
        <v>1362</v>
      </c>
      <c r="B78" s="108" t="s">
        <v>1363</v>
      </c>
      <c r="C78" s="111">
        <v>0.88676900000000003</v>
      </c>
      <c r="D78" s="111">
        <v>1.2280740000000001</v>
      </c>
      <c r="E78" s="111">
        <v>1.47367</v>
      </c>
      <c r="F78" s="111">
        <v>1.4993099999999999</v>
      </c>
      <c r="G78" s="111">
        <v>1.490138</v>
      </c>
      <c r="H78" s="111">
        <v>1.4927319999999999</v>
      </c>
      <c r="I78" s="111">
        <v>1.4499409999999999</v>
      </c>
      <c r="J78" s="111">
        <v>1.459802</v>
      </c>
      <c r="K78" s="111">
        <v>1.4521630000000001</v>
      </c>
      <c r="L78" s="111">
        <v>1.453104</v>
      </c>
      <c r="M78" s="111">
        <v>1.458626</v>
      </c>
      <c r="N78" s="111">
        <v>1.458008</v>
      </c>
      <c r="O78" s="111">
        <v>1.484165</v>
      </c>
      <c r="P78" s="111">
        <v>1.5019180000000001</v>
      </c>
      <c r="Q78" s="111">
        <v>1.5450159999999999</v>
      </c>
      <c r="R78" s="111">
        <v>1.578562</v>
      </c>
      <c r="S78" s="111">
        <v>1.6164099999999999</v>
      </c>
      <c r="T78" s="111">
        <v>1.649403</v>
      </c>
      <c r="U78" s="111">
        <v>1.7051080000000001</v>
      </c>
      <c r="V78" s="111">
        <v>1.750634</v>
      </c>
      <c r="W78" s="111">
        <v>1.7978829999999999</v>
      </c>
      <c r="X78" s="111">
        <v>1.8586370000000001</v>
      </c>
      <c r="Y78" s="111">
        <v>1.912928</v>
      </c>
      <c r="Z78" s="111">
        <v>1.9838150000000001</v>
      </c>
      <c r="AA78" s="111">
        <v>2.0564089999999999</v>
      </c>
      <c r="AB78" s="111">
        <v>2.1259130000000002</v>
      </c>
      <c r="AC78" s="111">
        <v>2.2093600000000002</v>
      </c>
      <c r="AD78" s="111">
        <v>2.3075540000000001</v>
      </c>
      <c r="AE78" s="111">
        <v>2.4062190000000001</v>
      </c>
      <c r="AF78" s="109">
        <v>3.6294E-2</v>
      </c>
      <c r="AG78" s="99"/>
    </row>
    <row r="79" spans="1:33" ht="15" customHeight="1" x14ac:dyDescent="0.35">
      <c r="A79" s="98" t="s">
        <v>1364</v>
      </c>
      <c r="B79" s="108" t="s">
        <v>1365</v>
      </c>
      <c r="C79" s="111">
        <v>2.4137469999999999</v>
      </c>
      <c r="D79" s="111">
        <v>2.46272</v>
      </c>
      <c r="E79" s="111">
        <v>2.1910880000000001</v>
      </c>
      <c r="F79" s="111">
        <v>2.0597780000000001</v>
      </c>
      <c r="G79" s="111">
        <v>2.2020420000000001</v>
      </c>
      <c r="H79" s="111">
        <v>2.430447</v>
      </c>
      <c r="I79" s="111">
        <v>2.7661500000000001</v>
      </c>
      <c r="J79" s="111">
        <v>3.0084970000000002</v>
      </c>
      <c r="K79" s="111">
        <v>3.2272980000000002</v>
      </c>
      <c r="L79" s="111">
        <v>3.4035440000000001</v>
      </c>
      <c r="M79" s="111">
        <v>3.5504060000000002</v>
      </c>
      <c r="N79" s="111">
        <v>3.6584680000000001</v>
      </c>
      <c r="O79" s="111">
        <v>3.7648990000000002</v>
      </c>
      <c r="P79" s="111">
        <v>3.853558</v>
      </c>
      <c r="Q79" s="111">
        <v>3.9311980000000002</v>
      </c>
      <c r="R79" s="111">
        <v>3.9938720000000001</v>
      </c>
      <c r="S79" s="111">
        <v>3.9838049999999998</v>
      </c>
      <c r="T79" s="111">
        <v>4.0922559999999999</v>
      </c>
      <c r="U79" s="111">
        <v>4.1557700000000004</v>
      </c>
      <c r="V79" s="111">
        <v>4.1028789999999997</v>
      </c>
      <c r="W79" s="111">
        <v>4.0318750000000003</v>
      </c>
      <c r="X79" s="111">
        <v>3.9794459999999998</v>
      </c>
      <c r="Y79" s="111">
        <v>3.9297960000000001</v>
      </c>
      <c r="Z79" s="111">
        <v>3.9037000000000002</v>
      </c>
      <c r="AA79" s="111">
        <v>3.8747739999999999</v>
      </c>
      <c r="AB79" s="111">
        <v>3.8358409999999998</v>
      </c>
      <c r="AC79" s="111">
        <v>3.8028080000000002</v>
      </c>
      <c r="AD79" s="111">
        <v>3.786457</v>
      </c>
      <c r="AE79" s="111">
        <v>3.7909280000000001</v>
      </c>
      <c r="AF79" s="109">
        <v>1.6253E-2</v>
      </c>
      <c r="AG79" s="99"/>
    </row>
    <row r="80" spans="1:33" ht="15" customHeight="1" x14ac:dyDescent="0.35">
      <c r="A80" s="98" t="s">
        <v>1366</v>
      </c>
      <c r="B80" s="107" t="s">
        <v>1132</v>
      </c>
      <c r="C80" s="112">
        <v>14261.783203000001</v>
      </c>
      <c r="D80" s="112">
        <v>14572.160156</v>
      </c>
      <c r="E80" s="112">
        <v>14999.961914</v>
      </c>
      <c r="F80" s="112">
        <v>15181.711914</v>
      </c>
      <c r="G80" s="112">
        <v>15371.620117</v>
      </c>
      <c r="H80" s="112">
        <v>15264.458008</v>
      </c>
      <c r="I80" s="112">
        <v>15094.582031</v>
      </c>
      <c r="J80" s="112">
        <v>15157.724609000001</v>
      </c>
      <c r="K80" s="112">
        <v>15051.624023</v>
      </c>
      <c r="L80" s="112">
        <v>14993.627930000001</v>
      </c>
      <c r="M80" s="112">
        <v>14960.884765999999</v>
      </c>
      <c r="N80" s="112">
        <v>14901.396484000001</v>
      </c>
      <c r="O80" s="112">
        <v>14959.392578000001</v>
      </c>
      <c r="P80" s="112">
        <v>15074</v>
      </c>
      <c r="Q80" s="112">
        <v>15190.197265999999</v>
      </c>
      <c r="R80" s="112">
        <v>15311.224609000001</v>
      </c>
      <c r="S80" s="112">
        <v>15467.850586</v>
      </c>
      <c r="T80" s="112">
        <v>15542.703125</v>
      </c>
      <c r="U80" s="112">
        <v>15688.114258</v>
      </c>
      <c r="V80" s="112">
        <v>15765.097656</v>
      </c>
      <c r="W80" s="112">
        <v>15761.888671999999</v>
      </c>
      <c r="X80" s="112">
        <v>15805.324219</v>
      </c>
      <c r="Y80" s="112">
        <v>15862.4375</v>
      </c>
      <c r="Z80" s="112">
        <v>15995.280273</v>
      </c>
      <c r="AA80" s="112">
        <v>16100.949219</v>
      </c>
      <c r="AB80" s="112">
        <v>16140.155273</v>
      </c>
      <c r="AC80" s="112">
        <v>16197.222656</v>
      </c>
      <c r="AD80" s="112">
        <v>16273.699219</v>
      </c>
      <c r="AE80" s="112">
        <v>16388.087890999999</v>
      </c>
      <c r="AF80" s="110">
        <v>4.9760000000000004E-3</v>
      </c>
      <c r="AG80" s="99"/>
    </row>
    <row r="81" spans="1:34" ht="15" customHeight="1" x14ac:dyDescent="0.35">
      <c r="A81" s="95"/>
      <c r="B81" s="9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5"/>
    </row>
    <row r="82" spans="1:34" ht="15" customHeight="1" x14ac:dyDescent="0.35">
      <c r="A82" s="98" t="s">
        <v>1367</v>
      </c>
      <c r="B82" s="108" t="s">
        <v>1368</v>
      </c>
      <c r="C82" s="111">
        <v>2861.0119629999999</v>
      </c>
      <c r="D82" s="111">
        <v>3488.0927729999999</v>
      </c>
      <c r="E82" s="111">
        <v>4118.669922</v>
      </c>
      <c r="F82" s="111">
        <v>4749.5405270000001</v>
      </c>
      <c r="G82" s="111">
        <v>5296.7802730000003</v>
      </c>
      <c r="H82" s="111">
        <v>5857.7143550000001</v>
      </c>
      <c r="I82" s="111">
        <v>6356.7744140000004</v>
      </c>
      <c r="J82" s="111">
        <v>6912.8916019999997</v>
      </c>
      <c r="K82" s="111">
        <v>7362.3398440000001</v>
      </c>
      <c r="L82" s="111">
        <v>7893.1191410000001</v>
      </c>
      <c r="M82" s="111">
        <v>8328.0869139999995</v>
      </c>
      <c r="N82" s="111">
        <v>8689.9072269999997</v>
      </c>
      <c r="O82" s="111">
        <v>9060.0214840000008</v>
      </c>
      <c r="P82" s="111">
        <v>9432.3564449999994</v>
      </c>
      <c r="Q82" s="111">
        <v>9775.484375</v>
      </c>
      <c r="R82" s="111">
        <v>10107.783203000001</v>
      </c>
      <c r="S82" s="111">
        <v>10419.309569999999</v>
      </c>
      <c r="T82" s="111">
        <v>10585.717773</v>
      </c>
      <c r="U82" s="111">
        <v>10804.699219</v>
      </c>
      <c r="V82" s="111">
        <v>10933.959961</v>
      </c>
      <c r="W82" s="111">
        <v>10962.209961</v>
      </c>
      <c r="X82" s="111">
        <v>11017.309569999999</v>
      </c>
      <c r="Y82" s="111">
        <v>11094.242188</v>
      </c>
      <c r="Z82" s="111">
        <v>11192.980469</v>
      </c>
      <c r="AA82" s="111">
        <v>11264.450194999999</v>
      </c>
      <c r="AB82" s="111">
        <v>11283.496094</v>
      </c>
      <c r="AC82" s="111">
        <v>11314.540039</v>
      </c>
      <c r="AD82" s="111">
        <v>11349.701171999999</v>
      </c>
      <c r="AE82" s="111">
        <v>11404.750977</v>
      </c>
      <c r="AF82" s="109">
        <v>5.0627999999999999E-2</v>
      </c>
      <c r="AG82" s="99"/>
      <c r="AH82" s="95"/>
    </row>
    <row r="83" spans="1:34" ht="15" customHeight="1" x14ac:dyDescent="0.35">
      <c r="A83" s="98" t="s">
        <v>1369</v>
      </c>
      <c r="B83" s="108" t="s">
        <v>1370</v>
      </c>
      <c r="C83" s="111">
        <v>0</v>
      </c>
      <c r="D83" s="111">
        <v>0</v>
      </c>
      <c r="E83" s="111">
        <v>0</v>
      </c>
      <c r="F83" s="111">
        <v>0</v>
      </c>
      <c r="G83" s="111">
        <v>0</v>
      </c>
      <c r="H83" s="111">
        <v>0</v>
      </c>
      <c r="I83" s="111">
        <v>0</v>
      </c>
      <c r="J83" s="111">
        <v>0</v>
      </c>
      <c r="K83" s="111">
        <v>0</v>
      </c>
      <c r="L83" s="111">
        <v>0</v>
      </c>
      <c r="M83" s="111">
        <v>0</v>
      </c>
      <c r="N83" s="111">
        <v>0</v>
      </c>
      <c r="O83" s="111">
        <v>0</v>
      </c>
      <c r="P83" s="111">
        <v>0</v>
      </c>
      <c r="Q83" s="111">
        <v>0</v>
      </c>
      <c r="R83" s="111">
        <v>0</v>
      </c>
      <c r="S83" s="111">
        <v>0</v>
      </c>
      <c r="T83" s="111">
        <v>0</v>
      </c>
      <c r="U83" s="111">
        <v>0</v>
      </c>
      <c r="V83" s="111">
        <v>0</v>
      </c>
      <c r="W83" s="111">
        <v>0</v>
      </c>
      <c r="X83" s="111">
        <v>0</v>
      </c>
      <c r="Y83" s="111">
        <v>0</v>
      </c>
      <c r="Z83" s="111">
        <v>0</v>
      </c>
      <c r="AA83" s="111">
        <v>0</v>
      </c>
      <c r="AB83" s="111">
        <v>0</v>
      </c>
      <c r="AC83" s="111">
        <v>0</v>
      </c>
      <c r="AD83" s="111">
        <v>0</v>
      </c>
      <c r="AE83" s="111">
        <v>0</v>
      </c>
      <c r="AF83" s="109" t="s">
        <v>2926</v>
      </c>
      <c r="AG83" s="99"/>
      <c r="AH83" s="95"/>
    </row>
    <row r="84" spans="1:34" ht="15" customHeight="1" x14ac:dyDescent="0.35">
      <c r="A84" s="95"/>
      <c r="B84" s="9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5"/>
    </row>
    <row r="85" spans="1:34" ht="15" customHeight="1" x14ac:dyDescent="0.35">
      <c r="A85" s="98" t="s">
        <v>1371</v>
      </c>
      <c r="B85" s="107" t="s">
        <v>1131</v>
      </c>
      <c r="C85" s="112">
        <v>5050.3310549999997</v>
      </c>
      <c r="D85" s="112">
        <v>5818.9111329999996</v>
      </c>
      <c r="E85" s="112">
        <v>6660.826172</v>
      </c>
      <c r="F85" s="112">
        <v>7472.3994140000004</v>
      </c>
      <c r="G85" s="112">
        <v>8183.9414059999999</v>
      </c>
      <c r="H85" s="112">
        <v>8896.171875</v>
      </c>
      <c r="I85" s="112">
        <v>9546.6865230000003</v>
      </c>
      <c r="J85" s="112">
        <v>10278.243164</v>
      </c>
      <c r="K85" s="112">
        <v>10837.567383</v>
      </c>
      <c r="L85" s="112">
        <v>11424.697265999999</v>
      </c>
      <c r="M85" s="112">
        <v>11937.671875</v>
      </c>
      <c r="N85" s="112">
        <v>12390.387694999999</v>
      </c>
      <c r="O85" s="112">
        <v>12880.961914</v>
      </c>
      <c r="P85" s="112">
        <v>13381.115234000001</v>
      </c>
      <c r="Q85" s="112">
        <v>13856.424805000001</v>
      </c>
      <c r="R85" s="112">
        <v>14296.089844</v>
      </c>
      <c r="S85" s="112">
        <v>14734.358398</v>
      </c>
      <c r="T85" s="112">
        <v>15038.112305000001</v>
      </c>
      <c r="U85" s="112">
        <v>15336.902344</v>
      </c>
      <c r="V85" s="112">
        <v>15524.097656</v>
      </c>
      <c r="W85" s="112">
        <v>15604.537109000001</v>
      </c>
      <c r="X85" s="112">
        <v>15703.414062</v>
      </c>
      <c r="Y85" s="112">
        <v>15796.874023</v>
      </c>
      <c r="Z85" s="112">
        <v>15952.788086</v>
      </c>
      <c r="AA85" s="112">
        <v>16069.908203000001</v>
      </c>
      <c r="AB85" s="112">
        <v>16109.241211</v>
      </c>
      <c r="AC85" s="112">
        <v>16166.388671999999</v>
      </c>
      <c r="AD85" s="112">
        <v>16242.902344</v>
      </c>
      <c r="AE85" s="112">
        <v>16357.308594</v>
      </c>
      <c r="AF85" s="110">
        <v>4.2866000000000001E-2</v>
      </c>
      <c r="AG85" s="99"/>
      <c r="AH85" s="95"/>
    </row>
    <row r="86" spans="1:34" ht="15" customHeight="1" thickBot="1" x14ac:dyDescent="0.4">
      <c r="A86" s="95"/>
      <c r="B86" s="9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5"/>
    </row>
    <row r="87" spans="1:34" ht="15" customHeight="1" x14ac:dyDescent="0.35">
      <c r="A87" s="95"/>
      <c r="B87" s="94" t="s">
        <v>1372</v>
      </c>
      <c r="C87" s="93"/>
      <c r="D87" s="93"/>
      <c r="E87" s="93"/>
      <c r="F87" s="93"/>
      <c r="G87" s="93"/>
      <c r="H87" s="93"/>
      <c r="I87" s="93"/>
      <c r="J87" s="93"/>
      <c r="K87" s="93"/>
      <c r="L87" s="93"/>
      <c r="M87" s="93"/>
      <c r="N87" s="93"/>
      <c r="O87" s="93"/>
      <c r="P87" s="93"/>
      <c r="Q87" s="93"/>
      <c r="R87" s="93"/>
      <c r="S87" s="93"/>
      <c r="T87" s="93"/>
      <c r="U87" s="93"/>
      <c r="V87" s="93"/>
      <c r="W87" s="93"/>
      <c r="X87" s="93"/>
      <c r="Y87" s="93"/>
      <c r="Z87" s="93"/>
      <c r="AA87" s="93"/>
      <c r="AB87" s="93"/>
      <c r="AC87" s="93"/>
      <c r="AD87" s="93"/>
      <c r="AE87" s="93"/>
      <c r="AF87" s="93"/>
      <c r="AG87" s="93"/>
      <c r="AH87" s="114"/>
    </row>
    <row r="88" spans="1:34" ht="15" customHeight="1" x14ac:dyDescent="0.35">
      <c r="A88" s="95"/>
      <c r="B88" s="99" t="s">
        <v>1373</v>
      </c>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5"/>
    </row>
    <row r="89" spans="1:34" ht="15" customHeight="1" x14ac:dyDescent="0.35">
      <c r="A89" s="95"/>
      <c r="B89" s="99" t="s">
        <v>1374</v>
      </c>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5"/>
    </row>
    <row r="90" spans="1:34" ht="12" customHeight="1" x14ac:dyDescent="0.35">
      <c r="A90" s="95"/>
      <c r="B90" s="99" t="s">
        <v>1375</v>
      </c>
      <c r="C90" s="99"/>
      <c r="D90" s="99"/>
      <c r="E90" s="99"/>
      <c r="F90" s="99"/>
      <c r="G90" s="99"/>
      <c r="H90" s="99"/>
      <c r="I90" s="99"/>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5"/>
    </row>
    <row r="91" spans="1:34" ht="15" customHeight="1" x14ac:dyDescent="0.35">
      <c r="A91" s="95"/>
      <c r="B91" s="99" t="s">
        <v>1376</v>
      </c>
      <c r="C91" s="99"/>
      <c r="D91" s="99"/>
      <c r="E91" s="99"/>
      <c r="F91" s="99"/>
      <c r="G91" s="99"/>
      <c r="H91" s="99"/>
      <c r="I91" s="99"/>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5"/>
    </row>
    <row r="92" spans="1:34" ht="15" customHeight="1" x14ac:dyDescent="0.35">
      <c r="A92" s="95"/>
      <c r="B92" s="99" t="s">
        <v>2927</v>
      </c>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5"/>
    </row>
    <row r="93" spans="1:34" ht="15" customHeight="1" x14ac:dyDescent="0.35">
      <c r="A93" s="95"/>
      <c r="B93" s="99" t="s">
        <v>1377</v>
      </c>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5"/>
    </row>
    <row r="94" spans="1:34" ht="15" customHeight="1" x14ac:dyDescent="0.35">
      <c r="A94" s="95"/>
      <c r="B94" s="99" t="s">
        <v>1378</v>
      </c>
      <c r="C94" s="99"/>
      <c r="D94" s="99"/>
      <c r="E94" s="99"/>
      <c r="F94" s="99"/>
      <c r="G94" s="99"/>
      <c r="H94" s="99"/>
      <c r="I94" s="99"/>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5"/>
    </row>
    <row r="95" spans="1:34" ht="12" customHeight="1" x14ac:dyDescent="0.35">
      <c r="A95" s="95"/>
      <c r="B95" s="99" t="s">
        <v>2928</v>
      </c>
      <c r="C95" s="99"/>
      <c r="D95" s="99"/>
      <c r="E95" s="99"/>
      <c r="F95" s="99"/>
      <c r="G95" s="99"/>
      <c r="H95" s="99"/>
      <c r="I95" s="99"/>
      <c r="J95" s="99"/>
      <c r="K95" s="99"/>
      <c r="L95" s="99"/>
      <c r="M95" s="99"/>
      <c r="N95" s="99"/>
      <c r="O95" s="99"/>
      <c r="P95" s="99"/>
      <c r="Q95" s="99"/>
      <c r="R95" s="99"/>
      <c r="S95" s="99"/>
      <c r="T95" s="99"/>
      <c r="U95" s="99"/>
      <c r="V95" s="99"/>
      <c r="W95" s="99"/>
      <c r="X95" s="99"/>
      <c r="Y95" s="99"/>
      <c r="Z95" s="99"/>
      <c r="AA95" s="99"/>
      <c r="AB95" s="99"/>
      <c r="AC95" s="99"/>
      <c r="AD95" s="99"/>
      <c r="AE95" s="99"/>
      <c r="AF95" s="99"/>
      <c r="AG95" s="99"/>
      <c r="AH95" s="95"/>
    </row>
    <row r="96" spans="1:34" ht="15" customHeight="1" x14ac:dyDescent="0.35">
      <c r="A96" s="95"/>
      <c r="B96" s="99"/>
      <c r="C96" s="99"/>
      <c r="D96" s="99"/>
      <c r="E96" s="99"/>
      <c r="F96" s="99"/>
      <c r="G96" s="99"/>
      <c r="H96" s="99"/>
      <c r="I96" s="99"/>
      <c r="J96" s="99"/>
      <c r="K96" s="99"/>
      <c r="L96" s="99"/>
      <c r="M96" s="99"/>
      <c r="N96" s="99"/>
      <c r="O96" s="99"/>
      <c r="P96" s="99"/>
      <c r="Q96" s="99"/>
      <c r="R96" s="99"/>
      <c r="S96" s="99"/>
      <c r="T96" s="99"/>
      <c r="U96" s="99"/>
      <c r="V96" s="99"/>
      <c r="W96" s="99"/>
      <c r="X96" s="99"/>
      <c r="Y96" s="99"/>
      <c r="Z96" s="99"/>
      <c r="AA96" s="99"/>
      <c r="AB96" s="99"/>
      <c r="AC96" s="99"/>
      <c r="AD96" s="99"/>
      <c r="AE96" s="99"/>
      <c r="AF96" s="99"/>
      <c r="AG96" s="99"/>
      <c r="AH96" s="95"/>
    </row>
    <row r="97" spans="2:33" ht="12" customHeight="1" x14ac:dyDescent="0.35">
      <c r="B97" s="99"/>
      <c r="C97" s="99"/>
      <c r="D97" s="99"/>
      <c r="E97" s="99"/>
      <c r="F97" s="99"/>
      <c r="G97" s="99"/>
      <c r="H97" s="99"/>
      <c r="I97" s="99"/>
      <c r="J97" s="99"/>
      <c r="K97" s="99"/>
      <c r="L97" s="99"/>
      <c r="M97" s="99"/>
      <c r="N97" s="99"/>
      <c r="O97" s="99"/>
      <c r="P97" s="99"/>
      <c r="Q97" s="99"/>
      <c r="R97" s="99"/>
      <c r="S97" s="99"/>
      <c r="T97" s="99"/>
      <c r="U97" s="99"/>
      <c r="V97" s="99"/>
      <c r="W97" s="99"/>
      <c r="X97" s="99"/>
      <c r="Y97" s="99"/>
      <c r="Z97" s="99"/>
      <c r="AA97" s="99"/>
      <c r="AB97" s="99"/>
      <c r="AC97" s="99"/>
      <c r="AD97" s="99"/>
      <c r="AE97" s="99"/>
      <c r="AF97" s="99"/>
      <c r="AG97" s="99"/>
    </row>
    <row r="98" spans="2:33" ht="15" customHeight="1" x14ac:dyDescent="0.35">
      <c r="B98" s="99"/>
      <c r="C98" s="99"/>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row>
    <row r="99" spans="2:33" ht="15" customHeight="1" x14ac:dyDescent="0.35">
      <c r="B99" s="99"/>
      <c r="C99" s="99"/>
      <c r="D99" s="99"/>
      <c r="E99" s="99"/>
      <c r="F99" s="99"/>
      <c r="G99" s="99"/>
      <c r="H99" s="99"/>
      <c r="I99" s="99"/>
      <c r="J99" s="99"/>
      <c r="K99" s="99"/>
      <c r="L99" s="99"/>
      <c r="M99" s="99"/>
      <c r="N99" s="99"/>
      <c r="O99" s="99"/>
      <c r="P99" s="99"/>
      <c r="Q99" s="99"/>
      <c r="R99" s="99"/>
      <c r="S99" s="99"/>
      <c r="T99" s="99"/>
      <c r="U99" s="99"/>
      <c r="V99" s="99"/>
      <c r="W99" s="99"/>
      <c r="X99" s="99"/>
      <c r="Y99" s="99"/>
      <c r="Z99" s="99"/>
      <c r="AA99" s="99"/>
      <c r="AB99" s="99"/>
      <c r="AC99" s="99"/>
      <c r="AD99" s="99"/>
      <c r="AE99" s="99"/>
      <c r="AF99" s="99"/>
      <c r="AG99" s="99"/>
    </row>
    <row r="100" spans="2:33" ht="15" customHeight="1" x14ac:dyDescent="0.35">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c r="AA100" s="99"/>
      <c r="AB100" s="99"/>
      <c r="AC100" s="99"/>
      <c r="AD100" s="99"/>
      <c r="AE100" s="99"/>
      <c r="AF100" s="99"/>
      <c r="AG100" s="99"/>
    </row>
    <row r="101" spans="2:33" ht="15" customHeight="1" x14ac:dyDescent="0.35">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c r="AA101" s="99"/>
      <c r="AB101" s="99"/>
      <c r="AC101" s="99"/>
      <c r="AD101" s="99"/>
      <c r="AE101" s="99"/>
      <c r="AF101" s="99"/>
      <c r="AG101" s="99"/>
    </row>
    <row r="102" spans="2:33" ht="15" customHeight="1" x14ac:dyDescent="0.35">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c r="AA102" s="99"/>
      <c r="AB102" s="99"/>
      <c r="AC102" s="99"/>
      <c r="AD102" s="99"/>
      <c r="AE102" s="99"/>
      <c r="AF102" s="99"/>
      <c r="AG102" s="99"/>
    </row>
    <row r="103" spans="2:33" ht="15" customHeight="1" x14ac:dyDescent="0.35">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c r="AA103" s="99"/>
      <c r="AB103" s="99"/>
      <c r="AC103" s="99"/>
      <c r="AD103" s="99"/>
      <c r="AE103" s="99"/>
      <c r="AF103" s="99"/>
      <c r="AG103" s="99"/>
    </row>
    <row r="104" spans="2:33" ht="15" customHeight="1" x14ac:dyDescent="0.35">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row>
    <row r="105" spans="2:33" ht="15" customHeight="1" x14ac:dyDescent="0.35">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row>
    <row r="106" spans="2:33" ht="15" customHeight="1" x14ac:dyDescent="0.35">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c r="AA106" s="99"/>
      <c r="AB106" s="99"/>
      <c r="AC106" s="99"/>
      <c r="AD106" s="99"/>
      <c r="AE106" s="99"/>
      <c r="AF106" s="99"/>
      <c r="AG106" s="99"/>
    </row>
    <row r="107" spans="2:33" ht="15" customHeight="1" x14ac:dyDescent="0.35">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c r="AA107" s="99"/>
      <c r="AB107" s="99"/>
      <c r="AC107" s="99"/>
      <c r="AD107" s="99"/>
      <c r="AE107" s="99"/>
      <c r="AF107" s="99"/>
      <c r="AG107" s="99"/>
    </row>
    <row r="108" spans="2:33" ht="15" customHeight="1" x14ac:dyDescent="0.35">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c r="AA108" s="99"/>
      <c r="AB108" s="99"/>
      <c r="AC108" s="99"/>
      <c r="AD108" s="99"/>
      <c r="AE108" s="99"/>
      <c r="AF108" s="99"/>
      <c r="AG108" s="99"/>
    </row>
    <row r="109" spans="2:33" ht="15" customHeight="1" x14ac:dyDescent="0.35">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c r="AA109" s="99"/>
      <c r="AB109" s="99"/>
      <c r="AC109" s="99"/>
      <c r="AD109" s="99"/>
      <c r="AE109" s="99"/>
      <c r="AF109" s="99"/>
      <c r="AG109" s="99"/>
    </row>
    <row r="110" spans="2:33" ht="15" customHeight="1" x14ac:dyDescent="0.35">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c r="AA110" s="99"/>
      <c r="AB110" s="99"/>
      <c r="AC110" s="99"/>
      <c r="AD110" s="99"/>
      <c r="AE110" s="99"/>
      <c r="AF110" s="99"/>
      <c r="AG110" s="99"/>
    </row>
    <row r="111" spans="2:33" ht="15" customHeight="1" x14ac:dyDescent="0.35">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c r="AA111" s="99"/>
      <c r="AB111" s="99"/>
      <c r="AC111" s="99"/>
      <c r="AD111" s="99"/>
      <c r="AE111" s="99"/>
      <c r="AF111" s="99"/>
      <c r="AG111" s="99"/>
    </row>
    <row r="112" spans="2:33" ht="15" customHeight="1" x14ac:dyDescent="0.35">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c r="AA112" s="99"/>
      <c r="AB112" s="99"/>
      <c r="AC112" s="99"/>
      <c r="AD112" s="99"/>
      <c r="AE112" s="99"/>
      <c r="AF112" s="99"/>
      <c r="AG112" s="99"/>
    </row>
    <row r="113" spans="2:33" ht="12" customHeight="1" x14ac:dyDescent="0.35">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99"/>
      <c r="AG113" s="99"/>
    </row>
    <row r="114" spans="2:33" ht="15" customHeight="1" x14ac:dyDescent="0.35">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row>
    <row r="115" spans="2:33" ht="15" customHeight="1" x14ac:dyDescent="0.35">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row>
    <row r="116" spans="2:33" ht="15" customHeight="1" x14ac:dyDescent="0.35">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c r="AA116" s="99"/>
      <c r="AB116" s="99"/>
      <c r="AC116" s="99"/>
      <c r="AD116" s="99"/>
      <c r="AE116" s="99"/>
      <c r="AF116" s="99"/>
      <c r="AG116" s="99"/>
    </row>
    <row r="117" spans="2:33" ht="15" customHeight="1" x14ac:dyDescent="0.35">
      <c r="B117" s="116"/>
      <c r="C117" s="116"/>
      <c r="D117" s="116"/>
      <c r="E117" s="116"/>
      <c r="F117" s="116"/>
      <c r="G117" s="116"/>
      <c r="H117" s="116"/>
      <c r="I117" s="116"/>
      <c r="J117" s="116"/>
      <c r="K117" s="116"/>
      <c r="L117" s="116"/>
      <c r="M117" s="116"/>
      <c r="N117" s="116"/>
      <c r="O117" s="116"/>
      <c r="P117" s="116"/>
      <c r="Q117" s="116"/>
      <c r="R117" s="116"/>
      <c r="S117" s="116"/>
      <c r="T117" s="116"/>
      <c r="U117" s="116"/>
      <c r="V117" s="116"/>
      <c r="W117" s="116"/>
      <c r="X117" s="116"/>
      <c r="Y117" s="116"/>
      <c r="Z117" s="116"/>
      <c r="AA117" s="116"/>
      <c r="AB117" s="116"/>
      <c r="AC117" s="116"/>
      <c r="AD117" s="116"/>
      <c r="AE117" s="116"/>
      <c r="AF117" s="116"/>
      <c r="AG117" s="99"/>
    </row>
    <row r="118" spans="2:33" ht="15" customHeight="1" x14ac:dyDescent="0.35">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row>
    <row r="119" spans="2:33" ht="15" customHeight="1" x14ac:dyDescent="0.35">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row>
    <row r="120" spans="2:33" ht="15" customHeight="1" x14ac:dyDescent="0.35">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row>
    <row r="121" spans="2:33" ht="15" customHeight="1" x14ac:dyDescent="0.35">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row>
    <row r="122" spans="2:33" ht="15" customHeight="1" x14ac:dyDescent="0.35">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row>
    <row r="123" spans="2:33" ht="15" customHeight="1" x14ac:dyDescent="0.35">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row>
    <row r="124" spans="2:33" ht="15" customHeight="1" x14ac:dyDescent="0.35">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row>
    <row r="125" spans="2:33" ht="15" customHeight="1" x14ac:dyDescent="0.35">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row>
    <row r="126" spans="2:33" ht="15" customHeight="1" x14ac:dyDescent="0.35">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row>
    <row r="127" spans="2:33" ht="15" customHeight="1" x14ac:dyDescent="0.35">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row>
    <row r="128" spans="2:33" ht="12" customHeight="1" x14ac:dyDescent="0.35">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row>
    <row r="129" spans="2:33" ht="12" customHeight="1" x14ac:dyDescent="0.35">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row>
    <row r="130" spans="2:33" ht="12" customHeight="1" x14ac:dyDescent="0.35">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row>
    <row r="131" spans="2:33" ht="12" customHeight="1" x14ac:dyDescent="0.35">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row>
    <row r="132" spans="2:33" ht="12" customHeight="1" x14ac:dyDescent="0.35">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row>
    <row r="133" spans="2:33" ht="12" customHeight="1" x14ac:dyDescent="0.35">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row>
    <row r="134" spans="2:33" ht="12" customHeight="1" x14ac:dyDescent="0.35">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t="s">
        <v>1274</v>
      </c>
      <c r="AG134" s="99"/>
    </row>
    <row r="135" spans="2:33" ht="12" customHeight="1" x14ac:dyDescent="0.3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c r="AA135" s="95"/>
      <c r="AB135" s="95"/>
      <c r="AC135" s="95"/>
      <c r="AD135" s="95"/>
      <c r="AE135" s="95"/>
      <c r="AF135" s="95"/>
      <c r="AG135" s="95"/>
    </row>
    <row r="136" spans="2:33" ht="12" customHeight="1" x14ac:dyDescent="0.3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c r="AA136" s="95"/>
      <c r="AB136" s="95"/>
      <c r="AC136" s="95"/>
      <c r="AD136" s="95"/>
      <c r="AE136" s="95"/>
      <c r="AF136" s="95"/>
      <c r="AG136" s="95"/>
    </row>
    <row r="137" spans="2:33" ht="12" customHeight="1" x14ac:dyDescent="0.3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c r="AA137" s="95"/>
      <c r="AB137" s="95"/>
      <c r="AC137" s="95"/>
      <c r="AD137" s="95"/>
      <c r="AE137" s="95"/>
      <c r="AF137" s="95"/>
      <c r="AG137" s="95"/>
    </row>
    <row r="138" spans="2:33" ht="12" customHeight="1" x14ac:dyDescent="0.3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c r="AA138" s="95"/>
      <c r="AB138" s="95"/>
      <c r="AC138" s="95"/>
      <c r="AD138" s="95"/>
      <c r="AE138" s="95"/>
      <c r="AF138" s="95"/>
      <c r="AG138" s="95"/>
    </row>
    <row r="139" spans="2:33" ht="12" customHeight="1" x14ac:dyDescent="0.3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c r="AA139" s="95"/>
      <c r="AB139" s="95"/>
      <c r="AC139" s="95"/>
      <c r="AD139" s="95"/>
      <c r="AE139" s="95"/>
      <c r="AF139" s="95"/>
      <c r="AG139" s="95"/>
    </row>
    <row r="140" spans="2:33" ht="12" customHeight="1" x14ac:dyDescent="0.3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c r="AA140" s="95"/>
      <c r="AB140" s="95"/>
      <c r="AC140" s="95"/>
      <c r="AD140" s="95"/>
      <c r="AE140" s="95"/>
      <c r="AF140" s="95"/>
      <c r="AG140" s="95"/>
    </row>
    <row r="141" spans="2:33" ht="12" customHeight="1" x14ac:dyDescent="0.3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c r="AA141" s="95"/>
      <c r="AB141" s="95"/>
      <c r="AC141" s="95"/>
      <c r="AD141" s="95"/>
      <c r="AE141" s="95"/>
      <c r="AF141" s="95"/>
      <c r="AG141" s="95"/>
    </row>
    <row r="142" spans="2:33" ht="12" customHeight="1" x14ac:dyDescent="0.3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c r="AA142" s="95"/>
      <c r="AB142" s="95"/>
      <c r="AC142" s="95"/>
      <c r="AD142" s="95"/>
      <c r="AE142" s="95"/>
      <c r="AF142" s="95"/>
      <c r="AG142" s="95"/>
    </row>
    <row r="143" spans="2:33" ht="12" customHeight="1" x14ac:dyDescent="0.3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c r="AA143" s="95"/>
      <c r="AB143" s="95"/>
      <c r="AC143" s="95"/>
      <c r="AD143" s="95"/>
      <c r="AE143" s="95"/>
      <c r="AF143" s="95"/>
      <c r="AG143" s="95"/>
    </row>
    <row r="144" spans="2:33" ht="12" customHeight="1" x14ac:dyDescent="0.3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c r="AA144" s="95"/>
      <c r="AB144" s="95"/>
      <c r="AC144" s="95"/>
      <c r="AD144" s="95"/>
      <c r="AE144" s="95"/>
      <c r="AF144" s="95"/>
      <c r="AG144" s="95"/>
    </row>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c r="AA258" s="95"/>
      <c r="AB258" s="95"/>
      <c r="AC258" s="95"/>
      <c r="AD258" s="95"/>
      <c r="AE258" s="95"/>
      <c r="AF258" s="95"/>
    </row>
    <row r="259" spans="2:32" ht="15" customHeight="1" x14ac:dyDescent="0.3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row>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c r="AA268" s="95"/>
      <c r="AB268" s="95"/>
      <c r="AC268" s="95"/>
      <c r="AD268" s="95"/>
      <c r="AE268" s="95"/>
      <c r="AF268" s="95"/>
    </row>
    <row r="269" spans="2:32" ht="12" customHeight="1" x14ac:dyDescent="0.3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c r="AA269" s="95"/>
      <c r="AB269" s="95"/>
      <c r="AC269" s="95"/>
      <c r="AD269" s="95"/>
      <c r="AE269" s="95"/>
      <c r="AF269" s="95"/>
    </row>
    <row r="270" spans="2:32" ht="12" customHeight="1" x14ac:dyDescent="0.3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c r="AA270" s="95"/>
      <c r="AB270" s="95"/>
      <c r="AC270" s="95"/>
      <c r="AD270" s="95"/>
      <c r="AE270" s="95"/>
      <c r="AF270" s="95"/>
    </row>
    <row r="271" spans="2:32" ht="12" customHeight="1" x14ac:dyDescent="0.3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c r="AA271" s="95"/>
      <c r="AB271" s="95"/>
      <c r="AC271" s="95"/>
      <c r="AD271" s="95"/>
      <c r="AE271" s="95"/>
      <c r="AF271" s="95"/>
    </row>
    <row r="272" spans="2:32" ht="12" customHeight="1" x14ac:dyDescent="0.3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c r="AA272" s="95"/>
      <c r="AB272" s="95"/>
      <c r="AC272" s="95"/>
      <c r="AD272" s="95"/>
      <c r="AE272" s="95"/>
      <c r="AF272" s="95"/>
    </row>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c r="AA338" s="95"/>
      <c r="AB338" s="95"/>
      <c r="AC338" s="95"/>
      <c r="AD338" s="95"/>
      <c r="AE338" s="95"/>
      <c r="AF338" s="95"/>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c r="AF34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c r="AA348" s="95"/>
      <c r="AB348" s="95"/>
      <c r="AC348" s="95"/>
      <c r="AD348" s="95"/>
      <c r="AE348" s="95"/>
      <c r="AF348" s="95"/>
    </row>
    <row r="349" spans="2:32" ht="12" customHeight="1" x14ac:dyDescent="0.3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c r="AA349" s="95"/>
      <c r="AB349" s="95"/>
      <c r="AC349" s="95"/>
      <c r="AD349" s="95"/>
      <c r="AE349" s="95"/>
      <c r="AF349" s="95"/>
    </row>
    <row r="350" spans="2:32" ht="12" customHeight="1" x14ac:dyDescent="0.3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c r="AA350" s="95"/>
      <c r="AB350" s="95"/>
      <c r="AC350" s="95"/>
      <c r="AD350" s="95"/>
      <c r="AE350" s="95"/>
      <c r="AF350" s="95"/>
    </row>
    <row r="351" spans="2:32" ht="12" customHeight="1" x14ac:dyDescent="0.3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c r="AA351" s="95"/>
      <c r="AB351" s="95"/>
      <c r="AC351" s="95"/>
      <c r="AD351" s="95"/>
      <c r="AE351" s="95"/>
      <c r="AF351" s="95"/>
    </row>
    <row r="352" spans="2:32" ht="12" customHeight="1" x14ac:dyDescent="0.3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c r="AA352" s="95"/>
      <c r="AB352" s="95"/>
      <c r="AC352" s="95"/>
      <c r="AD352" s="95"/>
      <c r="AE352" s="95"/>
      <c r="AF352" s="95"/>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c r="AA449" s="95"/>
      <c r="AB449" s="95"/>
      <c r="AC449" s="95"/>
      <c r="AD449" s="95"/>
      <c r="AE449" s="95"/>
      <c r="AF449" s="95"/>
    </row>
    <row r="450" spans="2:32" ht="15" customHeight="1" x14ac:dyDescent="0.35"/>
    <row r="451" spans="2:32" ht="15" customHeight="1" x14ac:dyDescent="0.3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c r="AA451" s="95"/>
      <c r="AB451" s="95"/>
      <c r="AC451" s="95"/>
      <c r="AD451" s="95"/>
      <c r="AE451" s="95"/>
      <c r="AF451" s="95"/>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c r="AA461" s="95"/>
      <c r="AB461" s="95"/>
      <c r="AC461" s="95"/>
      <c r="AD461" s="95"/>
      <c r="AE461" s="95"/>
      <c r="AF461" s="95"/>
    </row>
    <row r="462" spans="2:32" ht="12" customHeight="1" x14ac:dyDescent="0.3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c r="AA462" s="95"/>
      <c r="AB462" s="95"/>
      <c r="AC462" s="95"/>
      <c r="AD462" s="95"/>
      <c r="AE462" s="95"/>
      <c r="AF462" s="95"/>
    </row>
    <row r="463" spans="2:32" ht="12" customHeight="1" x14ac:dyDescent="0.3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c r="AA463" s="95"/>
      <c r="AB463" s="95"/>
      <c r="AC463" s="95"/>
      <c r="AD463" s="95"/>
      <c r="AE463" s="95"/>
      <c r="AF463" s="95"/>
    </row>
    <row r="464" spans="2:32" ht="12" customHeight="1" x14ac:dyDescent="0.3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c r="AA464" s="95"/>
      <c r="AB464" s="95"/>
      <c r="AC464" s="95"/>
      <c r="AD464" s="95"/>
      <c r="AE464" s="95"/>
      <c r="AF464" s="95"/>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32:32" ht="15" customHeight="1" x14ac:dyDescent="0.35"/>
    <row r="546" spans="32:32" ht="15" customHeight="1" x14ac:dyDescent="0.35"/>
    <row r="547" spans="32:32" ht="15" customHeight="1" x14ac:dyDescent="0.35"/>
    <row r="548" spans="32:32" ht="15" customHeight="1" x14ac:dyDescent="0.35"/>
    <row r="549" spans="32:32" ht="15" customHeight="1" x14ac:dyDescent="0.35"/>
    <row r="550" spans="32:32" ht="15" customHeight="1" x14ac:dyDescent="0.35"/>
    <row r="551" spans="32:32" ht="15" customHeight="1" x14ac:dyDescent="0.35"/>
    <row r="552" spans="32:32" ht="12" customHeight="1" x14ac:dyDescent="0.35"/>
    <row r="553" spans="32:32" ht="15" customHeight="1" x14ac:dyDescent="0.35"/>
    <row r="554" spans="32:32" ht="12" customHeight="1" x14ac:dyDescent="0.35"/>
    <row r="555" spans="32:32" ht="15" customHeight="1" x14ac:dyDescent="0.35"/>
    <row r="556" spans="32:32" ht="15" customHeight="1" x14ac:dyDescent="0.35"/>
    <row r="557" spans="32:32" ht="15" customHeight="1" x14ac:dyDescent="0.35">
      <c r="AF557"/>
    </row>
    <row r="558" spans="32:32" ht="15" customHeight="1" x14ac:dyDescent="0.35"/>
    <row r="559" spans="32:32" ht="15" customHeight="1" x14ac:dyDescent="0.35"/>
    <row r="560" spans="32:32" ht="15" customHeight="1" x14ac:dyDescent="0.35"/>
    <row r="561" spans="2:32" ht="15" customHeight="1" x14ac:dyDescent="0.35"/>
    <row r="562" spans="2:32" ht="12" customHeight="1" x14ac:dyDescent="0.35"/>
    <row r="563" spans="2:32" ht="12" customHeight="1" x14ac:dyDescent="0.35"/>
    <row r="564" spans="2:32" ht="12" customHeight="1" x14ac:dyDescent="0.3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c r="AA564" s="95"/>
      <c r="AB564" s="95"/>
      <c r="AC564" s="95"/>
      <c r="AD564" s="95"/>
      <c r="AE564" s="95"/>
      <c r="AF564" s="95"/>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c r="AA571" s="95"/>
      <c r="AB571" s="95"/>
      <c r="AC571" s="95"/>
      <c r="AD571" s="95"/>
      <c r="AE571" s="95"/>
      <c r="AF571" s="95"/>
    </row>
    <row r="572" spans="2:32" ht="12" customHeight="1" x14ac:dyDescent="0.3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c r="AA572" s="95"/>
      <c r="AB572" s="95"/>
      <c r="AC572" s="95"/>
      <c r="AD572" s="95"/>
      <c r="AE572" s="95"/>
      <c r="AF572" s="95"/>
    </row>
    <row r="573" spans="2:32" ht="12" customHeight="1" x14ac:dyDescent="0.3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c r="AA573" s="95"/>
      <c r="AB573" s="95"/>
      <c r="AC573" s="95"/>
      <c r="AD573" s="95"/>
      <c r="AE573" s="95"/>
      <c r="AF573" s="95"/>
    </row>
    <row r="574" spans="2:32" ht="12" customHeight="1" x14ac:dyDescent="0.3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c r="AA574" s="95"/>
      <c r="AB574" s="95"/>
      <c r="AC574" s="95"/>
      <c r="AD574" s="95"/>
      <c r="AE574" s="95"/>
      <c r="AF574" s="95"/>
    </row>
    <row r="575" spans="2:32" ht="15" customHeight="1" x14ac:dyDescent="0.3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c r="AA575" s="95"/>
      <c r="AB575" s="95"/>
      <c r="AC575" s="95"/>
      <c r="AD575" s="95"/>
      <c r="AE575" s="95"/>
      <c r="AF575" s="95"/>
    </row>
    <row r="576" spans="2:32" ht="15" customHeight="1" x14ac:dyDescent="0.3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c r="AA576" s="95"/>
      <c r="AB576" s="95"/>
      <c r="AC576" s="95"/>
      <c r="AD576" s="95"/>
      <c r="AE576" s="95"/>
      <c r="AF576" s="95"/>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32:32" ht="12" customHeight="1" x14ac:dyDescent="0.35"/>
    <row r="626" spans="32:32" ht="15" customHeight="1" x14ac:dyDescent="0.35"/>
    <row r="627" spans="32:32" ht="12" customHeight="1" x14ac:dyDescent="0.35"/>
    <row r="628" spans="32:32" ht="15" customHeight="1" x14ac:dyDescent="0.35"/>
    <row r="629" spans="32:32" ht="15" customHeight="1" x14ac:dyDescent="0.35"/>
    <row r="630" spans="32:32" ht="12" customHeight="1" x14ac:dyDescent="0.35"/>
    <row r="631" spans="32:32" ht="15" customHeight="1" x14ac:dyDescent="0.35"/>
    <row r="632" spans="32:32" ht="12" customHeight="1" x14ac:dyDescent="0.35"/>
    <row r="633" spans="32:32" ht="12" customHeight="1" x14ac:dyDescent="0.35"/>
    <row r="634" spans="32:32" ht="15" customHeight="1" x14ac:dyDescent="0.35"/>
    <row r="635" spans="32:32" ht="12" customHeight="1" x14ac:dyDescent="0.35"/>
    <row r="636" spans="32:32" ht="15" customHeight="1" x14ac:dyDescent="0.35"/>
    <row r="637" spans="32:32" ht="15" customHeight="1" x14ac:dyDescent="0.35"/>
    <row r="638" spans="32:32" ht="15" customHeight="1" x14ac:dyDescent="0.35">
      <c r="AF638"/>
    </row>
    <row r="639" spans="32:32" ht="15" customHeight="1" x14ac:dyDescent="0.35"/>
    <row r="640" spans="3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c r="AA657" s="95"/>
      <c r="AB657" s="95"/>
      <c r="AC657" s="95"/>
      <c r="AD657" s="95"/>
      <c r="AE657" s="95"/>
      <c r="AF657" s="95"/>
    </row>
    <row r="658" spans="2:32" ht="12" customHeight="1" x14ac:dyDescent="0.3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c r="AA658" s="95"/>
      <c r="AB658" s="95"/>
      <c r="AC658" s="95"/>
      <c r="AD658" s="95"/>
      <c r="AE658" s="95"/>
      <c r="AF658" s="95"/>
    </row>
    <row r="659" spans="2:32" ht="12" customHeight="1" x14ac:dyDescent="0.35"/>
    <row r="660" spans="2:32" ht="12" customHeight="1" x14ac:dyDescent="0.3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c r="AA660" s="95"/>
      <c r="AB660" s="95"/>
      <c r="AC660" s="95"/>
      <c r="AD660" s="95"/>
      <c r="AE660" s="95"/>
      <c r="AF660" s="95"/>
    </row>
    <row r="661" spans="2:32" ht="12" customHeight="1" x14ac:dyDescent="0.35"/>
    <row r="662" spans="2:32" ht="12" customHeight="1" x14ac:dyDescent="0.3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c r="AA662" s="95"/>
      <c r="AB662" s="95"/>
      <c r="AC662" s="95"/>
      <c r="AD662" s="95"/>
      <c r="AE662" s="95"/>
      <c r="AF662" s="95"/>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c r="AA669" s="95"/>
      <c r="AB669" s="95"/>
      <c r="AC669" s="95"/>
      <c r="AD669" s="95"/>
      <c r="AE669" s="95"/>
      <c r="AF669" s="95"/>
    </row>
    <row r="670" spans="2:32" ht="12" customHeight="1" x14ac:dyDescent="0.3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c r="AA670" s="95"/>
      <c r="AB670" s="95"/>
      <c r="AC670" s="95"/>
      <c r="AD670" s="95"/>
      <c r="AE670" s="95"/>
      <c r="AF670" s="95"/>
    </row>
    <row r="671" spans="2:32" ht="12" customHeight="1" x14ac:dyDescent="0.3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c r="AA671" s="95"/>
      <c r="AB671" s="95"/>
      <c r="AC671" s="95"/>
      <c r="AD671" s="95"/>
      <c r="AE671" s="95"/>
      <c r="AF671" s="95"/>
    </row>
    <row r="672" spans="2:32" ht="12" customHeight="1" x14ac:dyDescent="0.3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c r="AA672" s="95"/>
      <c r="AB672" s="95"/>
      <c r="AC672" s="95"/>
      <c r="AD672" s="95"/>
      <c r="AE672" s="95"/>
      <c r="AF672" s="95"/>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32:32" ht="15" customHeight="1" x14ac:dyDescent="0.35"/>
    <row r="706" spans="32:32" ht="15" customHeight="1" x14ac:dyDescent="0.35"/>
    <row r="707" spans="32:32" ht="15" customHeight="1" x14ac:dyDescent="0.35"/>
    <row r="708" spans="32:32" ht="15" customHeight="1" x14ac:dyDescent="0.35"/>
    <row r="709" spans="32:32" ht="15" customHeight="1" x14ac:dyDescent="0.35"/>
    <row r="710" spans="32:32" ht="15" customHeight="1" x14ac:dyDescent="0.35">
      <c r="AF710"/>
    </row>
    <row r="711" spans="32:32" ht="15" customHeight="1" x14ac:dyDescent="0.35"/>
    <row r="712" spans="32:32" ht="15" customHeight="1" x14ac:dyDescent="0.35"/>
    <row r="713" spans="32:32" ht="15" customHeight="1" x14ac:dyDescent="0.35"/>
    <row r="714" spans="32:32" ht="15" customHeight="1" x14ac:dyDescent="0.35"/>
    <row r="715" spans="32:32" ht="15" customHeight="1" x14ac:dyDescent="0.35"/>
    <row r="716" spans="32:32" ht="12" customHeight="1" x14ac:dyDescent="0.35"/>
    <row r="717" spans="32:32" ht="12" customHeight="1" x14ac:dyDescent="0.35"/>
    <row r="718" spans="32:32" ht="12" customHeight="1" x14ac:dyDescent="0.35"/>
    <row r="719" spans="32:32" ht="12" customHeight="1" x14ac:dyDescent="0.35"/>
    <row r="720" spans="32:32" ht="12" customHeight="1" x14ac:dyDescent="0.35"/>
    <row r="721" spans="2:32" ht="12" customHeight="1" x14ac:dyDescent="0.35"/>
    <row r="722" spans="2:32" ht="12" customHeight="1" x14ac:dyDescent="0.35"/>
    <row r="723" spans="2:32" ht="12" customHeight="1" x14ac:dyDescent="0.3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c r="AA723" s="95"/>
      <c r="AB723" s="95"/>
      <c r="AC723" s="95"/>
      <c r="AD723" s="95"/>
      <c r="AE723" s="95"/>
      <c r="AF723" s="95"/>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c r="AA728" s="95"/>
      <c r="AB728" s="95"/>
      <c r="AC728" s="95"/>
      <c r="AD728" s="95"/>
      <c r="AE728" s="95"/>
      <c r="AF728" s="95"/>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c r="AA734" s="95"/>
      <c r="AB734" s="95"/>
      <c r="AC734" s="95"/>
      <c r="AD734" s="95"/>
      <c r="AE734" s="95"/>
      <c r="AF734" s="95"/>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32:32" ht="12" customHeight="1" x14ac:dyDescent="0.35"/>
    <row r="882" spans="32:32" ht="15" customHeight="1" x14ac:dyDescent="0.35"/>
    <row r="883" spans="32:32" ht="15" customHeight="1" x14ac:dyDescent="0.35"/>
    <row r="884" spans="32:32" ht="15" customHeight="1" x14ac:dyDescent="0.35"/>
    <row r="885" spans="32:32" ht="15" customHeight="1" x14ac:dyDescent="0.35"/>
    <row r="886" spans="32:32" ht="15" customHeight="1" x14ac:dyDescent="0.35">
      <c r="AF886"/>
    </row>
    <row r="887" spans="32:32" ht="15" customHeight="1" x14ac:dyDescent="0.35"/>
    <row r="888" spans="32:32" ht="15" customHeight="1" x14ac:dyDescent="0.35"/>
    <row r="889" spans="32:32" ht="12" customHeight="1" x14ac:dyDescent="0.35"/>
    <row r="890" spans="32:32" ht="12" customHeight="1" x14ac:dyDescent="0.35"/>
    <row r="891" spans="32:32" ht="12" customHeight="1" x14ac:dyDescent="0.35"/>
    <row r="892" spans="32:32" ht="12" customHeight="1" x14ac:dyDescent="0.35"/>
    <row r="893" spans="32:32" ht="12" customHeight="1" x14ac:dyDescent="0.35"/>
    <row r="894" spans="32:32" ht="12" customHeight="1" x14ac:dyDescent="0.35"/>
    <row r="895" spans="32:32" ht="12" customHeight="1" x14ac:dyDescent="0.35"/>
    <row r="896" spans="32:32"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95"/>
      <c r="C906" s="95"/>
      <c r="D906" s="95"/>
      <c r="E906" s="95"/>
      <c r="F906" s="95"/>
      <c r="G906" s="95"/>
      <c r="H906" s="95"/>
      <c r="I906" s="95"/>
      <c r="J906" s="95"/>
      <c r="K906" s="95"/>
      <c r="L906" s="95"/>
      <c r="M906" s="95"/>
      <c r="N906" s="95"/>
      <c r="O906" s="95"/>
      <c r="P906" s="95"/>
      <c r="Q906" s="95"/>
      <c r="R906" s="95"/>
      <c r="S906" s="95"/>
      <c r="T906" s="95"/>
      <c r="U906" s="95"/>
      <c r="V906" s="95"/>
      <c r="W906" s="95"/>
      <c r="X906" s="95"/>
      <c r="Y906" s="95"/>
      <c r="Z906" s="95"/>
      <c r="AA906" s="95"/>
      <c r="AB906" s="95"/>
      <c r="AC906" s="95"/>
      <c r="AD906" s="95"/>
      <c r="AE906" s="95"/>
      <c r="AF906" s="95"/>
    </row>
    <row r="907" spans="2:32" ht="15" customHeight="1" x14ac:dyDescent="0.35"/>
    <row r="908" spans="2:32" ht="15" customHeight="1" x14ac:dyDescent="0.35"/>
    <row r="909" spans="2:32" ht="15" customHeight="1" x14ac:dyDescent="0.35"/>
    <row r="910" spans="2:32" ht="12" customHeight="1" x14ac:dyDescent="0.35">
      <c r="B910" s="95"/>
      <c r="C910" s="95"/>
      <c r="D910" s="95"/>
      <c r="E910" s="95"/>
      <c r="F910" s="95"/>
      <c r="G910" s="95"/>
      <c r="H910" s="95"/>
      <c r="I910" s="95"/>
      <c r="J910" s="95"/>
      <c r="K910" s="95"/>
      <c r="L910" s="95"/>
      <c r="M910" s="95"/>
      <c r="N910" s="95"/>
      <c r="O910" s="95"/>
      <c r="P910" s="95"/>
      <c r="Q910" s="95"/>
      <c r="R910" s="95"/>
      <c r="S910" s="95"/>
      <c r="T910" s="95"/>
      <c r="U910" s="95"/>
      <c r="V910" s="95"/>
      <c r="W910" s="95"/>
      <c r="X910" s="95"/>
      <c r="Y910" s="95"/>
      <c r="Z910" s="95"/>
      <c r="AA910" s="95"/>
      <c r="AB910" s="95"/>
      <c r="AC910" s="95"/>
      <c r="AD910" s="95"/>
      <c r="AE910" s="95"/>
      <c r="AF910" s="95"/>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32:32" ht="15" customHeight="1" x14ac:dyDescent="0.35"/>
    <row r="962" spans="32:32" ht="15" customHeight="1" x14ac:dyDescent="0.35"/>
    <row r="963" spans="32:32" ht="15" customHeight="1" x14ac:dyDescent="0.35"/>
    <row r="964" spans="32:32" ht="15" customHeight="1" x14ac:dyDescent="0.35"/>
    <row r="965" spans="32:32" ht="15" customHeight="1" x14ac:dyDescent="0.35"/>
    <row r="966" spans="32:32" ht="15" customHeight="1" x14ac:dyDescent="0.35"/>
    <row r="967" spans="32:32" ht="15" customHeight="1" x14ac:dyDescent="0.35"/>
    <row r="968" spans="32:32" ht="15" customHeight="1" x14ac:dyDescent="0.35"/>
    <row r="969" spans="32:32" ht="15" customHeight="1" x14ac:dyDescent="0.35">
      <c r="AF969"/>
    </row>
    <row r="970" spans="32:32" ht="15" customHeight="1" x14ac:dyDescent="0.35"/>
    <row r="971" spans="32:32" ht="15" customHeight="1" x14ac:dyDescent="0.35"/>
    <row r="972" spans="32:32" ht="15" customHeight="1" x14ac:dyDescent="0.35"/>
    <row r="973" spans="32:32" ht="15" customHeight="1" x14ac:dyDescent="0.35"/>
    <row r="974" spans="32:32" ht="15" customHeight="1" x14ac:dyDescent="0.35"/>
    <row r="975" spans="32:32" ht="12" customHeight="1" x14ac:dyDescent="0.35"/>
    <row r="976" spans="3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95"/>
      <c r="C993" s="95"/>
      <c r="D993" s="95"/>
      <c r="E993" s="95"/>
      <c r="F993" s="95"/>
      <c r="G993" s="95"/>
      <c r="H993" s="95"/>
      <c r="I993" s="95"/>
      <c r="J993" s="95"/>
      <c r="K993" s="95"/>
      <c r="L993" s="95"/>
      <c r="M993" s="95"/>
      <c r="N993" s="95"/>
      <c r="O993" s="95"/>
      <c r="P993" s="95"/>
      <c r="Q993" s="95"/>
      <c r="R993" s="95"/>
      <c r="S993" s="95"/>
      <c r="T993" s="95"/>
      <c r="U993" s="95"/>
      <c r="V993" s="95"/>
      <c r="W993" s="95"/>
      <c r="X993" s="95"/>
      <c r="Y993" s="95"/>
      <c r="Z993" s="95"/>
      <c r="AA993" s="95"/>
      <c r="AB993" s="95"/>
      <c r="AC993" s="95"/>
      <c r="AD993" s="95"/>
      <c r="AE993" s="95"/>
      <c r="AF993" s="95"/>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95"/>
      <c r="C1001" s="95"/>
      <c r="D1001" s="95"/>
      <c r="E1001" s="95"/>
      <c r="F1001" s="95"/>
      <c r="G1001" s="95"/>
      <c r="H1001" s="95"/>
      <c r="I1001" s="95"/>
      <c r="J1001" s="95"/>
      <c r="K1001" s="95"/>
      <c r="L1001" s="95"/>
      <c r="M1001" s="95"/>
      <c r="N1001" s="95"/>
      <c r="O1001" s="95"/>
      <c r="P1001" s="95"/>
      <c r="Q1001" s="95"/>
      <c r="R1001" s="95"/>
      <c r="S1001" s="95"/>
      <c r="T1001" s="95"/>
      <c r="U1001" s="95"/>
      <c r="V1001" s="95"/>
      <c r="W1001" s="95"/>
      <c r="X1001" s="95"/>
      <c r="Y1001" s="95"/>
      <c r="Z1001" s="95"/>
      <c r="AA1001" s="95"/>
      <c r="AB1001" s="95"/>
      <c r="AC1001" s="95"/>
      <c r="AD1001" s="95"/>
      <c r="AE1001" s="95"/>
      <c r="AF1001" s="95"/>
    </row>
    <row r="1002" spans="2:32" ht="15" customHeight="1" x14ac:dyDescent="0.35">
      <c r="B1002" s="95"/>
      <c r="C1002" s="95"/>
      <c r="D1002" s="95"/>
      <c r="E1002" s="95"/>
      <c r="F1002" s="95"/>
      <c r="G1002" s="95"/>
      <c r="H1002" s="95"/>
      <c r="I1002" s="95"/>
      <c r="J1002" s="95"/>
      <c r="K1002" s="95"/>
      <c r="L1002" s="95"/>
      <c r="M1002" s="95"/>
      <c r="N1002" s="95"/>
      <c r="O1002" s="95"/>
      <c r="P1002" s="95"/>
      <c r="Q1002" s="95"/>
      <c r="R1002" s="95"/>
      <c r="S1002" s="95"/>
      <c r="T1002" s="95"/>
      <c r="U1002" s="95"/>
      <c r="V1002" s="95"/>
      <c r="W1002" s="95"/>
      <c r="X1002" s="95"/>
      <c r="Y1002" s="95"/>
      <c r="Z1002" s="95"/>
      <c r="AA1002" s="95"/>
      <c r="AB1002" s="95"/>
      <c r="AC1002" s="95"/>
      <c r="AD1002" s="95"/>
      <c r="AE1002" s="95"/>
      <c r="AF1002" s="95"/>
    </row>
    <row r="1003" spans="2:32" ht="15" customHeight="1" x14ac:dyDescent="0.35">
      <c r="B1003" s="95"/>
      <c r="C1003" s="95"/>
      <c r="D1003" s="95"/>
      <c r="E1003" s="95"/>
      <c r="F1003" s="95"/>
      <c r="G1003" s="95"/>
      <c r="H1003" s="95"/>
      <c r="I1003" s="95"/>
      <c r="J1003" s="95"/>
      <c r="K1003" s="95"/>
      <c r="L1003" s="95"/>
      <c r="M1003" s="95"/>
      <c r="N1003" s="95"/>
      <c r="O1003" s="95"/>
      <c r="P1003" s="95"/>
      <c r="Q1003" s="95"/>
      <c r="R1003" s="95"/>
      <c r="S1003" s="95"/>
      <c r="T1003" s="95"/>
      <c r="U1003" s="95"/>
      <c r="V1003" s="95"/>
      <c r="W1003" s="95"/>
      <c r="X1003" s="95"/>
      <c r="Y1003" s="95"/>
      <c r="Z1003" s="95"/>
      <c r="AA1003" s="95"/>
      <c r="AB1003" s="95"/>
      <c r="AC1003" s="95"/>
      <c r="AD1003" s="95"/>
      <c r="AE1003" s="95"/>
      <c r="AF1003" s="95"/>
    </row>
    <row r="1004" spans="2:32" ht="15" customHeight="1" x14ac:dyDescent="0.35">
      <c r="B1004" s="95"/>
      <c r="C1004" s="95"/>
      <c r="D1004" s="95"/>
      <c r="E1004" s="95"/>
      <c r="F1004" s="95"/>
      <c r="G1004" s="95"/>
      <c r="H1004" s="95"/>
      <c r="I1004" s="95"/>
      <c r="J1004" s="95"/>
      <c r="K1004" s="95"/>
      <c r="L1004" s="95"/>
      <c r="M1004" s="95"/>
      <c r="N1004" s="95"/>
      <c r="O1004" s="95"/>
      <c r="P1004" s="95"/>
      <c r="Q1004" s="95"/>
      <c r="R1004" s="95"/>
      <c r="S1004" s="95"/>
      <c r="T1004" s="95"/>
      <c r="U1004" s="95"/>
      <c r="V1004" s="95"/>
      <c r="W1004" s="95"/>
      <c r="X1004" s="95"/>
      <c r="Y1004" s="95"/>
      <c r="Z1004" s="95"/>
      <c r="AA1004" s="95"/>
      <c r="AB1004" s="95"/>
      <c r="AC1004" s="95"/>
      <c r="AD1004" s="95"/>
      <c r="AE1004" s="95"/>
      <c r="AF1004" s="95"/>
    </row>
    <row r="1005" spans="2:32" ht="15" customHeight="1" x14ac:dyDescent="0.35">
      <c r="B1005" s="95"/>
      <c r="C1005" s="95"/>
      <c r="D1005" s="95"/>
      <c r="E1005" s="95"/>
      <c r="F1005" s="95"/>
      <c r="G1005" s="95"/>
      <c r="H1005" s="95"/>
      <c r="I1005" s="95"/>
      <c r="J1005" s="95"/>
      <c r="K1005" s="95"/>
      <c r="L1005" s="95"/>
      <c r="M1005" s="95"/>
      <c r="N1005" s="95"/>
      <c r="O1005" s="95"/>
      <c r="P1005" s="95"/>
      <c r="Q1005" s="95"/>
      <c r="R1005" s="95"/>
      <c r="S1005" s="95"/>
      <c r="T1005" s="95"/>
      <c r="U1005" s="95"/>
      <c r="V1005" s="95"/>
      <c r="W1005" s="95"/>
      <c r="X1005" s="95"/>
      <c r="Y1005" s="95"/>
      <c r="Z1005" s="95"/>
      <c r="AA1005" s="95"/>
      <c r="AB1005" s="95"/>
      <c r="AC1005" s="95"/>
      <c r="AD1005" s="95"/>
      <c r="AE1005" s="95"/>
      <c r="AF1005" s="95"/>
    </row>
    <row r="1006" spans="2:32" ht="15" customHeight="1" x14ac:dyDescent="0.35">
      <c r="B1006" s="95"/>
      <c r="C1006" s="95"/>
      <c r="D1006" s="95"/>
      <c r="E1006" s="95"/>
      <c r="F1006" s="95"/>
      <c r="G1006" s="95"/>
      <c r="H1006" s="95"/>
      <c r="I1006" s="95"/>
      <c r="J1006" s="95"/>
      <c r="K1006" s="95"/>
      <c r="L1006" s="95"/>
      <c r="M1006" s="95"/>
      <c r="N1006" s="95"/>
      <c r="O1006" s="95"/>
      <c r="P1006" s="95"/>
      <c r="Q1006" s="95"/>
      <c r="R1006" s="95"/>
      <c r="S1006" s="95"/>
      <c r="T1006" s="95"/>
      <c r="U1006" s="95"/>
      <c r="V1006" s="95"/>
      <c r="W1006" s="95"/>
      <c r="X1006" s="95"/>
      <c r="Y1006" s="95"/>
      <c r="Z1006" s="95"/>
      <c r="AA1006" s="95"/>
      <c r="AB1006" s="95"/>
      <c r="AC1006" s="95"/>
      <c r="AD1006" s="95"/>
      <c r="AE1006" s="95"/>
      <c r="AF1006" s="95"/>
    </row>
    <row r="1007" spans="2:32" ht="15" customHeight="1" x14ac:dyDescent="0.35">
      <c r="B1007" s="95"/>
      <c r="C1007" s="95"/>
      <c r="D1007" s="95"/>
      <c r="E1007" s="95"/>
      <c r="F1007" s="95"/>
      <c r="G1007" s="95"/>
      <c r="H1007" s="95"/>
      <c r="I1007" s="95"/>
      <c r="J1007" s="95"/>
      <c r="K1007" s="95"/>
      <c r="L1007" s="95"/>
      <c r="M1007" s="95"/>
      <c r="N1007" s="95"/>
      <c r="O1007" s="95"/>
      <c r="P1007" s="95"/>
      <c r="Q1007" s="95"/>
      <c r="R1007" s="95"/>
      <c r="S1007" s="95"/>
      <c r="T1007" s="95"/>
      <c r="U1007" s="95"/>
      <c r="V1007" s="95"/>
      <c r="W1007" s="95"/>
      <c r="X1007" s="95"/>
      <c r="Y1007" s="95"/>
      <c r="Z1007" s="95"/>
      <c r="AA1007" s="95"/>
      <c r="AB1007" s="95"/>
      <c r="AC1007" s="95"/>
      <c r="AD1007" s="95"/>
      <c r="AE1007" s="95"/>
      <c r="AF1007" s="95"/>
    </row>
    <row r="1008" spans="2:32" ht="15" customHeight="1" x14ac:dyDescent="0.35">
      <c r="B1008" s="95"/>
      <c r="C1008" s="95"/>
      <c r="D1008" s="95"/>
      <c r="E1008" s="95"/>
      <c r="F1008" s="95"/>
      <c r="G1008" s="95"/>
      <c r="H1008" s="95"/>
      <c r="I1008" s="95"/>
      <c r="J1008" s="95"/>
      <c r="K1008" s="95"/>
      <c r="L1008" s="95"/>
      <c r="M1008" s="95"/>
      <c r="N1008" s="95"/>
      <c r="O1008" s="95"/>
      <c r="P1008" s="95"/>
      <c r="Q1008" s="95"/>
      <c r="R1008" s="95"/>
      <c r="S1008" s="95"/>
      <c r="T1008" s="95"/>
      <c r="U1008" s="95"/>
      <c r="V1008" s="95"/>
      <c r="W1008" s="95"/>
      <c r="X1008" s="95"/>
      <c r="Y1008" s="95"/>
      <c r="Z1008" s="95"/>
      <c r="AA1008" s="95"/>
      <c r="AB1008" s="95"/>
      <c r="AC1008" s="95"/>
      <c r="AD1008" s="95"/>
      <c r="AE1008" s="95"/>
      <c r="AF1008" s="95"/>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32:32" ht="15" customHeight="1" x14ac:dyDescent="0.35"/>
    <row r="1058" spans="32:32" ht="12" customHeight="1" x14ac:dyDescent="0.35"/>
    <row r="1059" spans="32:32" ht="15" customHeight="1" x14ac:dyDescent="0.35"/>
    <row r="1060" spans="32:32" ht="15" customHeight="1" x14ac:dyDescent="0.35"/>
    <row r="1061" spans="32:32" ht="15" customHeight="1" x14ac:dyDescent="0.35"/>
    <row r="1062" spans="32:32" ht="15" customHeight="1" x14ac:dyDescent="0.35"/>
    <row r="1063" spans="32:32" ht="15" customHeight="1" x14ac:dyDescent="0.35"/>
    <row r="1064" spans="32:32" ht="15" customHeight="1" x14ac:dyDescent="0.35"/>
    <row r="1065" spans="32:32" ht="15" customHeight="1" x14ac:dyDescent="0.35"/>
    <row r="1066" spans="32:32" ht="15" customHeight="1" x14ac:dyDescent="0.35"/>
    <row r="1067" spans="32:32" ht="15" customHeight="1" x14ac:dyDescent="0.35"/>
    <row r="1068" spans="32:32" ht="15" customHeight="1" x14ac:dyDescent="0.35"/>
    <row r="1069" spans="32:32" ht="15" customHeight="1" x14ac:dyDescent="0.35"/>
    <row r="1070" spans="32:32" ht="15" customHeight="1" x14ac:dyDescent="0.35"/>
    <row r="1071" spans="32:32" ht="15" customHeight="1" x14ac:dyDescent="0.35">
      <c r="AF1071"/>
    </row>
    <row r="1072" spans="3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95"/>
      <c r="C1095" s="95"/>
      <c r="D1095" s="95"/>
      <c r="E1095" s="95"/>
      <c r="F1095" s="95"/>
      <c r="G1095" s="95"/>
      <c r="H1095" s="95"/>
      <c r="I1095" s="95"/>
      <c r="J1095" s="95"/>
      <c r="K1095" s="95"/>
      <c r="L1095" s="95"/>
      <c r="M1095" s="95"/>
      <c r="N1095" s="95"/>
      <c r="O1095" s="95"/>
      <c r="P1095" s="95"/>
      <c r="Q1095" s="95"/>
      <c r="R1095" s="95"/>
      <c r="S1095" s="95"/>
      <c r="T1095" s="95"/>
      <c r="U1095" s="95"/>
      <c r="V1095" s="95"/>
      <c r="W1095" s="95"/>
      <c r="X1095" s="95"/>
      <c r="Y1095" s="95"/>
      <c r="Z1095" s="95"/>
      <c r="AA1095" s="95"/>
      <c r="AB1095" s="95"/>
      <c r="AC1095" s="95"/>
      <c r="AD1095" s="95"/>
      <c r="AE1095" s="95"/>
      <c r="AF1095" s="95"/>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95"/>
      <c r="C1103" s="95"/>
      <c r="D1103" s="95"/>
      <c r="E1103" s="95"/>
      <c r="F1103" s="95"/>
      <c r="G1103" s="95"/>
      <c r="H1103" s="95"/>
      <c r="I1103" s="95"/>
      <c r="J1103" s="95"/>
      <c r="K1103" s="95"/>
      <c r="L1103" s="95"/>
      <c r="M1103" s="95"/>
      <c r="N1103" s="95"/>
      <c r="O1103" s="95"/>
      <c r="P1103" s="95"/>
      <c r="Q1103" s="95"/>
      <c r="R1103" s="95"/>
      <c r="S1103" s="95"/>
      <c r="T1103" s="95"/>
      <c r="U1103" s="95"/>
      <c r="V1103" s="95"/>
      <c r="W1103" s="95"/>
      <c r="X1103" s="95"/>
      <c r="Y1103" s="95"/>
      <c r="Z1103" s="95"/>
      <c r="AA1103" s="95"/>
      <c r="AB1103" s="95"/>
      <c r="AC1103" s="95"/>
      <c r="AD1103" s="95"/>
      <c r="AE1103" s="95"/>
      <c r="AF1103" s="95"/>
    </row>
    <row r="1104" spans="2:32" ht="15" customHeight="1" x14ac:dyDescent="0.35">
      <c r="B1104" s="95"/>
      <c r="C1104" s="95"/>
      <c r="D1104" s="95"/>
      <c r="E1104" s="95"/>
      <c r="F1104" s="95"/>
      <c r="G1104" s="95"/>
      <c r="H1104" s="95"/>
      <c r="I1104" s="95"/>
      <c r="J1104" s="95"/>
      <c r="K1104" s="95"/>
      <c r="L1104" s="95"/>
      <c r="M1104" s="95"/>
      <c r="N1104" s="95"/>
      <c r="O1104" s="95"/>
      <c r="P1104" s="95"/>
      <c r="Q1104" s="95"/>
      <c r="R1104" s="95"/>
      <c r="S1104" s="95"/>
      <c r="T1104" s="95"/>
      <c r="U1104" s="95"/>
      <c r="V1104" s="95"/>
      <c r="W1104" s="95"/>
      <c r="X1104" s="95"/>
      <c r="Y1104" s="95"/>
      <c r="Z1104" s="95"/>
      <c r="AA1104" s="95"/>
      <c r="AB1104" s="95"/>
      <c r="AC1104" s="95"/>
      <c r="AD1104" s="95"/>
      <c r="AE1104" s="95"/>
      <c r="AF1104" s="95"/>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32:32" ht="15" customHeight="1" x14ac:dyDescent="0.35">
      <c r="AF1169"/>
    </row>
    <row r="1170" spans="32:32" ht="15" customHeight="1" x14ac:dyDescent="0.35"/>
    <row r="1171" spans="32:32" ht="15" customHeight="1" x14ac:dyDescent="0.35"/>
    <row r="1172" spans="32:32" ht="15" customHeight="1" x14ac:dyDescent="0.35"/>
    <row r="1173" spans="32:32" ht="15" customHeight="1" x14ac:dyDescent="0.35"/>
    <row r="1174" spans="32:32" ht="15" customHeight="1" x14ac:dyDescent="0.35"/>
    <row r="1175" spans="32:32" ht="12" customHeight="1" x14ac:dyDescent="0.35"/>
    <row r="1176" spans="32:32" ht="12" customHeight="1" x14ac:dyDescent="0.35"/>
    <row r="1177" spans="32:32" ht="12" customHeight="1" x14ac:dyDescent="0.35"/>
    <row r="1178" spans="32:32" ht="12" customHeight="1" x14ac:dyDescent="0.35"/>
    <row r="1179" spans="32:32" ht="12" customHeight="1" x14ac:dyDescent="0.35"/>
    <row r="1180" spans="32:32" ht="12" customHeight="1" x14ac:dyDescent="0.35"/>
    <row r="1181" spans="32:32" ht="12" customHeight="1" x14ac:dyDescent="0.35"/>
    <row r="1182" spans="32:32" ht="12" customHeight="1" x14ac:dyDescent="0.35"/>
    <row r="1183" spans="32:32" ht="12" customHeight="1" x14ac:dyDescent="0.35"/>
    <row r="1184" spans="32:32"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95"/>
      <c r="C1193" s="95"/>
      <c r="D1193" s="95"/>
      <c r="E1193" s="95"/>
      <c r="F1193" s="95"/>
      <c r="G1193" s="95"/>
      <c r="H1193" s="95"/>
      <c r="I1193" s="95"/>
      <c r="J1193" s="95"/>
      <c r="K1193" s="95"/>
      <c r="L1193" s="95"/>
      <c r="M1193" s="95"/>
      <c r="N1193" s="95"/>
      <c r="O1193" s="95"/>
      <c r="P1193" s="95"/>
      <c r="Q1193" s="95"/>
      <c r="R1193" s="95"/>
      <c r="S1193" s="95"/>
      <c r="T1193" s="95"/>
      <c r="U1193" s="95"/>
      <c r="V1193" s="95"/>
      <c r="W1193" s="95"/>
      <c r="X1193" s="95"/>
      <c r="Y1193" s="95"/>
      <c r="Z1193" s="95"/>
      <c r="AA1193" s="95"/>
      <c r="AB1193" s="95"/>
      <c r="AC1193" s="95"/>
      <c r="AD1193" s="95"/>
      <c r="AE1193" s="95"/>
      <c r="AF1193" s="95"/>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32:32" ht="15" customHeight="1" x14ac:dyDescent="0.35"/>
    <row r="1266" spans="32:32" ht="15" customHeight="1" x14ac:dyDescent="0.35"/>
    <row r="1267" spans="32:32" ht="15" customHeight="1" x14ac:dyDescent="0.35"/>
    <row r="1268" spans="32:32" ht="15" customHeight="1" x14ac:dyDescent="0.35"/>
    <row r="1269" spans="32:32" ht="15" customHeight="1" x14ac:dyDescent="0.35">
      <c r="AF1269"/>
    </row>
    <row r="1270" spans="32:32" ht="15" customHeight="1" x14ac:dyDescent="0.35"/>
    <row r="1271" spans="32:32" ht="15" customHeight="1" x14ac:dyDescent="0.35"/>
    <row r="1272" spans="32:32" ht="15" customHeight="1" x14ac:dyDescent="0.35"/>
    <row r="1273" spans="32:32" ht="15" customHeight="1" x14ac:dyDescent="0.35"/>
    <row r="1274" spans="32:32" ht="15" customHeight="1" x14ac:dyDescent="0.35"/>
    <row r="1275" spans="32:32" ht="12" customHeight="1" x14ac:dyDescent="0.35"/>
    <row r="1276" spans="32:32" ht="12" customHeight="1" x14ac:dyDescent="0.35"/>
    <row r="1277" spans="32:32" ht="12" customHeight="1" x14ac:dyDescent="0.35"/>
    <row r="1278" spans="32:32" ht="12" customHeight="1" x14ac:dyDescent="0.35"/>
    <row r="1279" spans="32:32" ht="12" customHeight="1" x14ac:dyDescent="0.35"/>
    <row r="1280" spans="32:32" ht="12" customHeight="1" x14ac:dyDescent="0.35"/>
    <row r="1281" spans="2:32" ht="12" customHeight="1" x14ac:dyDescent="0.35">
      <c r="B1281" s="95"/>
      <c r="C1281" s="95"/>
      <c r="D1281" s="95"/>
      <c r="E1281" s="95"/>
      <c r="F1281" s="95"/>
      <c r="G1281" s="95"/>
      <c r="H1281" s="95"/>
      <c r="I1281" s="95"/>
      <c r="J1281" s="95"/>
      <c r="K1281" s="95"/>
      <c r="L1281" s="95"/>
      <c r="M1281" s="95"/>
      <c r="N1281" s="95"/>
      <c r="O1281" s="95"/>
      <c r="P1281" s="95"/>
      <c r="Q1281" s="95"/>
      <c r="R1281" s="95"/>
      <c r="S1281" s="95"/>
      <c r="T1281" s="95"/>
      <c r="U1281" s="95"/>
      <c r="V1281" s="95"/>
      <c r="W1281" s="95"/>
      <c r="X1281" s="95"/>
      <c r="Y1281" s="95"/>
      <c r="Z1281" s="95"/>
      <c r="AA1281" s="95"/>
      <c r="AB1281" s="95"/>
      <c r="AC1281" s="95"/>
      <c r="AD1281" s="95"/>
      <c r="AE1281" s="95"/>
      <c r="AF1281" s="95"/>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95"/>
      <c r="C1293" s="95"/>
      <c r="D1293" s="95"/>
      <c r="E1293" s="95"/>
      <c r="F1293" s="95"/>
      <c r="G1293" s="95"/>
      <c r="H1293" s="95"/>
      <c r="I1293" s="95"/>
      <c r="J1293" s="95"/>
      <c r="K1293" s="95"/>
      <c r="L1293" s="95"/>
      <c r="M1293" s="95"/>
      <c r="N1293" s="95"/>
      <c r="O1293" s="95"/>
      <c r="P1293" s="95"/>
      <c r="Q1293" s="95"/>
      <c r="R1293" s="95"/>
      <c r="S1293" s="95"/>
      <c r="T1293" s="95"/>
      <c r="U1293" s="95"/>
      <c r="V1293" s="95"/>
      <c r="W1293" s="95"/>
      <c r="X1293" s="95"/>
      <c r="Y1293" s="95"/>
      <c r="Z1293" s="95"/>
      <c r="AA1293" s="95"/>
      <c r="AB1293" s="95"/>
      <c r="AC1293" s="95"/>
      <c r="AD1293" s="95"/>
      <c r="AE1293" s="95"/>
      <c r="AF1293" s="95"/>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32:32" ht="15" customHeight="1" x14ac:dyDescent="0.35"/>
    <row r="1474" spans="32:32" ht="15" customHeight="1" x14ac:dyDescent="0.35"/>
    <row r="1475" spans="32:32" ht="15" customHeight="1" x14ac:dyDescent="0.35"/>
    <row r="1476" spans="32:32" ht="15" customHeight="1" x14ac:dyDescent="0.35"/>
    <row r="1477" spans="32:32" ht="15" customHeight="1" x14ac:dyDescent="0.35"/>
    <row r="1478" spans="32:32" ht="15" customHeight="1" x14ac:dyDescent="0.35"/>
    <row r="1479" spans="32:32" ht="15" customHeight="1" x14ac:dyDescent="0.35"/>
    <row r="1480" spans="32:32" ht="15" customHeight="1" x14ac:dyDescent="0.35"/>
    <row r="1481" spans="32:32" ht="15" customHeight="1" x14ac:dyDescent="0.35"/>
    <row r="1482" spans="32:32" ht="15" customHeight="1" x14ac:dyDescent="0.35"/>
    <row r="1483" spans="32:32" ht="15" customHeight="1" x14ac:dyDescent="0.35"/>
    <row r="1484" spans="32:32" ht="15" customHeight="1" x14ac:dyDescent="0.35">
      <c r="AF1484"/>
    </row>
    <row r="1485" spans="32:32" ht="15" customHeight="1" x14ac:dyDescent="0.35"/>
    <row r="1486" spans="32:32" ht="15" customHeight="1" x14ac:dyDescent="0.35"/>
    <row r="1487" spans="32:32" ht="15" customHeight="1" x14ac:dyDescent="0.35"/>
    <row r="1488" spans="3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95"/>
      <c r="C1589" s="95"/>
      <c r="D1589" s="95"/>
      <c r="E1589" s="95"/>
      <c r="F1589" s="95"/>
      <c r="G1589" s="95"/>
      <c r="H1589" s="95"/>
      <c r="I1589" s="95"/>
      <c r="J1589" s="95"/>
      <c r="K1589" s="95"/>
      <c r="L1589" s="95"/>
      <c r="M1589" s="95"/>
      <c r="N1589" s="95"/>
      <c r="O1589" s="95"/>
      <c r="P1589" s="95"/>
      <c r="Q1589" s="95"/>
      <c r="R1589" s="95"/>
      <c r="S1589" s="95"/>
      <c r="T1589" s="95"/>
      <c r="U1589" s="95"/>
      <c r="V1589" s="95"/>
      <c r="W1589" s="95"/>
      <c r="X1589" s="95"/>
      <c r="Y1589" s="95"/>
      <c r="Z1589" s="95"/>
      <c r="AA1589" s="95"/>
      <c r="AB1589" s="95"/>
      <c r="AC1589" s="95"/>
      <c r="AD1589" s="95"/>
      <c r="AE1589" s="95"/>
      <c r="AF1589" s="95"/>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95"/>
      <c r="C1599" s="95"/>
      <c r="D1599" s="95"/>
      <c r="E1599" s="95"/>
      <c r="F1599" s="95"/>
      <c r="G1599" s="95"/>
      <c r="H1599" s="95"/>
      <c r="I1599" s="95"/>
      <c r="J1599" s="95"/>
      <c r="K1599" s="95"/>
      <c r="L1599" s="95"/>
      <c r="M1599" s="95"/>
      <c r="N1599" s="95"/>
      <c r="O1599" s="95"/>
      <c r="P1599" s="95"/>
      <c r="Q1599" s="95"/>
      <c r="R1599" s="95"/>
      <c r="S1599" s="95"/>
      <c r="T1599" s="95"/>
      <c r="U1599" s="95"/>
      <c r="V1599" s="95"/>
      <c r="W1599" s="95"/>
      <c r="X1599" s="95"/>
      <c r="Y1599" s="95"/>
      <c r="Z1599" s="95"/>
      <c r="AA1599" s="95"/>
      <c r="AB1599" s="95"/>
      <c r="AC1599" s="95"/>
      <c r="AD1599" s="95"/>
      <c r="AE1599" s="95"/>
      <c r="AF1599" s="95"/>
    </row>
    <row r="1600" spans="2:32" ht="15" customHeight="1" x14ac:dyDescent="0.35">
      <c r="B1600" s="95"/>
      <c r="C1600" s="95"/>
      <c r="D1600" s="95"/>
      <c r="E1600" s="95"/>
      <c r="F1600" s="95"/>
      <c r="G1600" s="95"/>
      <c r="H1600" s="95"/>
      <c r="I1600" s="95"/>
      <c r="J1600" s="95"/>
      <c r="K1600" s="95"/>
      <c r="L1600" s="95"/>
      <c r="M1600" s="95"/>
      <c r="N1600" s="95"/>
      <c r="O1600" s="95"/>
      <c r="P1600" s="95"/>
      <c r="Q1600" s="95"/>
      <c r="R1600" s="95"/>
      <c r="S1600" s="95"/>
      <c r="T1600" s="95"/>
      <c r="U1600" s="95"/>
      <c r="V1600" s="95"/>
      <c r="W1600" s="95"/>
      <c r="X1600" s="95"/>
      <c r="Y1600" s="95"/>
      <c r="Z1600" s="95"/>
      <c r="AA1600" s="95"/>
      <c r="AB1600" s="95"/>
      <c r="AC1600" s="95"/>
      <c r="AD1600" s="95"/>
      <c r="AE1600" s="95"/>
      <c r="AF1600" s="95"/>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32:32" ht="15" customHeight="1" x14ac:dyDescent="0.35">
      <c r="AF1713"/>
    </row>
    <row r="1714" spans="32:32" ht="12" customHeight="1" x14ac:dyDescent="0.35"/>
    <row r="1715" spans="32:32" ht="12" customHeight="1" x14ac:dyDescent="0.35"/>
    <row r="1716" spans="32:32" ht="12" customHeight="1" x14ac:dyDescent="0.35"/>
    <row r="1717" spans="32:32" ht="12" customHeight="1" x14ac:dyDescent="0.35"/>
    <row r="1718" spans="32:32" ht="12" customHeight="1" x14ac:dyDescent="0.35"/>
    <row r="1719" spans="32:32" ht="12" customHeight="1" x14ac:dyDescent="0.35"/>
    <row r="1720" spans="32:32" ht="12" customHeight="1" x14ac:dyDescent="0.35"/>
    <row r="1721" spans="32:32" ht="12" customHeight="1" x14ac:dyDescent="0.35"/>
    <row r="1722" spans="32:32" ht="12" customHeight="1" x14ac:dyDescent="0.35"/>
    <row r="1723" spans="32:32" ht="12" customHeight="1" x14ac:dyDescent="0.35"/>
    <row r="1724" spans="32:32" ht="12" customHeight="1" x14ac:dyDescent="0.35"/>
    <row r="1725" spans="32:32" ht="15" customHeight="1" x14ac:dyDescent="0.35"/>
    <row r="1726" spans="32:32" ht="15" customHeight="1" x14ac:dyDescent="0.35"/>
    <row r="1727" spans="32:32" ht="15" customHeight="1" x14ac:dyDescent="0.35"/>
    <row r="1728" spans="3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95"/>
      <c r="C1812" s="95"/>
      <c r="D1812" s="95"/>
      <c r="E1812" s="95"/>
      <c r="F1812" s="95"/>
      <c r="G1812" s="95"/>
      <c r="H1812" s="95"/>
      <c r="I1812" s="95"/>
      <c r="J1812" s="95"/>
      <c r="K1812" s="95"/>
      <c r="L1812" s="95"/>
      <c r="M1812" s="95"/>
      <c r="N1812" s="95"/>
      <c r="O1812" s="95"/>
      <c r="P1812" s="95"/>
      <c r="Q1812" s="95"/>
      <c r="R1812" s="95"/>
      <c r="S1812" s="95"/>
      <c r="T1812" s="95"/>
      <c r="U1812" s="95"/>
      <c r="V1812" s="95"/>
      <c r="W1812" s="95"/>
      <c r="X1812" s="95"/>
      <c r="Y1812" s="95"/>
      <c r="Z1812" s="95"/>
      <c r="AA1812" s="95"/>
      <c r="AB1812" s="95"/>
      <c r="AC1812" s="95"/>
      <c r="AD1812" s="95"/>
      <c r="AE1812" s="95"/>
      <c r="AF1812" s="95"/>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95"/>
      <c r="C1814" s="95"/>
      <c r="D1814" s="95"/>
      <c r="E1814" s="95"/>
      <c r="F1814" s="95"/>
      <c r="G1814" s="95"/>
      <c r="H1814" s="95"/>
      <c r="I1814" s="95"/>
      <c r="J1814" s="95"/>
      <c r="K1814" s="95"/>
      <c r="L1814" s="95"/>
      <c r="M1814" s="95"/>
      <c r="N1814" s="95"/>
      <c r="O1814" s="95"/>
      <c r="P1814" s="95"/>
      <c r="Q1814" s="95"/>
      <c r="R1814" s="95"/>
      <c r="S1814" s="95"/>
      <c r="T1814" s="95"/>
      <c r="U1814" s="95"/>
      <c r="V1814" s="95"/>
      <c r="W1814" s="95"/>
      <c r="X1814" s="95"/>
      <c r="Y1814" s="95"/>
      <c r="Z1814" s="95"/>
      <c r="AA1814" s="95"/>
      <c r="AB1814" s="95"/>
      <c r="AC1814" s="95"/>
      <c r="AD1814" s="95"/>
      <c r="AE1814" s="95"/>
      <c r="AF1814" s="95"/>
    </row>
    <row r="1815" spans="2:32" ht="15" customHeight="1" x14ac:dyDescent="0.35">
      <c r="B1815" s="95"/>
      <c r="C1815" s="95"/>
      <c r="D1815" s="95"/>
      <c r="E1815" s="95"/>
      <c r="F1815" s="95"/>
      <c r="G1815" s="95"/>
      <c r="H1815" s="95"/>
      <c r="I1815" s="95"/>
      <c r="J1815" s="95"/>
      <c r="K1815" s="95"/>
      <c r="L1815" s="95"/>
      <c r="M1815" s="95"/>
      <c r="N1815" s="95"/>
      <c r="O1815" s="95"/>
      <c r="P1815" s="95"/>
      <c r="Q1815" s="95"/>
      <c r="R1815" s="95"/>
      <c r="S1815" s="95"/>
      <c r="T1815" s="95"/>
      <c r="U1815" s="95"/>
      <c r="V1815" s="95"/>
      <c r="W1815" s="95"/>
      <c r="X1815" s="95"/>
      <c r="Y1815" s="95"/>
      <c r="Z1815" s="95"/>
      <c r="AA1815" s="95"/>
      <c r="AB1815" s="95"/>
      <c r="AC1815" s="95"/>
      <c r="AD1815" s="95"/>
      <c r="AE1815" s="95"/>
      <c r="AF1815" s="95"/>
    </row>
    <row r="1816" spans="2:32" ht="15" customHeight="1" x14ac:dyDescent="0.35">
      <c r="B1816" s="95"/>
      <c r="C1816" s="95"/>
      <c r="D1816" s="95"/>
      <c r="E1816" s="95"/>
      <c r="F1816" s="95"/>
      <c r="G1816" s="95"/>
      <c r="H1816" s="95"/>
      <c r="I1816" s="95"/>
      <c r="J1816" s="95"/>
      <c r="K1816" s="95"/>
      <c r="L1816" s="95"/>
      <c r="M1816" s="95"/>
      <c r="N1816" s="95"/>
      <c r="O1816" s="95"/>
      <c r="P1816" s="95"/>
      <c r="Q1816" s="95"/>
      <c r="R1816" s="95"/>
      <c r="S1816" s="95"/>
      <c r="T1816" s="95"/>
      <c r="U1816" s="95"/>
      <c r="V1816" s="95"/>
      <c r="W1816" s="95"/>
      <c r="X1816" s="95"/>
      <c r="Y1816" s="95"/>
      <c r="Z1816" s="95"/>
      <c r="AA1816" s="95"/>
      <c r="AB1816" s="95"/>
      <c r="AC1816" s="95"/>
      <c r="AD1816" s="95"/>
      <c r="AE1816" s="95"/>
      <c r="AF1816" s="95"/>
    </row>
    <row r="1817" spans="2:32" ht="15" customHeight="1" x14ac:dyDescent="0.35">
      <c r="B1817" s="95"/>
      <c r="C1817" s="95"/>
      <c r="D1817" s="95"/>
      <c r="E1817" s="95"/>
      <c r="F1817" s="95"/>
      <c r="G1817" s="95"/>
      <c r="H1817" s="95"/>
      <c r="I1817" s="95"/>
      <c r="J1817" s="95"/>
      <c r="K1817" s="95"/>
      <c r="L1817" s="95"/>
      <c r="M1817" s="95"/>
      <c r="N1817" s="95"/>
      <c r="O1817" s="95"/>
      <c r="P1817" s="95"/>
      <c r="Q1817" s="95"/>
      <c r="R1817" s="95"/>
      <c r="S1817" s="95"/>
      <c r="T1817" s="95"/>
      <c r="U1817" s="95"/>
      <c r="V1817" s="95"/>
      <c r="W1817" s="95"/>
      <c r="X1817" s="95"/>
      <c r="Y1817" s="95"/>
      <c r="Z1817" s="95"/>
      <c r="AA1817" s="95"/>
      <c r="AB1817" s="95"/>
      <c r="AC1817" s="95"/>
      <c r="AD1817" s="95"/>
      <c r="AE1817" s="95"/>
      <c r="AF1817" s="95"/>
    </row>
    <row r="1818" spans="2:32" ht="15" customHeight="1" x14ac:dyDescent="0.35">
      <c r="B1818" s="95"/>
      <c r="C1818" s="95"/>
      <c r="D1818" s="95"/>
      <c r="E1818" s="95"/>
      <c r="F1818" s="95"/>
      <c r="G1818" s="95"/>
      <c r="H1818" s="95"/>
      <c r="I1818" s="95"/>
      <c r="J1818" s="95"/>
      <c r="K1818" s="95"/>
      <c r="L1818" s="95"/>
      <c r="M1818" s="95"/>
      <c r="N1818" s="95"/>
      <c r="O1818" s="95"/>
      <c r="P1818" s="95"/>
      <c r="Q1818" s="95"/>
      <c r="R1818" s="95"/>
      <c r="S1818" s="95"/>
      <c r="T1818" s="95"/>
      <c r="U1818" s="95"/>
      <c r="V1818" s="95"/>
      <c r="W1818" s="95"/>
      <c r="X1818" s="95"/>
      <c r="Y1818" s="95"/>
      <c r="Z1818" s="95"/>
      <c r="AA1818" s="95"/>
      <c r="AB1818" s="95"/>
      <c r="AC1818" s="95"/>
      <c r="AD1818" s="95"/>
      <c r="AE1818" s="95"/>
      <c r="AF1818" s="95"/>
    </row>
    <row r="1819" spans="2:32" ht="15" customHeight="1" x14ac:dyDescent="0.35">
      <c r="B1819" s="95"/>
      <c r="C1819" s="95"/>
      <c r="D1819" s="95"/>
      <c r="E1819" s="95"/>
      <c r="F1819" s="95"/>
      <c r="G1819" s="95"/>
      <c r="H1819" s="95"/>
      <c r="I1819" s="95"/>
      <c r="J1819" s="95"/>
      <c r="K1819" s="95"/>
      <c r="L1819" s="95"/>
      <c r="M1819" s="95"/>
      <c r="N1819" s="95"/>
      <c r="O1819" s="95"/>
      <c r="P1819" s="95"/>
      <c r="Q1819" s="95"/>
      <c r="R1819" s="95"/>
      <c r="S1819" s="95"/>
      <c r="T1819" s="95"/>
      <c r="U1819" s="95"/>
      <c r="V1819" s="95"/>
      <c r="W1819" s="95"/>
      <c r="X1819" s="95"/>
      <c r="Y1819" s="95"/>
      <c r="Z1819" s="95"/>
      <c r="AA1819" s="95"/>
      <c r="AB1819" s="95"/>
      <c r="AC1819" s="95"/>
      <c r="AD1819" s="95"/>
      <c r="AE1819" s="95"/>
      <c r="AF1819" s="95"/>
    </row>
    <row r="1820" spans="2:32" ht="15" customHeight="1" x14ac:dyDescent="0.35">
      <c r="B1820" s="95"/>
      <c r="C1820" s="95"/>
      <c r="D1820" s="95"/>
      <c r="E1820" s="95"/>
      <c r="F1820" s="95"/>
      <c r="G1820" s="95"/>
      <c r="H1820" s="95"/>
      <c r="I1820" s="95"/>
      <c r="J1820" s="95"/>
      <c r="K1820" s="95"/>
      <c r="L1820" s="95"/>
      <c r="M1820" s="95"/>
      <c r="N1820" s="95"/>
      <c r="O1820" s="95"/>
      <c r="P1820" s="95"/>
      <c r="Q1820" s="95"/>
      <c r="R1820" s="95"/>
      <c r="S1820" s="95"/>
      <c r="T1820" s="95"/>
      <c r="U1820" s="95"/>
      <c r="V1820" s="95"/>
      <c r="W1820" s="95"/>
      <c r="X1820" s="95"/>
      <c r="Y1820" s="95"/>
      <c r="Z1820" s="95"/>
      <c r="AA1820" s="95"/>
      <c r="AB1820" s="95"/>
      <c r="AC1820" s="95"/>
      <c r="AD1820" s="95"/>
      <c r="AE1820" s="95"/>
      <c r="AF1820" s="95"/>
    </row>
    <row r="1821" spans="2:32" ht="15" customHeight="1" x14ac:dyDescent="0.35">
      <c r="B1821" s="95"/>
      <c r="C1821" s="95"/>
      <c r="D1821" s="95"/>
      <c r="E1821" s="95"/>
      <c r="F1821" s="95"/>
      <c r="G1821" s="95"/>
      <c r="H1821" s="95"/>
      <c r="I1821" s="95"/>
      <c r="J1821" s="95"/>
      <c r="K1821" s="95"/>
      <c r="L1821" s="95"/>
      <c r="M1821" s="95"/>
      <c r="N1821" s="95"/>
      <c r="O1821" s="95"/>
      <c r="P1821" s="95"/>
      <c r="Q1821" s="95"/>
      <c r="R1821" s="95"/>
      <c r="S1821" s="95"/>
      <c r="T1821" s="95"/>
      <c r="U1821" s="95"/>
      <c r="V1821" s="95"/>
      <c r="W1821" s="95"/>
      <c r="X1821" s="95"/>
      <c r="Y1821" s="95"/>
      <c r="Z1821" s="95"/>
      <c r="AA1821" s="95"/>
      <c r="AB1821" s="95"/>
      <c r="AC1821" s="95"/>
      <c r="AD1821" s="95"/>
      <c r="AE1821" s="95"/>
      <c r="AF1821" s="95"/>
    </row>
    <row r="1822" spans="2:32" ht="15" customHeight="1" x14ac:dyDescent="0.35">
      <c r="B1822" s="95"/>
      <c r="C1822" s="95"/>
      <c r="D1822" s="95"/>
      <c r="E1822" s="95"/>
      <c r="F1822" s="95"/>
      <c r="G1822" s="95"/>
      <c r="H1822" s="95"/>
      <c r="I1822" s="95"/>
      <c r="J1822" s="95"/>
      <c r="K1822" s="95"/>
      <c r="L1822" s="95"/>
      <c r="M1822" s="95"/>
      <c r="N1822" s="95"/>
      <c r="O1822" s="95"/>
      <c r="P1822" s="95"/>
      <c r="Q1822" s="95"/>
      <c r="R1822" s="95"/>
      <c r="S1822" s="95"/>
      <c r="T1822" s="95"/>
      <c r="U1822" s="95"/>
      <c r="V1822" s="95"/>
      <c r="W1822" s="95"/>
      <c r="X1822" s="95"/>
      <c r="Y1822" s="95"/>
      <c r="Z1822" s="95"/>
      <c r="AA1822" s="95"/>
      <c r="AB1822" s="95"/>
      <c r="AC1822" s="95"/>
      <c r="AD1822" s="95"/>
      <c r="AE1822" s="95"/>
      <c r="AF1822" s="95"/>
    </row>
    <row r="1823" spans="2:32" ht="15" customHeight="1" x14ac:dyDescent="0.35">
      <c r="B1823" s="95"/>
      <c r="C1823" s="95"/>
      <c r="D1823" s="95"/>
      <c r="E1823" s="95"/>
      <c r="F1823" s="95"/>
      <c r="G1823" s="95"/>
      <c r="H1823" s="95"/>
      <c r="I1823" s="95"/>
      <c r="J1823" s="95"/>
      <c r="K1823" s="95"/>
      <c r="L1823" s="95"/>
      <c r="M1823" s="95"/>
      <c r="N1823" s="95"/>
      <c r="O1823" s="95"/>
      <c r="P1823" s="95"/>
      <c r="Q1823" s="95"/>
      <c r="R1823" s="95"/>
      <c r="S1823" s="95"/>
      <c r="T1823" s="95"/>
      <c r="U1823" s="95"/>
      <c r="V1823" s="95"/>
      <c r="W1823" s="95"/>
      <c r="X1823" s="95"/>
      <c r="Y1823" s="95"/>
      <c r="Z1823" s="95"/>
      <c r="AA1823" s="95"/>
      <c r="AB1823" s="95"/>
      <c r="AC1823" s="95"/>
      <c r="AD1823" s="95"/>
      <c r="AE1823" s="95"/>
      <c r="AF1823" s="95"/>
    </row>
    <row r="1824" spans="2:32" ht="15" customHeight="1" x14ac:dyDescent="0.35">
      <c r="B1824" s="95"/>
      <c r="C1824" s="95"/>
      <c r="D1824" s="95"/>
      <c r="E1824" s="95"/>
      <c r="F1824" s="95"/>
      <c r="G1824" s="95"/>
      <c r="H1824" s="95"/>
      <c r="I1824" s="95"/>
      <c r="J1824" s="95"/>
      <c r="K1824" s="95"/>
      <c r="L1824" s="95"/>
      <c r="M1824" s="95"/>
      <c r="N1824" s="95"/>
      <c r="O1824" s="95"/>
      <c r="P1824" s="95"/>
      <c r="Q1824" s="95"/>
      <c r="R1824" s="95"/>
      <c r="S1824" s="95"/>
      <c r="T1824" s="95"/>
      <c r="U1824" s="95"/>
      <c r="V1824" s="95"/>
      <c r="W1824" s="95"/>
      <c r="X1824" s="95"/>
      <c r="Y1824" s="95"/>
      <c r="Z1824" s="95"/>
      <c r="AA1824" s="95"/>
      <c r="AB1824" s="95"/>
      <c r="AC1824" s="95"/>
      <c r="AD1824" s="95"/>
      <c r="AE1824" s="95"/>
      <c r="AF1824" s="95"/>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32:32" ht="15" customHeight="1" x14ac:dyDescent="0.35"/>
    <row r="1986" spans="32:32" ht="15" customHeight="1" x14ac:dyDescent="0.35"/>
    <row r="1987" spans="32:32" ht="15" customHeight="1" x14ac:dyDescent="0.35"/>
    <row r="1988" spans="32:32" ht="15" customHeight="1" x14ac:dyDescent="0.35"/>
    <row r="1989" spans="32:32" ht="15" customHeight="1" x14ac:dyDescent="0.35"/>
    <row r="1990" spans="32:32" ht="15" customHeight="1" x14ac:dyDescent="0.35">
      <c r="AF1990"/>
    </row>
    <row r="1991" spans="32:32" ht="15" customHeight="1" x14ac:dyDescent="0.35"/>
    <row r="1992" spans="32:32" ht="15" customHeight="1" x14ac:dyDescent="0.35"/>
    <row r="1993" spans="32:32" ht="15" customHeight="1" x14ac:dyDescent="0.35"/>
    <row r="1994" spans="32:32" ht="15" customHeight="1" x14ac:dyDescent="0.35"/>
    <row r="1995" spans="32:32" ht="15" customHeight="1" x14ac:dyDescent="0.35"/>
    <row r="1996" spans="32:32" ht="15" customHeight="1" x14ac:dyDescent="0.35"/>
    <row r="1997" spans="32:32" ht="15" customHeight="1" x14ac:dyDescent="0.35"/>
    <row r="1998" spans="32:32" ht="12" customHeight="1" x14ac:dyDescent="0.35"/>
    <row r="1999" spans="32:32" ht="12" customHeight="1" x14ac:dyDescent="0.35"/>
    <row r="2000" spans="3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95"/>
      <c r="C2089" s="95"/>
      <c r="D2089" s="95"/>
      <c r="E2089" s="95"/>
      <c r="F2089" s="95"/>
      <c r="G2089" s="95"/>
      <c r="H2089" s="95"/>
      <c r="I2089" s="95"/>
      <c r="J2089" s="95"/>
      <c r="K2089" s="95"/>
      <c r="L2089" s="95"/>
      <c r="M2089" s="95"/>
      <c r="N2089" s="95"/>
      <c r="O2089" s="95"/>
      <c r="P2089" s="95"/>
      <c r="Q2089" s="95"/>
      <c r="R2089" s="95"/>
      <c r="S2089" s="95"/>
      <c r="T2089" s="95"/>
      <c r="U2089" s="95"/>
      <c r="V2089" s="95"/>
      <c r="W2089" s="95"/>
      <c r="X2089" s="95"/>
      <c r="Y2089" s="95"/>
      <c r="Z2089" s="95"/>
      <c r="AA2089" s="95"/>
      <c r="AB2089" s="95"/>
      <c r="AC2089" s="95"/>
      <c r="AD2089" s="95"/>
      <c r="AE2089" s="95"/>
      <c r="AF2089" s="95"/>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32:32" ht="15" customHeight="1" x14ac:dyDescent="0.35"/>
    <row r="2322" spans="32:32" ht="15" customHeight="1" x14ac:dyDescent="0.35"/>
    <row r="2323" spans="32:32" ht="15" customHeight="1" x14ac:dyDescent="0.35"/>
    <row r="2324" spans="32:32" ht="15" customHeight="1" x14ac:dyDescent="0.35"/>
    <row r="2325" spans="32:32" ht="15" customHeight="1" x14ac:dyDescent="0.35">
      <c r="AF2325"/>
    </row>
    <row r="2326" spans="32:32" ht="15" customHeight="1" x14ac:dyDescent="0.35"/>
    <row r="2327" spans="32:32" ht="12" customHeight="1" x14ac:dyDescent="0.35"/>
    <row r="2328" spans="32:32" ht="12" customHeight="1" x14ac:dyDescent="0.35"/>
    <row r="2329" spans="32:32" ht="12" customHeight="1" x14ac:dyDescent="0.35"/>
    <row r="2330" spans="32:32" ht="12" customHeight="1" x14ac:dyDescent="0.35"/>
    <row r="2331" spans="32:32" ht="12" customHeight="1" x14ac:dyDescent="0.35"/>
    <row r="2332" spans="32:32" ht="12" customHeight="1" x14ac:dyDescent="0.35"/>
    <row r="2333" spans="32:32" ht="12" customHeight="1" x14ac:dyDescent="0.35"/>
    <row r="2334" spans="32:32" ht="12" customHeight="1" x14ac:dyDescent="0.35"/>
    <row r="2335" spans="32:32" ht="12" customHeight="1" x14ac:dyDescent="0.35"/>
    <row r="2336" spans="3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95"/>
      <c r="C2424" s="95"/>
      <c r="D2424" s="95"/>
      <c r="E2424" s="95"/>
      <c r="F2424" s="95"/>
      <c r="G2424" s="95"/>
      <c r="H2424" s="95"/>
      <c r="I2424" s="95"/>
      <c r="J2424" s="95"/>
      <c r="K2424" s="95"/>
      <c r="L2424" s="95"/>
      <c r="M2424" s="95"/>
      <c r="N2424" s="95"/>
      <c r="O2424" s="95"/>
      <c r="P2424" s="95"/>
      <c r="Q2424" s="95"/>
      <c r="R2424" s="95"/>
      <c r="S2424" s="95"/>
      <c r="T2424" s="95"/>
      <c r="U2424" s="95"/>
      <c r="V2424" s="95"/>
      <c r="W2424" s="95"/>
      <c r="X2424" s="95"/>
      <c r="Y2424" s="95"/>
      <c r="Z2424" s="95"/>
      <c r="AA2424" s="95"/>
      <c r="AB2424" s="95"/>
      <c r="AC2424" s="95"/>
      <c r="AD2424" s="95"/>
      <c r="AE2424" s="95"/>
      <c r="AF2424" s="95"/>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32:32" ht="15" customHeight="1" x14ac:dyDescent="0.35"/>
    <row r="2642" spans="32:32" ht="15" customHeight="1" x14ac:dyDescent="0.35"/>
    <row r="2643" spans="32:32" ht="15" customHeight="1" x14ac:dyDescent="0.35"/>
    <row r="2644" spans="32:32" ht="15" customHeight="1" x14ac:dyDescent="0.35"/>
    <row r="2645" spans="32:32" ht="15" customHeight="1" x14ac:dyDescent="0.35">
      <c r="AF2645"/>
    </row>
    <row r="2646" spans="32:32" ht="15" customHeight="1" x14ac:dyDescent="0.35"/>
    <row r="2647" spans="32:32" ht="12" customHeight="1" x14ac:dyDescent="0.35"/>
    <row r="2648" spans="32:32" ht="12" customHeight="1" x14ac:dyDescent="0.35"/>
    <row r="2649" spans="32:32" ht="12" customHeight="1" x14ac:dyDescent="0.35"/>
    <row r="2650" spans="32:32" ht="12" customHeight="1" x14ac:dyDescent="0.35"/>
    <row r="2651" spans="32:32" ht="12" customHeight="1" x14ac:dyDescent="0.35"/>
    <row r="2652" spans="32:32" ht="12" customHeight="1" x14ac:dyDescent="0.35"/>
    <row r="2653" spans="32:32" ht="12" customHeight="1" x14ac:dyDescent="0.35"/>
    <row r="2654" spans="32:32" ht="12" customHeight="1" x14ac:dyDescent="0.35"/>
    <row r="2655" spans="32:32" ht="12" customHeight="1" x14ac:dyDescent="0.35"/>
    <row r="2656" spans="3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95"/>
      <c r="C2744" s="95"/>
      <c r="D2744" s="95"/>
      <c r="E2744" s="95"/>
      <c r="F2744" s="95"/>
      <c r="G2744" s="95"/>
      <c r="H2744" s="95"/>
      <c r="I2744" s="95"/>
      <c r="J2744" s="95"/>
      <c r="K2744" s="95"/>
      <c r="L2744" s="95"/>
      <c r="M2744" s="95"/>
      <c r="N2744" s="95"/>
      <c r="O2744" s="95"/>
      <c r="P2744" s="95"/>
      <c r="Q2744" s="95"/>
      <c r="R2744" s="95"/>
      <c r="S2744" s="95"/>
      <c r="T2744" s="95"/>
      <c r="U2744" s="95"/>
      <c r="V2744" s="95"/>
      <c r="W2744" s="95"/>
      <c r="X2744" s="95"/>
      <c r="Y2744" s="95"/>
      <c r="Z2744" s="95"/>
      <c r="AA2744" s="95"/>
      <c r="AB2744" s="95"/>
      <c r="AC2744" s="95"/>
      <c r="AD2744" s="95"/>
      <c r="AE2744" s="95"/>
      <c r="AF2744" s="95"/>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95"/>
      <c r="C2747" s="95"/>
      <c r="D2747" s="95"/>
      <c r="E2747" s="95"/>
      <c r="F2747" s="95"/>
      <c r="G2747" s="95"/>
      <c r="H2747" s="95"/>
      <c r="I2747" s="95"/>
      <c r="J2747" s="95"/>
      <c r="K2747" s="95"/>
      <c r="L2747" s="95"/>
      <c r="M2747" s="95"/>
      <c r="N2747" s="95"/>
      <c r="O2747" s="95"/>
      <c r="P2747" s="95"/>
      <c r="Q2747" s="95"/>
      <c r="R2747" s="95"/>
      <c r="S2747" s="95"/>
      <c r="T2747" s="95"/>
      <c r="U2747" s="95"/>
      <c r="V2747" s="95"/>
      <c r="W2747" s="95"/>
      <c r="X2747" s="95"/>
      <c r="Y2747" s="95"/>
      <c r="Z2747" s="95"/>
      <c r="AA2747" s="95"/>
      <c r="AB2747" s="95"/>
      <c r="AC2747" s="95"/>
      <c r="AD2747" s="95"/>
      <c r="AE2747" s="95"/>
      <c r="AF2747" s="95"/>
    </row>
    <row r="2748" spans="2:32" ht="15" customHeight="1" x14ac:dyDescent="0.35">
      <c r="B2748" s="95"/>
      <c r="C2748" s="95"/>
      <c r="D2748" s="95"/>
      <c r="E2748" s="95"/>
      <c r="F2748" s="95"/>
      <c r="G2748" s="95"/>
      <c r="H2748" s="95"/>
      <c r="I2748" s="95"/>
      <c r="J2748" s="95"/>
      <c r="K2748" s="95"/>
      <c r="L2748" s="95"/>
      <c r="M2748" s="95"/>
      <c r="N2748" s="95"/>
      <c r="O2748" s="95"/>
      <c r="P2748" s="95"/>
      <c r="Q2748" s="95"/>
      <c r="R2748" s="95"/>
      <c r="S2748" s="95"/>
      <c r="T2748" s="95"/>
      <c r="U2748" s="95"/>
      <c r="V2748" s="95"/>
      <c r="W2748" s="95"/>
      <c r="X2748" s="95"/>
      <c r="Y2748" s="95"/>
      <c r="Z2748" s="95"/>
      <c r="AA2748" s="95"/>
      <c r="AB2748" s="95"/>
      <c r="AC2748" s="95"/>
      <c r="AD2748" s="95"/>
      <c r="AE2748" s="95"/>
      <c r="AF2748" s="95"/>
    </row>
    <row r="2749" spans="2:32" ht="15" customHeight="1" x14ac:dyDescent="0.35">
      <c r="B2749" s="95"/>
      <c r="C2749" s="95"/>
      <c r="D2749" s="95"/>
      <c r="E2749" s="95"/>
      <c r="F2749" s="95"/>
      <c r="G2749" s="95"/>
      <c r="H2749" s="95"/>
      <c r="I2749" s="95"/>
      <c r="J2749" s="95"/>
      <c r="K2749" s="95"/>
      <c r="L2749" s="95"/>
      <c r="M2749" s="95"/>
      <c r="N2749" s="95"/>
      <c r="O2749" s="95"/>
      <c r="P2749" s="95"/>
      <c r="Q2749" s="95"/>
      <c r="R2749" s="95"/>
      <c r="S2749" s="95"/>
      <c r="T2749" s="95"/>
      <c r="U2749" s="95"/>
      <c r="V2749" s="95"/>
      <c r="W2749" s="95"/>
      <c r="X2749" s="95"/>
      <c r="Y2749" s="95"/>
      <c r="Z2749" s="95"/>
      <c r="AA2749" s="95"/>
      <c r="AB2749" s="95"/>
      <c r="AC2749" s="95"/>
      <c r="AD2749" s="95"/>
      <c r="AE2749" s="95"/>
      <c r="AF2749" s="95"/>
    </row>
    <row r="2750" spans="2:32" ht="15" customHeight="1" x14ac:dyDescent="0.35">
      <c r="B2750" s="95"/>
      <c r="C2750" s="95"/>
      <c r="D2750" s="95"/>
      <c r="E2750" s="95"/>
      <c r="F2750" s="95"/>
      <c r="G2750" s="95"/>
      <c r="H2750" s="95"/>
      <c r="I2750" s="95"/>
      <c r="J2750" s="95"/>
      <c r="K2750" s="95"/>
      <c r="L2750" s="95"/>
      <c r="M2750" s="95"/>
      <c r="N2750" s="95"/>
      <c r="O2750" s="95"/>
      <c r="P2750" s="95"/>
      <c r="Q2750" s="95"/>
      <c r="R2750" s="95"/>
      <c r="S2750" s="95"/>
      <c r="T2750" s="95"/>
      <c r="U2750" s="95"/>
      <c r="V2750" s="95"/>
      <c r="W2750" s="95"/>
      <c r="X2750" s="95"/>
      <c r="Y2750" s="95"/>
      <c r="Z2750" s="95"/>
      <c r="AA2750" s="95"/>
      <c r="AB2750" s="95"/>
      <c r="AC2750" s="95"/>
      <c r="AD2750" s="95"/>
      <c r="AE2750" s="95"/>
      <c r="AF2750" s="95"/>
    </row>
    <row r="2751" spans="2:32" ht="12" customHeight="1" x14ac:dyDescent="0.35">
      <c r="B2751" s="95"/>
      <c r="C2751" s="95"/>
      <c r="D2751" s="95"/>
      <c r="E2751" s="95"/>
      <c r="F2751" s="95"/>
      <c r="G2751" s="95"/>
      <c r="H2751" s="95"/>
      <c r="I2751" s="95"/>
      <c r="J2751" s="95"/>
      <c r="K2751" s="95"/>
      <c r="L2751" s="95"/>
      <c r="M2751" s="95"/>
      <c r="N2751" s="95"/>
      <c r="O2751" s="95"/>
      <c r="P2751" s="95"/>
      <c r="Q2751" s="95"/>
      <c r="R2751" s="95"/>
      <c r="S2751" s="95"/>
      <c r="T2751" s="95"/>
      <c r="U2751" s="95"/>
      <c r="V2751" s="95"/>
      <c r="W2751" s="95"/>
      <c r="X2751" s="95"/>
      <c r="Y2751" s="95"/>
      <c r="Z2751" s="95"/>
      <c r="AA2751" s="95"/>
      <c r="AB2751" s="95"/>
      <c r="AC2751" s="95"/>
      <c r="AD2751" s="95"/>
      <c r="AE2751" s="95"/>
      <c r="AF2751" s="95"/>
    </row>
    <row r="2752" spans="2:32" ht="15" customHeight="1" x14ac:dyDescent="0.35">
      <c r="B2752" s="95"/>
      <c r="C2752" s="95"/>
      <c r="D2752" s="95"/>
      <c r="E2752" s="95"/>
      <c r="F2752" s="95"/>
      <c r="G2752" s="95"/>
      <c r="H2752" s="95"/>
      <c r="I2752" s="95"/>
      <c r="J2752" s="95"/>
      <c r="K2752" s="95"/>
      <c r="L2752" s="95"/>
      <c r="M2752" s="95"/>
      <c r="N2752" s="95"/>
      <c r="O2752" s="95"/>
      <c r="P2752" s="95"/>
      <c r="Q2752" s="95"/>
      <c r="R2752" s="95"/>
      <c r="S2752" s="95"/>
      <c r="T2752" s="95"/>
      <c r="U2752" s="95"/>
      <c r="V2752" s="95"/>
      <c r="W2752" s="95"/>
      <c r="X2752" s="95"/>
      <c r="Y2752" s="95"/>
      <c r="Z2752" s="95"/>
      <c r="AA2752" s="95"/>
      <c r="AB2752" s="95"/>
      <c r="AC2752" s="95"/>
      <c r="AD2752" s="95"/>
      <c r="AE2752" s="95"/>
      <c r="AF2752" s="95"/>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32:32" ht="15" customHeight="1" x14ac:dyDescent="0.35"/>
    <row r="2962" spans="32:32" ht="15" customHeight="1" x14ac:dyDescent="0.35"/>
    <row r="2963" spans="32:32" ht="15" customHeight="1" x14ac:dyDescent="0.35"/>
    <row r="2964" spans="32:32" ht="15" customHeight="1" x14ac:dyDescent="0.35"/>
    <row r="2965" spans="32:32" ht="12" customHeight="1" x14ac:dyDescent="0.35"/>
    <row r="2966" spans="32:32" ht="15" customHeight="1" x14ac:dyDescent="0.35"/>
    <row r="2967" spans="32:32" ht="15" customHeight="1" x14ac:dyDescent="0.35"/>
    <row r="2968" spans="32:32" ht="15" customHeight="1" x14ac:dyDescent="0.35"/>
    <row r="2969" spans="32:32" ht="15" customHeight="1" x14ac:dyDescent="0.35"/>
    <row r="2970" spans="32:32" ht="15" customHeight="1" x14ac:dyDescent="0.35"/>
    <row r="2971" spans="32:32" ht="15" customHeight="1" x14ac:dyDescent="0.35">
      <c r="AF2971"/>
    </row>
    <row r="2972" spans="32:32" ht="15" customHeight="1" x14ac:dyDescent="0.35"/>
    <row r="2973" spans="32:32" ht="12" customHeight="1" x14ac:dyDescent="0.35"/>
    <row r="2974" spans="32:32" ht="12" customHeight="1" x14ac:dyDescent="0.35"/>
    <row r="2975" spans="32:32" ht="12" customHeight="1" x14ac:dyDescent="0.35"/>
    <row r="2976" spans="3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95"/>
      <c r="C3075" s="95"/>
      <c r="D3075" s="95"/>
      <c r="E3075" s="95"/>
      <c r="F3075" s="95"/>
      <c r="G3075" s="95"/>
      <c r="H3075" s="95"/>
      <c r="I3075" s="95"/>
      <c r="J3075" s="95"/>
      <c r="K3075" s="95"/>
      <c r="L3075" s="95"/>
      <c r="M3075" s="95"/>
      <c r="N3075" s="95"/>
      <c r="O3075" s="95"/>
      <c r="P3075" s="95"/>
      <c r="Q3075" s="95"/>
      <c r="R3075" s="95"/>
      <c r="S3075" s="95"/>
      <c r="T3075" s="95"/>
      <c r="U3075" s="95"/>
      <c r="V3075" s="95"/>
      <c r="W3075" s="95"/>
      <c r="X3075" s="95"/>
      <c r="Y3075" s="95"/>
      <c r="Z3075" s="95"/>
      <c r="AA3075" s="95"/>
      <c r="AB3075" s="95"/>
      <c r="AC3075" s="95"/>
      <c r="AD3075" s="95"/>
      <c r="AE3075" s="95"/>
      <c r="AF3075" s="95"/>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95"/>
      <c r="C3079" s="95"/>
      <c r="D3079" s="95"/>
      <c r="E3079" s="95"/>
      <c r="F3079" s="95"/>
      <c r="G3079" s="95"/>
      <c r="H3079" s="95"/>
      <c r="I3079" s="95"/>
      <c r="J3079" s="95"/>
      <c r="K3079" s="95"/>
      <c r="L3079" s="95"/>
      <c r="M3079" s="95"/>
      <c r="N3079" s="95"/>
      <c r="O3079" s="95"/>
      <c r="P3079" s="95"/>
      <c r="Q3079" s="95"/>
      <c r="R3079" s="95"/>
      <c r="S3079" s="95"/>
      <c r="T3079" s="95"/>
      <c r="U3079" s="95"/>
      <c r="V3079" s="95"/>
      <c r="W3079" s="95"/>
      <c r="X3079" s="95"/>
      <c r="Y3079" s="95"/>
      <c r="Z3079" s="95"/>
      <c r="AA3079" s="95"/>
      <c r="AB3079" s="95"/>
      <c r="AC3079" s="95"/>
      <c r="AD3079" s="95"/>
      <c r="AE3079" s="95"/>
      <c r="AF3079" s="95"/>
    </row>
    <row r="3080" spans="2:32" ht="15" customHeight="1" x14ac:dyDescent="0.35">
      <c r="B3080" s="95"/>
      <c r="C3080" s="95"/>
      <c r="D3080" s="95"/>
      <c r="E3080" s="95"/>
      <c r="F3080" s="95"/>
      <c r="G3080" s="95"/>
      <c r="H3080" s="95"/>
      <c r="I3080" s="95"/>
      <c r="J3080" s="95"/>
      <c r="K3080" s="95"/>
      <c r="L3080" s="95"/>
      <c r="M3080" s="95"/>
      <c r="N3080" s="95"/>
      <c r="O3080" s="95"/>
      <c r="P3080" s="95"/>
      <c r="Q3080" s="95"/>
      <c r="R3080" s="95"/>
      <c r="S3080" s="95"/>
      <c r="T3080" s="95"/>
      <c r="U3080" s="95"/>
      <c r="V3080" s="95"/>
      <c r="W3080" s="95"/>
      <c r="X3080" s="95"/>
      <c r="Y3080" s="95"/>
      <c r="Z3080" s="95"/>
      <c r="AA3080" s="95"/>
      <c r="AB3080" s="95"/>
      <c r="AC3080" s="95"/>
      <c r="AD3080" s="95"/>
      <c r="AE3080" s="95"/>
      <c r="AF3080" s="95"/>
    </row>
    <row r="3081" spans="2:32" ht="15" customHeight="1" x14ac:dyDescent="0.35">
      <c r="B3081" s="95"/>
      <c r="C3081" s="95"/>
      <c r="D3081" s="95"/>
      <c r="E3081" s="95"/>
      <c r="F3081" s="95"/>
      <c r="G3081" s="95"/>
      <c r="H3081" s="95"/>
      <c r="I3081" s="95"/>
      <c r="J3081" s="95"/>
      <c r="K3081" s="95"/>
      <c r="L3081" s="95"/>
      <c r="M3081" s="95"/>
      <c r="N3081" s="95"/>
      <c r="O3081" s="95"/>
      <c r="P3081" s="95"/>
      <c r="Q3081" s="95"/>
      <c r="R3081" s="95"/>
      <c r="S3081" s="95"/>
      <c r="T3081" s="95"/>
      <c r="U3081" s="95"/>
      <c r="V3081" s="95"/>
      <c r="W3081" s="95"/>
      <c r="X3081" s="95"/>
      <c r="Y3081" s="95"/>
      <c r="Z3081" s="95"/>
      <c r="AA3081" s="95"/>
      <c r="AB3081" s="95"/>
      <c r="AC3081" s="95"/>
      <c r="AD3081" s="95"/>
      <c r="AE3081" s="95"/>
      <c r="AF3081" s="95"/>
    </row>
    <row r="3082" spans="2:32" ht="15" customHeight="1" x14ac:dyDescent="0.35">
      <c r="B3082" s="95"/>
      <c r="C3082" s="95"/>
      <c r="D3082" s="95"/>
      <c r="E3082" s="95"/>
      <c r="F3082" s="95"/>
      <c r="G3082" s="95"/>
      <c r="H3082" s="95"/>
      <c r="I3082" s="95"/>
      <c r="J3082" s="95"/>
      <c r="K3082" s="95"/>
      <c r="L3082" s="95"/>
      <c r="M3082" s="95"/>
      <c r="N3082" s="95"/>
      <c r="O3082" s="95"/>
      <c r="P3082" s="95"/>
      <c r="Q3082" s="95"/>
      <c r="R3082" s="95"/>
      <c r="S3082" s="95"/>
      <c r="T3082" s="95"/>
      <c r="U3082" s="95"/>
      <c r="V3082" s="95"/>
      <c r="W3082" s="95"/>
      <c r="X3082" s="95"/>
      <c r="Y3082" s="95"/>
      <c r="Z3082" s="95"/>
      <c r="AA3082" s="95"/>
      <c r="AB3082" s="95"/>
      <c r="AC3082" s="95"/>
      <c r="AD3082" s="95"/>
      <c r="AE3082" s="95"/>
      <c r="AF3082" s="95"/>
    </row>
    <row r="3083" spans="2:32" ht="15" customHeight="1" x14ac:dyDescent="0.35">
      <c r="B3083" s="95"/>
      <c r="C3083" s="95"/>
      <c r="D3083" s="95"/>
      <c r="E3083" s="95"/>
      <c r="F3083" s="95"/>
      <c r="G3083" s="95"/>
      <c r="H3083" s="95"/>
      <c r="I3083" s="95"/>
      <c r="J3083" s="95"/>
      <c r="K3083" s="95"/>
      <c r="L3083" s="95"/>
      <c r="M3083" s="95"/>
      <c r="N3083" s="95"/>
      <c r="O3083" s="95"/>
      <c r="P3083" s="95"/>
      <c r="Q3083" s="95"/>
      <c r="R3083" s="95"/>
      <c r="S3083" s="95"/>
      <c r="T3083" s="95"/>
      <c r="U3083" s="95"/>
      <c r="V3083" s="95"/>
      <c r="W3083" s="95"/>
      <c r="X3083" s="95"/>
      <c r="Y3083" s="95"/>
      <c r="Z3083" s="95"/>
      <c r="AA3083" s="95"/>
      <c r="AB3083" s="95"/>
      <c r="AC3083" s="95"/>
      <c r="AD3083" s="95"/>
      <c r="AE3083" s="95"/>
      <c r="AF3083" s="95"/>
    </row>
    <row r="3084" spans="2:32" ht="15" customHeight="1" x14ac:dyDescent="0.35">
      <c r="B3084" s="95"/>
      <c r="C3084" s="95"/>
      <c r="D3084" s="95"/>
      <c r="E3084" s="95"/>
      <c r="F3084" s="95"/>
      <c r="G3084" s="95"/>
      <c r="H3084" s="95"/>
      <c r="I3084" s="95"/>
      <c r="J3084" s="95"/>
      <c r="K3084" s="95"/>
      <c r="L3084" s="95"/>
      <c r="M3084" s="95"/>
      <c r="N3084" s="95"/>
      <c r="O3084" s="95"/>
      <c r="P3084" s="95"/>
      <c r="Q3084" s="95"/>
      <c r="R3084" s="95"/>
      <c r="S3084" s="95"/>
      <c r="T3084" s="95"/>
      <c r="U3084" s="95"/>
      <c r="V3084" s="95"/>
      <c r="W3084" s="95"/>
      <c r="X3084" s="95"/>
      <c r="Y3084" s="95"/>
      <c r="Z3084" s="95"/>
      <c r="AA3084" s="95"/>
      <c r="AB3084" s="95"/>
      <c r="AC3084" s="95"/>
      <c r="AD3084" s="95"/>
      <c r="AE3084" s="95"/>
      <c r="AF3084" s="95"/>
    </row>
    <row r="3085" spans="2:32" ht="15" customHeight="1" x14ac:dyDescent="0.35">
      <c r="B3085" s="95"/>
      <c r="C3085" s="95"/>
      <c r="D3085" s="95"/>
      <c r="E3085" s="95"/>
      <c r="F3085" s="95"/>
      <c r="G3085" s="95"/>
      <c r="H3085" s="95"/>
      <c r="I3085" s="95"/>
      <c r="J3085" s="95"/>
      <c r="K3085" s="95"/>
      <c r="L3085" s="95"/>
      <c r="M3085" s="95"/>
      <c r="N3085" s="95"/>
      <c r="O3085" s="95"/>
      <c r="P3085" s="95"/>
      <c r="Q3085" s="95"/>
      <c r="R3085" s="95"/>
      <c r="S3085" s="95"/>
      <c r="T3085" s="95"/>
      <c r="U3085" s="95"/>
      <c r="V3085" s="95"/>
      <c r="W3085" s="95"/>
      <c r="X3085" s="95"/>
      <c r="Y3085" s="95"/>
      <c r="Z3085" s="95"/>
      <c r="AA3085" s="95"/>
      <c r="AB3085" s="95"/>
      <c r="AC3085" s="95"/>
      <c r="AD3085" s="95"/>
      <c r="AE3085" s="95"/>
      <c r="AF3085" s="95"/>
    </row>
    <row r="3086" spans="2:32" ht="15" customHeight="1" x14ac:dyDescent="0.35">
      <c r="B3086" s="95"/>
      <c r="C3086" s="95"/>
      <c r="D3086" s="95"/>
      <c r="E3086" s="95"/>
      <c r="F3086" s="95"/>
      <c r="G3086" s="95"/>
      <c r="H3086" s="95"/>
      <c r="I3086" s="95"/>
      <c r="J3086" s="95"/>
      <c r="K3086" s="95"/>
      <c r="L3086" s="95"/>
      <c r="M3086" s="95"/>
      <c r="N3086" s="95"/>
      <c r="O3086" s="95"/>
      <c r="P3086" s="95"/>
      <c r="Q3086" s="95"/>
      <c r="R3086" s="95"/>
      <c r="S3086" s="95"/>
      <c r="T3086" s="95"/>
      <c r="U3086" s="95"/>
      <c r="V3086" s="95"/>
      <c r="W3086" s="95"/>
      <c r="X3086" s="95"/>
      <c r="Y3086" s="95"/>
      <c r="Z3086" s="95"/>
      <c r="AA3086" s="95"/>
      <c r="AB3086" s="95"/>
      <c r="AC3086" s="95"/>
      <c r="AD3086" s="95"/>
      <c r="AE3086" s="95"/>
      <c r="AF3086" s="95"/>
    </row>
    <row r="3087" spans="2:32" ht="15" customHeight="1" x14ac:dyDescent="0.35">
      <c r="B3087" s="95"/>
      <c r="C3087" s="95"/>
      <c r="D3087" s="95"/>
      <c r="E3087" s="95"/>
      <c r="F3087" s="95"/>
      <c r="G3087" s="95"/>
      <c r="H3087" s="95"/>
      <c r="I3087" s="95"/>
      <c r="J3087" s="95"/>
      <c r="K3087" s="95"/>
      <c r="L3087" s="95"/>
      <c r="M3087" s="95"/>
      <c r="N3087" s="95"/>
      <c r="O3087" s="95"/>
      <c r="P3087" s="95"/>
      <c r="Q3087" s="95"/>
      <c r="R3087" s="95"/>
      <c r="S3087" s="95"/>
      <c r="T3087" s="95"/>
      <c r="U3087" s="95"/>
      <c r="V3087" s="95"/>
      <c r="W3087" s="95"/>
      <c r="X3087" s="95"/>
      <c r="Y3087" s="95"/>
      <c r="Z3087" s="95"/>
      <c r="AA3087" s="95"/>
      <c r="AB3087" s="95"/>
      <c r="AC3087" s="95"/>
      <c r="AD3087" s="95"/>
      <c r="AE3087" s="95"/>
      <c r="AF3087" s="95"/>
    </row>
    <row r="3088" spans="2:32" ht="15" customHeight="1" x14ac:dyDescent="0.35">
      <c r="B3088" s="95"/>
      <c r="C3088" s="95"/>
      <c r="D3088" s="95"/>
      <c r="E3088" s="95"/>
      <c r="F3088" s="95"/>
      <c r="G3088" s="95"/>
      <c r="H3088" s="95"/>
      <c r="I3088" s="95"/>
      <c r="J3088" s="95"/>
      <c r="K3088" s="95"/>
      <c r="L3088" s="95"/>
      <c r="M3088" s="95"/>
      <c r="N3088" s="95"/>
      <c r="O3088" s="95"/>
      <c r="P3088" s="95"/>
      <c r="Q3088" s="95"/>
      <c r="R3088" s="95"/>
      <c r="S3088" s="95"/>
      <c r="T3088" s="95"/>
      <c r="U3088" s="95"/>
      <c r="V3088" s="95"/>
      <c r="W3088" s="95"/>
      <c r="X3088" s="95"/>
      <c r="Y3088" s="95"/>
      <c r="Z3088" s="95"/>
      <c r="AA3088" s="95"/>
      <c r="AB3088" s="95"/>
      <c r="AC3088" s="95"/>
      <c r="AD3088" s="95"/>
      <c r="AE3088" s="95"/>
      <c r="AF3088" s="95"/>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32:32" ht="15" customHeight="1" x14ac:dyDescent="0.35"/>
    <row r="3282" spans="32:32" ht="15" customHeight="1" x14ac:dyDescent="0.35"/>
    <row r="3283" spans="32:32" ht="15" customHeight="1" x14ac:dyDescent="0.35"/>
    <row r="3284" spans="32:32" ht="15" customHeight="1" x14ac:dyDescent="0.35"/>
    <row r="3285" spans="32:32" ht="15" customHeight="1" x14ac:dyDescent="0.35"/>
    <row r="3286" spans="32:32" ht="15" customHeight="1" x14ac:dyDescent="0.35"/>
    <row r="3287" spans="32:32" ht="15" customHeight="1" x14ac:dyDescent="0.35"/>
    <row r="3288" spans="32:32" ht="15" customHeight="1" x14ac:dyDescent="0.35"/>
    <row r="3289" spans="32:32" ht="15" customHeight="1" x14ac:dyDescent="0.35"/>
    <row r="3290" spans="32:32" ht="15" customHeight="1" x14ac:dyDescent="0.35"/>
    <row r="3291" spans="32:32" ht="15" customHeight="1" x14ac:dyDescent="0.35"/>
    <row r="3292" spans="32:32" ht="15" customHeight="1" x14ac:dyDescent="0.35"/>
    <row r="3293" spans="32:32" ht="15" customHeight="1" x14ac:dyDescent="0.35">
      <c r="AF3293"/>
    </row>
    <row r="3294" spans="32:32" ht="12" customHeight="1" x14ac:dyDescent="0.35"/>
    <row r="3295" spans="32:32" ht="12" customHeight="1" x14ac:dyDescent="0.35"/>
    <row r="3296" spans="3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95"/>
      <c r="C3394" s="95"/>
      <c r="D3394" s="95"/>
      <c r="E3394" s="95"/>
      <c r="F3394" s="95"/>
      <c r="G3394" s="95"/>
      <c r="H3394" s="95"/>
      <c r="I3394" s="95"/>
      <c r="J3394" s="95"/>
      <c r="K3394" s="95"/>
      <c r="L3394" s="95"/>
      <c r="M3394" s="95"/>
      <c r="N3394" s="95"/>
      <c r="O3394" s="95"/>
      <c r="P3394" s="95"/>
      <c r="Q3394" s="95"/>
      <c r="R3394" s="95"/>
      <c r="S3394" s="95"/>
      <c r="T3394" s="95"/>
      <c r="U3394" s="95"/>
      <c r="V3394" s="95"/>
      <c r="W3394" s="95"/>
      <c r="X3394" s="95"/>
      <c r="Y3394" s="95"/>
      <c r="Z3394" s="95"/>
      <c r="AA3394" s="95"/>
      <c r="AB3394" s="95"/>
      <c r="AC3394" s="95"/>
      <c r="AD3394" s="95"/>
      <c r="AE3394" s="95"/>
      <c r="AF3394" s="95"/>
    </row>
    <row r="3395" spans="2:32" ht="15" customHeight="1" x14ac:dyDescent="0.35">
      <c r="B3395" s="95"/>
      <c r="C3395" s="95"/>
      <c r="D3395" s="95"/>
      <c r="E3395" s="95"/>
      <c r="F3395" s="95"/>
      <c r="G3395" s="95"/>
      <c r="H3395" s="95"/>
      <c r="I3395" s="95"/>
      <c r="J3395" s="95"/>
      <c r="K3395" s="95"/>
      <c r="L3395" s="95"/>
      <c r="M3395" s="95"/>
      <c r="N3395" s="95"/>
      <c r="O3395" s="95"/>
      <c r="P3395" s="95"/>
      <c r="Q3395" s="95"/>
      <c r="R3395" s="95"/>
      <c r="S3395" s="95"/>
      <c r="T3395" s="95"/>
      <c r="U3395" s="95"/>
      <c r="V3395" s="95"/>
      <c r="W3395" s="95"/>
      <c r="X3395" s="95"/>
      <c r="Y3395" s="95"/>
      <c r="Z3395" s="95"/>
      <c r="AA3395" s="95"/>
      <c r="AB3395" s="95"/>
      <c r="AC3395" s="95"/>
      <c r="AD3395" s="95"/>
      <c r="AE3395" s="95"/>
      <c r="AF3395" s="95"/>
    </row>
    <row r="3396" spans="2:32" ht="12" customHeight="1" x14ac:dyDescent="0.35">
      <c r="B3396" s="95"/>
      <c r="C3396" s="95"/>
      <c r="D3396" s="95"/>
      <c r="E3396" s="95"/>
      <c r="F3396" s="95"/>
      <c r="G3396" s="95"/>
      <c r="H3396" s="95"/>
      <c r="I3396" s="95"/>
      <c r="J3396" s="95"/>
      <c r="K3396" s="95"/>
      <c r="L3396" s="95"/>
      <c r="M3396" s="95"/>
      <c r="N3396" s="95"/>
      <c r="O3396" s="95"/>
      <c r="P3396" s="95"/>
      <c r="Q3396" s="95"/>
      <c r="R3396" s="95"/>
      <c r="S3396" s="95"/>
      <c r="T3396" s="95"/>
      <c r="U3396" s="95"/>
      <c r="V3396" s="95"/>
      <c r="W3396" s="95"/>
      <c r="X3396" s="95"/>
      <c r="Y3396" s="95"/>
      <c r="Z3396" s="95"/>
      <c r="AA3396" s="95"/>
      <c r="AB3396" s="95"/>
      <c r="AC3396" s="95"/>
      <c r="AD3396" s="95"/>
      <c r="AE3396" s="95"/>
      <c r="AF3396" s="95"/>
    </row>
    <row r="3397" spans="2:32" ht="15" customHeight="1" x14ac:dyDescent="0.35">
      <c r="B3397" s="95"/>
      <c r="C3397" s="95"/>
      <c r="D3397" s="95"/>
      <c r="E3397" s="95"/>
      <c r="F3397" s="95"/>
      <c r="G3397" s="95"/>
      <c r="H3397" s="95"/>
      <c r="I3397" s="95"/>
      <c r="J3397" s="95"/>
      <c r="K3397" s="95"/>
      <c r="L3397" s="95"/>
      <c r="M3397" s="95"/>
      <c r="N3397" s="95"/>
      <c r="O3397" s="95"/>
      <c r="P3397" s="95"/>
      <c r="Q3397" s="95"/>
      <c r="R3397" s="95"/>
      <c r="S3397" s="95"/>
      <c r="T3397" s="95"/>
      <c r="U3397" s="95"/>
      <c r="V3397" s="95"/>
      <c r="W3397" s="95"/>
      <c r="X3397" s="95"/>
      <c r="Y3397" s="95"/>
      <c r="Z3397" s="95"/>
      <c r="AA3397" s="95"/>
      <c r="AB3397" s="95"/>
      <c r="AC3397" s="95"/>
      <c r="AD3397" s="95"/>
      <c r="AE3397" s="95"/>
      <c r="AF3397" s="95"/>
    </row>
    <row r="3398" spans="2:32" ht="15" customHeight="1" x14ac:dyDescent="0.35">
      <c r="B3398" s="95"/>
      <c r="C3398" s="95"/>
      <c r="D3398" s="95"/>
      <c r="E3398" s="95"/>
      <c r="F3398" s="95"/>
      <c r="G3398" s="95"/>
      <c r="H3398" s="95"/>
      <c r="I3398" s="95"/>
      <c r="J3398" s="95"/>
      <c r="K3398" s="95"/>
      <c r="L3398" s="95"/>
      <c r="M3398" s="95"/>
      <c r="N3398" s="95"/>
      <c r="O3398" s="95"/>
      <c r="P3398" s="95"/>
      <c r="Q3398" s="95"/>
      <c r="R3398" s="95"/>
      <c r="S3398" s="95"/>
      <c r="T3398" s="95"/>
      <c r="U3398" s="95"/>
      <c r="V3398" s="95"/>
      <c r="W3398" s="95"/>
      <c r="X3398" s="95"/>
      <c r="Y3398" s="95"/>
      <c r="Z3398" s="95"/>
      <c r="AA3398" s="95"/>
      <c r="AB3398" s="95"/>
      <c r="AC3398" s="95"/>
      <c r="AD3398" s="95"/>
      <c r="AE3398" s="95"/>
      <c r="AF3398" s="95"/>
    </row>
    <row r="3399" spans="2:32" ht="12" customHeight="1" x14ac:dyDescent="0.35">
      <c r="B3399" s="95"/>
      <c r="C3399" s="95"/>
      <c r="D3399" s="95"/>
      <c r="E3399" s="95"/>
      <c r="F3399" s="95"/>
      <c r="G3399" s="95"/>
      <c r="H3399" s="95"/>
      <c r="I3399" s="95"/>
      <c r="J3399" s="95"/>
      <c r="K3399" s="95"/>
      <c r="L3399" s="95"/>
      <c r="M3399" s="95"/>
      <c r="N3399" s="95"/>
      <c r="O3399" s="95"/>
      <c r="P3399" s="95"/>
      <c r="Q3399" s="95"/>
      <c r="R3399" s="95"/>
      <c r="S3399" s="95"/>
      <c r="T3399" s="95"/>
      <c r="U3399" s="95"/>
      <c r="V3399" s="95"/>
      <c r="W3399" s="95"/>
      <c r="X3399" s="95"/>
      <c r="Y3399" s="95"/>
      <c r="Z3399" s="95"/>
      <c r="AA3399" s="95"/>
      <c r="AB3399" s="95"/>
      <c r="AC3399" s="95"/>
      <c r="AD3399" s="95"/>
      <c r="AE3399" s="95"/>
      <c r="AF3399" s="95"/>
    </row>
    <row r="3400" spans="2:32" ht="15" customHeight="1" x14ac:dyDescent="0.35">
      <c r="B3400" s="95"/>
      <c r="C3400" s="95"/>
      <c r="D3400" s="95"/>
      <c r="E3400" s="95"/>
      <c r="F3400" s="95"/>
      <c r="G3400" s="95"/>
      <c r="H3400" s="95"/>
      <c r="I3400" s="95"/>
      <c r="J3400" s="95"/>
      <c r="K3400" s="95"/>
      <c r="L3400" s="95"/>
      <c r="M3400" s="95"/>
      <c r="N3400" s="95"/>
      <c r="O3400" s="95"/>
      <c r="P3400" s="95"/>
      <c r="Q3400" s="95"/>
      <c r="R3400" s="95"/>
      <c r="S3400" s="95"/>
      <c r="T3400" s="95"/>
      <c r="U3400" s="95"/>
      <c r="V3400" s="95"/>
      <c r="W3400" s="95"/>
      <c r="X3400" s="95"/>
      <c r="Y3400" s="95"/>
      <c r="Z3400" s="95"/>
      <c r="AA3400" s="95"/>
      <c r="AB3400" s="95"/>
      <c r="AC3400" s="95"/>
      <c r="AD3400" s="95"/>
      <c r="AE3400" s="95"/>
      <c r="AF3400" s="95"/>
    </row>
    <row r="3401" spans="2:32" ht="15" customHeight="1" x14ac:dyDescent="0.35">
      <c r="B3401" s="95"/>
      <c r="C3401" s="95"/>
      <c r="D3401" s="95"/>
      <c r="E3401" s="95"/>
      <c r="F3401" s="95"/>
      <c r="G3401" s="95"/>
      <c r="H3401" s="95"/>
      <c r="I3401" s="95"/>
      <c r="J3401" s="95"/>
      <c r="K3401" s="95"/>
      <c r="L3401" s="95"/>
      <c r="M3401" s="95"/>
      <c r="N3401" s="95"/>
      <c r="O3401" s="95"/>
      <c r="P3401" s="95"/>
      <c r="Q3401" s="95"/>
      <c r="R3401" s="95"/>
      <c r="S3401" s="95"/>
      <c r="T3401" s="95"/>
      <c r="U3401" s="95"/>
      <c r="V3401" s="95"/>
      <c r="W3401" s="95"/>
      <c r="X3401" s="95"/>
      <c r="Y3401" s="95"/>
      <c r="Z3401" s="95"/>
      <c r="AA3401" s="95"/>
      <c r="AB3401" s="95"/>
      <c r="AC3401" s="95"/>
      <c r="AD3401" s="95"/>
      <c r="AE3401" s="95"/>
      <c r="AF3401" s="95"/>
    </row>
    <row r="3402" spans="2:32" ht="15" customHeight="1" x14ac:dyDescent="0.35">
      <c r="B3402" s="95"/>
      <c r="C3402" s="95"/>
      <c r="D3402" s="95"/>
      <c r="E3402" s="95"/>
      <c r="F3402" s="95"/>
      <c r="G3402" s="95"/>
      <c r="H3402" s="95"/>
      <c r="I3402" s="95"/>
      <c r="J3402" s="95"/>
      <c r="K3402" s="95"/>
      <c r="L3402" s="95"/>
      <c r="M3402" s="95"/>
      <c r="N3402" s="95"/>
      <c r="O3402" s="95"/>
      <c r="P3402" s="95"/>
      <c r="Q3402" s="95"/>
      <c r="R3402" s="95"/>
      <c r="S3402" s="95"/>
      <c r="T3402" s="95"/>
      <c r="U3402" s="95"/>
      <c r="V3402" s="95"/>
      <c r="W3402" s="95"/>
      <c r="X3402" s="95"/>
      <c r="Y3402" s="95"/>
      <c r="Z3402" s="95"/>
      <c r="AA3402" s="95"/>
      <c r="AB3402" s="95"/>
      <c r="AC3402" s="95"/>
      <c r="AD3402" s="95"/>
      <c r="AE3402" s="95"/>
      <c r="AF3402" s="95"/>
    </row>
    <row r="3403" spans="2:32" ht="15" customHeight="1" x14ac:dyDescent="0.35">
      <c r="B3403" s="95"/>
      <c r="C3403" s="95"/>
      <c r="D3403" s="95"/>
      <c r="E3403" s="95"/>
      <c r="F3403" s="95"/>
      <c r="G3403" s="95"/>
      <c r="H3403" s="95"/>
      <c r="I3403" s="95"/>
      <c r="J3403" s="95"/>
      <c r="K3403" s="95"/>
      <c r="L3403" s="95"/>
      <c r="M3403" s="95"/>
      <c r="N3403" s="95"/>
      <c r="O3403" s="95"/>
      <c r="P3403" s="95"/>
      <c r="Q3403" s="95"/>
      <c r="R3403" s="95"/>
      <c r="S3403" s="95"/>
      <c r="T3403" s="95"/>
      <c r="U3403" s="95"/>
      <c r="V3403" s="95"/>
      <c r="W3403" s="95"/>
      <c r="X3403" s="95"/>
      <c r="Y3403" s="95"/>
      <c r="Z3403" s="95"/>
      <c r="AA3403" s="95"/>
      <c r="AB3403" s="95"/>
      <c r="AC3403" s="95"/>
      <c r="AD3403" s="95"/>
      <c r="AE3403" s="95"/>
      <c r="AF3403" s="95"/>
    </row>
    <row r="3404" spans="2:32" ht="15" customHeight="1" x14ac:dyDescent="0.35">
      <c r="B3404" s="95"/>
      <c r="C3404" s="95"/>
      <c r="D3404" s="95"/>
      <c r="E3404" s="95"/>
      <c r="F3404" s="95"/>
      <c r="G3404" s="95"/>
      <c r="H3404" s="95"/>
      <c r="I3404" s="95"/>
      <c r="J3404" s="95"/>
      <c r="K3404" s="95"/>
      <c r="L3404" s="95"/>
      <c r="M3404" s="95"/>
      <c r="N3404" s="95"/>
      <c r="O3404" s="95"/>
      <c r="P3404" s="95"/>
      <c r="Q3404" s="95"/>
      <c r="R3404" s="95"/>
      <c r="S3404" s="95"/>
      <c r="T3404" s="95"/>
      <c r="U3404" s="95"/>
      <c r="V3404" s="95"/>
      <c r="W3404" s="95"/>
      <c r="X3404" s="95"/>
      <c r="Y3404" s="95"/>
      <c r="Z3404" s="95"/>
      <c r="AA3404" s="95"/>
      <c r="AB3404" s="95"/>
      <c r="AC3404" s="95"/>
      <c r="AD3404" s="95"/>
      <c r="AE3404" s="95"/>
      <c r="AF3404" s="95"/>
    </row>
    <row r="3405" spans="2:32" ht="15" customHeight="1" x14ac:dyDescent="0.35">
      <c r="B3405" s="95"/>
      <c r="C3405" s="95"/>
      <c r="D3405" s="95"/>
      <c r="E3405" s="95"/>
      <c r="F3405" s="95"/>
      <c r="G3405" s="95"/>
      <c r="H3405" s="95"/>
      <c r="I3405" s="95"/>
      <c r="J3405" s="95"/>
      <c r="K3405" s="95"/>
      <c r="L3405" s="95"/>
      <c r="M3405" s="95"/>
      <c r="N3405" s="95"/>
      <c r="O3405" s="95"/>
      <c r="P3405" s="95"/>
      <c r="Q3405" s="95"/>
      <c r="R3405" s="95"/>
      <c r="S3405" s="95"/>
      <c r="T3405" s="95"/>
      <c r="U3405" s="95"/>
      <c r="V3405" s="95"/>
      <c r="W3405" s="95"/>
      <c r="X3405" s="95"/>
      <c r="Y3405" s="95"/>
      <c r="Z3405" s="95"/>
      <c r="AA3405" s="95"/>
      <c r="AB3405" s="95"/>
      <c r="AC3405" s="95"/>
      <c r="AD3405" s="95"/>
      <c r="AE3405" s="95"/>
      <c r="AF3405" s="95"/>
    </row>
    <row r="3406" spans="2:32" ht="15" customHeight="1" x14ac:dyDescent="0.35">
      <c r="B3406" s="95"/>
      <c r="C3406" s="95"/>
      <c r="D3406" s="95"/>
      <c r="E3406" s="95"/>
      <c r="F3406" s="95"/>
      <c r="G3406" s="95"/>
      <c r="H3406" s="95"/>
      <c r="I3406" s="95"/>
      <c r="J3406" s="95"/>
      <c r="K3406" s="95"/>
      <c r="L3406" s="95"/>
      <c r="M3406" s="95"/>
      <c r="N3406" s="95"/>
      <c r="O3406" s="95"/>
      <c r="P3406" s="95"/>
      <c r="Q3406" s="95"/>
      <c r="R3406" s="95"/>
      <c r="S3406" s="95"/>
      <c r="T3406" s="95"/>
      <c r="U3406" s="95"/>
      <c r="V3406" s="95"/>
      <c r="W3406" s="95"/>
      <c r="X3406" s="95"/>
      <c r="Y3406" s="95"/>
      <c r="Z3406" s="95"/>
      <c r="AA3406" s="95"/>
      <c r="AB3406" s="95"/>
      <c r="AC3406" s="95"/>
      <c r="AD3406" s="95"/>
      <c r="AE3406" s="95"/>
      <c r="AF3406" s="95"/>
    </row>
    <row r="3407" spans="2:32" ht="15" customHeight="1" x14ac:dyDescent="0.35">
      <c r="B3407" s="95"/>
      <c r="C3407" s="95"/>
      <c r="D3407" s="95"/>
      <c r="E3407" s="95"/>
      <c r="F3407" s="95"/>
      <c r="G3407" s="95"/>
      <c r="H3407" s="95"/>
      <c r="I3407" s="95"/>
      <c r="J3407" s="95"/>
      <c r="K3407" s="95"/>
      <c r="L3407" s="95"/>
      <c r="M3407" s="95"/>
      <c r="N3407" s="95"/>
      <c r="O3407" s="95"/>
      <c r="P3407" s="95"/>
      <c r="Q3407" s="95"/>
      <c r="R3407" s="95"/>
      <c r="S3407" s="95"/>
      <c r="T3407" s="95"/>
      <c r="U3407" s="95"/>
      <c r="V3407" s="95"/>
      <c r="W3407" s="95"/>
      <c r="X3407" s="95"/>
      <c r="Y3407" s="95"/>
      <c r="Z3407" s="95"/>
      <c r="AA3407" s="95"/>
      <c r="AB3407" s="95"/>
      <c r="AC3407" s="95"/>
      <c r="AD3407" s="95"/>
      <c r="AE3407" s="95"/>
      <c r="AF3407" s="95"/>
    </row>
    <row r="3408" spans="2:32" ht="15" customHeight="1" x14ac:dyDescent="0.35">
      <c r="B3408" s="95"/>
      <c r="C3408" s="95"/>
      <c r="D3408" s="95"/>
      <c r="E3408" s="95"/>
      <c r="F3408" s="95"/>
      <c r="G3408" s="95"/>
      <c r="H3408" s="95"/>
      <c r="I3408" s="95"/>
      <c r="J3408" s="95"/>
      <c r="K3408" s="95"/>
      <c r="L3408" s="95"/>
      <c r="M3408" s="95"/>
      <c r="N3408" s="95"/>
      <c r="O3408" s="95"/>
      <c r="P3408" s="95"/>
      <c r="Q3408" s="95"/>
      <c r="R3408" s="95"/>
      <c r="S3408" s="95"/>
      <c r="T3408" s="95"/>
      <c r="U3408" s="95"/>
      <c r="V3408" s="95"/>
      <c r="W3408" s="95"/>
      <c r="X3408" s="95"/>
      <c r="Y3408" s="95"/>
      <c r="Z3408" s="95"/>
      <c r="AA3408" s="95"/>
      <c r="AB3408" s="95"/>
      <c r="AC3408" s="95"/>
      <c r="AD3408" s="95"/>
      <c r="AE3408" s="95"/>
      <c r="AF3408" s="95"/>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95"/>
      <c r="C3496" s="95"/>
      <c r="D3496" s="95"/>
      <c r="E3496" s="95"/>
      <c r="F3496" s="95"/>
      <c r="G3496" s="95"/>
      <c r="H3496" s="95"/>
      <c r="I3496" s="95"/>
      <c r="J3496" s="95"/>
      <c r="K3496" s="95"/>
      <c r="L3496" s="95"/>
      <c r="M3496" s="95"/>
      <c r="N3496" s="95"/>
      <c r="O3496" s="95"/>
      <c r="P3496" s="95"/>
      <c r="Q3496" s="95"/>
      <c r="R3496" s="95"/>
      <c r="S3496" s="95"/>
      <c r="T3496" s="95"/>
      <c r="U3496" s="95"/>
      <c r="V3496" s="95"/>
      <c r="W3496" s="95"/>
      <c r="X3496" s="95"/>
      <c r="Y3496" s="95"/>
      <c r="Z3496" s="95"/>
      <c r="AA3496" s="95"/>
      <c r="AB3496" s="95"/>
      <c r="AC3496" s="95"/>
      <c r="AD3496" s="95"/>
      <c r="AE3496" s="95"/>
      <c r="AF3496" s="95"/>
    </row>
    <row r="3497" spans="2:32" ht="15" customHeight="1" x14ac:dyDescent="0.35"/>
    <row r="3498" spans="2:32" ht="15" customHeight="1" x14ac:dyDescent="0.35"/>
    <row r="3499" spans="2:32" ht="15" customHeight="1" x14ac:dyDescent="0.35">
      <c r="B3499" s="95"/>
      <c r="C3499" s="95"/>
      <c r="D3499" s="95"/>
      <c r="E3499" s="95"/>
      <c r="F3499" s="95"/>
      <c r="G3499" s="95"/>
      <c r="H3499" s="95"/>
      <c r="I3499" s="95"/>
      <c r="J3499" s="95"/>
      <c r="K3499" s="95"/>
      <c r="L3499" s="95"/>
      <c r="M3499" s="95"/>
      <c r="N3499" s="95"/>
      <c r="O3499" s="95"/>
      <c r="P3499" s="95"/>
      <c r="Q3499" s="95"/>
      <c r="R3499" s="95"/>
      <c r="S3499" s="95"/>
      <c r="T3499" s="95"/>
      <c r="U3499" s="95"/>
      <c r="V3499" s="95"/>
      <c r="W3499" s="95"/>
      <c r="X3499" s="95"/>
      <c r="Y3499" s="95"/>
      <c r="Z3499" s="95"/>
      <c r="AA3499" s="95"/>
      <c r="AB3499" s="95"/>
      <c r="AC3499" s="95"/>
      <c r="AD3499" s="95"/>
      <c r="AE3499" s="95"/>
      <c r="AF3499" s="95"/>
    </row>
    <row r="3500" spans="2:32" ht="15" customHeight="1" x14ac:dyDescent="0.35"/>
    <row r="3501" spans="2:32" ht="15" customHeight="1" x14ac:dyDescent="0.35">
      <c r="B3501" s="95"/>
      <c r="C3501" s="95"/>
      <c r="D3501" s="95"/>
      <c r="E3501" s="95"/>
      <c r="F3501" s="95"/>
      <c r="G3501" s="95"/>
      <c r="H3501" s="95"/>
      <c r="I3501" s="95"/>
      <c r="J3501" s="95"/>
      <c r="K3501" s="95"/>
      <c r="L3501" s="95"/>
      <c r="M3501" s="95"/>
      <c r="N3501" s="95"/>
      <c r="O3501" s="95"/>
      <c r="P3501" s="95"/>
      <c r="Q3501" s="95"/>
      <c r="R3501" s="95"/>
      <c r="S3501" s="95"/>
      <c r="T3501" s="95"/>
      <c r="U3501" s="95"/>
      <c r="V3501" s="95"/>
      <c r="W3501" s="95"/>
      <c r="X3501" s="95"/>
      <c r="Y3501" s="95"/>
      <c r="Z3501" s="95"/>
      <c r="AA3501" s="95"/>
      <c r="AB3501" s="95"/>
      <c r="AC3501" s="95"/>
      <c r="AD3501" s="95"/>
      <c r="AE3501" s="95"/>
      <c r="AF3501" s="95"/>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32:32" ht="12" customHeight="1" x14ac:dyDescent="0.35"/>
    <row r="3522" spans="32:32" ht="15" customHeight="1" x14ac:dyDescent="0.35"/>
    <row r="3523" spans="32:32" ht="15" customHeight="1" x14ac:dyDescent="0.35"/>
    <row r="3524" spans="32:32" ht="12" customHeight="1" x14ac:dyDescent="0.35"/>
    <row r="3525" spans="32:32" ht="15" customHeight="1" x14ac:dyDescent="0.35"/>
    <row r="3526" spans="32:32" ht="15" customHeight="1" x14ac:dyDescent="0.35"/>
    <row r="3527" spans="32:32" ht="15" customHeight="1" x14ac:dyDescent="0.35">
      <c r="AF3527"/>
    </row>
    <row r="3528" spans="32:32" ht="15" customHeight="1" x14ac:dyDescent="0.35"/>
    <row r="3529" spans="32:32" ht="15" customHeight="1" x14ac:dyDescent="0.35"/>
    <row r="3530" spans="32:32" ht="15" customHeight="1" x14ac:dyDescent="0.35"/>
    <row r="3531" spans="32:32" ht="15" customHeight="1" x14ac:dyDescent="0.35"/>
    <row r="3532" spans="32:32" ht="15" customHeight="1" x14ac:dyDescent="0.35"/>
    <row r="3533" spans="32:32" ht="15" customHeight="1" x14ac:dyDescent="0.35"/>
    <row r="3534" spans="32:32" ht="15" customHeight="1" x14ac:dyDescent="0.35"/>
    <row r="3535" spans="32:32" ht="12" customHeight="1" x14ac:dyDescent="0.35"/>
    <row r="3536" spans="3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95"/>
      <c r="C3621" s="95"/>
      <c r="D3621" s="95"/>
      <c r="E3621" s="95"/>
      <c r="F3621" s="95"/>
      <c r="G3621" s="95"/>
      <c r="H3621" s="95"/>
      <c r="I3621" s="95"/>
      <c r="J3621" s="95"/>
      <c r="K3621" s="95"/>
      <c r="L3621" s="95"/>
      <c r="M3621" s="95"/>
      <c r="N3621" s="95"/>
      <c r="O3621" s="95"/>
      <c r="P3621" s="95"/>
      <c r="Q3621" s="95"/>
      <c r="R3621" s="95"/>
      <c r="S3621" s="95"/>
      <c r="T3621" s="95"/>
      <c r="U3621" s="95"/>
      <c r="V3621" s="95"/>
      <c r="W3621" s="95"/>
      <c r="X3621" s="95"/>
      <c r="Y3621" s="95"/>
      <c r="Z3621" s="95"/>
      <c r="AA3621" s="95"/>
      <c r="AB3621" s="95"/>
      <c r="AC3621" s="95"/>
      <c r="AD3621" s="95"/>
      <c r="AE3621" s="95"/>
      <c r="AF3621" s="95"/>
    </row>
    <row r="3622" spans="2:32" ht="15" customHeight="1" x14ac:dyDescent="0.35"/>
    <row r="3623" spans="2:32" ht="15" customHeight="1" x14ac:dyDescent="0.35"/>
    <row r="3624" spans="2:32" ht="15" customHeight="1" x14ac:dyDescent="0.35">
      <c r="B3624" s="95"/>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c r="AA3624" s="95"/>
      <c r="AB3624" s="95"/>
      <c r="AC3624" s="95"/>
      <c r="AD3624" s="95"/>
      <c r="AE3624" s="95"/>
      <c r="AF3624" s="95"/>
    </row>
    <row r="3625" spans="2:32" ht="15" customHeight="1" x14ac:dyDescent="0.35"/>
    <row r="3626" spans="2:32" ht="15" customHeight="1" x14ac:dyDescent="0.35">
      <c r="B3626" s="95"/>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c r="AC3626" s="95"/>
      <c r="AD3626" s="95"/>
      <c r="AE3626" s="95"/>
      <c r="AF3626" s="95"/>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32:32" ht="12" customHeight="1" x14ac:dyDescent="0.35"/>
    <row r="3650" spans="32:32" ht="15" customHeight="1" x14ac:dyDescent="0.35"/>
    <row r="3651" spans="32:32" ht="15" customHeight="1" x14ac:dyDescent="0.35"/>
    <row r="3652" spans="32:32" ht="15" customHeight="1" x14ac:dyDescent="0.35">
      <c r="AF3652"/>
    </row>
    <row r="3653" spans="32:32" ht="15" customHeight="1" x14ac:dyDescent="0.35"/>
    <row r="3654" spans="32:32" ht="15" customHeight="1" x14ac:dyDescent="0.35"/>
    <row r="3655" spans="32:32" ht="15" customHeight="1" x14ac:dyDescent="0.35"/>
    <row r="3656" spans="32:32" ht="15" customHeight="1" x14ac:dyDescent="0.35"/>
    <row r="3657" spans="32:32" ht="15" customHeight="1" x14ac:dyDescent="0.35"/>
    <row r="3658" spans="32:32" ht="15" customHeight="1" x14ac:dyDescent="0.35"/>
    <row r="3659" spans="32:32" ht="15" customHeight="1" x14ac:dyDescent="0.35"/>
    <row r="3660" spans="32:32" ht="12" customHeight="1" x14ac:dyDescent="0.35"/>
    <row r="3661" spans="32:32" ht="12" customHeight="1" x14ac:dyDescent="0.35"/>
    <row r="3662" spans="32:32" ht="12" customHeight="1" x14ac:dyDescent="0.35"/>
    <row r="3663" spans="32:32" ht="12" customHeight="1" x14ac:dyDescent="0.35"/>
    <row r="3664" spans="3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95"/>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row>
    <row r="3747" spans="2:32" ht="15" customHeight="1" x14ac:dyDescent="0.35"/>
    <row r="3748" spans="2:32" ht="15" customHeight="1" x14ac:dyDescent="0.35"/>
    <row r="3749" spans="2:32" ht="15" customHeight="1" x14ac:dyDescent="0.35">
      <c r="B3749" s="95"/>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row>
    <row r="3750" spans="2:32" ht="15" customHeight="1" x14ac:dyDescent="0.35"/>
    <row r="3751" spans="2:32" ht="15" customHeight="1" x14ac:dyDescent="0.35">
      <c r="B3751" s="95"/>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32:32" ht="15" customHeight="1" x14ac:dyDescent="0.35">
      <c r="AF3777"/>
    </row>
    <row r="3778" spans="32:32" ht="15" customHeight="1" x14ac:dyDescent="0.35"/>
    <row r="3779" spans="32:32" ht="15" customHeight="1" x14ac:dyDescent="0.35"/>
    <row r="3780" spans="32:32" ht="15" customHeight="1" x14ac:dyDescent="0.35"/>
    <row r="3781" spans="32:32" ht="15" customHeight="1" x14ac:dyDescent="0.35"/>
    <row r="3782" spans="32:32" ht="15" customHeight="1" x14ac:dyDescent="0.35"/>
    <row r="3783" spans="32:32" ht="15" customHeight="1" x14ac:dyDescent="0.35"/>
    <row r="3784" spans="32:32" ht="15" customHeight="1" x14ac:dyDescent="0.35"/>
    <row r="3785" spans="32:32" ht="12" customHeight="1" x14ac:dyDescent="0.35"/>
    <row r="3786" spans="32:32" ht="12" customHeight="1" x14ac:dyDescent="0.35"/>
    <row r="3787" spans="32:32" ht="12" customHeight="1" x14ac:dyDescent="0.35"/>
    <row r="3788" spans="32:32" ht="12" customHeight="1" x14ac:dyDescent="0.35"/>
    <row r="3789" spans="32:32" ht="12" customHeight="1" x14ac:dyDescent="0.35"/>
    <row r="3790" spans="32:32" ht="12" customHeight="1" x14ac:dyDescent="0.35"/>
    <row r="3791" spans="32:32" ht="12" customHeight="1" x14ac:dyDescent="0.35"/>
    <row r="3792" spans="3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95"/>
      <c r="C3874" s="95"/>
      <c r="D3874" s="95"/>
      <c r="E3874" s="95"/>
      <c r="F3874" s="95"/>
      <c r="G3874" s="95"/>
      <c r="H3874" s="95"/>
      <c r="I3874" s="95"/>
      <c r="J3874" s="95"/>
      <c r="K3874" s="95"/>
      <c r="L3874" s="95"/>
      <c r="M3874" s="95"/>
      <c r="N3874" s="95"/>
      <c r="O3874" s="95"/>
      <c r="P3874" s="95"/>
      <c r="Q3874" s="95"/>
      <c r="R3874" s="95"/>
      <c r="S3874" s="95"/>
      <c r="T3874" s="95"/>
      <c r="U3874" s="95"/>
      <c r="V3874" s="95"/>
      <c r="W3874" s="95"/>
      <c r="X3874" s="95"/>
      <c r="Y3874" s="95"/>
      <c r="Z3874" s="95"/>
      <c r="AA3874" s="95"/>
      <c r="AB3874" s="95"/>
      <c r="AC3874" s="95"/>
      <c r="AD3874" s="95"/>
      <c r="AE3874" s="95"/>
      <c r="AF3874" s="95"/>
    </row>
    <row r="3875" spans="2:32" ht="15" customHeight="1" x14ac:dyDescent="0.35"/>
    <row r="3876" spans="2:32" ht="15" customHeight="1" x14ac:dyDescent="0.35">
      <c r="B3876" s="95"/>
      <c r="C3876" s="95"/>
      <c r="D3876" s="95"/>
      <c r="E3876" s="95"/>
      <c r="F3876" s="95"/>
      <c r="G3876" s="95"/>
      <c r="H3876" s="95"/>
      <c r="I3876" s="95"/>
      <c r="J3876" s="95"/>
      <c r="K3876" s="95"/>
      <c r="L3876" s="95"/>
      <c r="M3876" s="95"/>
      <c r="N3876" s="95"/>
      <c r="O3876" s="95"/>
      <c r="P3876" s="95"/>
      <c r="Q3876" s="95"/>
      <c r="R3876" s="95"/>
      <c r="S3876" s="95"/>
      <c r="T3876" s="95"/>
      <c r="U3876" s="95"/>
      <c r="V3876" s="95"/>
      <c r="W3876" s="95"/>
      <c r="X3876" s="95"/>
      <c r="Y3876" s="95"/>
      <c r="Z3876" s="95"/>
      <c r="AA3876" s="95"/>
      <c r="AB3876" s="95"/>
      <c r="AC3876" s="95"/>
      <c r="AD3876" s="95"/>
      <c r="AE3876" s="95"/>
      <c r="AF3876" s="95"/>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95"/>
      <c r="C3886" s="95"/>
      <c r="D3886" s="95"/>
      <c r="E3886" s="95"/>
      <c r="F3886" s="95"/>
      <c r="G3886" s="95"/>
      <c r="H3886" s="95"/>
      <c r="I3886" s="95"/>
      <c r="J3886" s="95"/>
      <c r="K3886" s="95"/>
      <c r="L3886" s="95"/>
      <c r="M3886" s="95"/>
      <c r="N3886" s="95"/>
      <c r="O3886" s="95"/>
      <c r="P3886" s="95"/>
      <c r="Q3886" s="95"/>
      <c r="R3886" s="95"/>
      <c r="S3886" s="95"/>
      <c r="T3886" s="95"/>
      <c r="U3886" s="95"/>
      <c r="V3886" s="95"/>
      <c r="W3886" s="95"/>
      <c r="X3886" s="95"/>
      <c r="Y3886" s="95"/>
      <c r="Z3886" s="95"/>
      <c r="AA3886" s="95"/>
      <c r="AB3886" s="95"/>
      <c r="AC3886" s="95"/>
      <c r="AD3886" s="95"/>
      <c r="AE3886" s="95"/>
      <c r="AF3886" s="95"/>
    </row>
    <row r="3887" spans="2:32" ht="15" customHeight="1" x14ac:dyDescent="0.35">
      <c r="B3887" s="95"/>
      <c r="C3887" s="95"/>
      <c r="D3887" s="95"/>
      <c r="E3887" s="95"/>
      <c r="F3887" s="95"/>
      <c r="G3887" s="95"/>
      <c r="H3887" s="95"/>
      <c r="I3887" s="95"/>
      <c r="J3887" s="95"/>
      <c r="K3887" s="95"/>
      <c r="L3887" s="95"/>
      <c r="M3887" s="95"/>
      <c r="N3887" s="95"/>
      <c r="O3887" s="95"/>
      <c r="P3887" s="95"/>
      <c r="Q3887" s="95"/>
      <c r="R3887" s="95"/>
      <c r="S3887" s="95"/>
      <c r="T3887" s="95"/>
      <c r="U3887" s="95"/>
      <c r="V3887" s="95"/>
      <c r="W3887" s="95"/>
      <c r="X3887" s="95"/>
      <c r="Y3887" s="95"/>
      <c r="Z3887" s="95"/>
      <c r="AA3887" s="95"/>
      <c r="AB3887" s="95"/>
      <c r="AC3887" s="95"/>
      <c r="AD3887" s="95"/>
      <c r="AE3887" s="95"/>
      <c r="AF3887" s="95"/>
    </row>
    <row r="3888" spans="2:32" ht="15" customHeight="1" x14ac:dyDescent="0.35">
      <c r="B3888" s="95"/>
      <c r="C3888" s="95"/>
      <c r="D3888" s="95"/>
      <c r="E3888" s="95"/>
      <c r="F3888" s="95"/>
      <c r="G3888" s="95"/>
      <c r="H3888" s="95"/>
      <c r="I3888" s="95"/>
      <c r="J3888" s="95"/>
      <c r="K3888" s="95"/>
      <c r="L3888" s="95"/>
      <c r="M3888" s="95"/>
      <c r="N3888" s="95"/>
      <c r="O3888" s="95"/>
      <c r="P3888" s="95"/>
      <c r="Q3888" s="95"/>
      <c r="R3888" s="95"/>
      <c r="S3888" s="95"/>
      <c r="T3888" s="95"/>
      <c r="U3888" s="95"/>
      <c r="V3888" s="95"/>
      <c r="W3888" s="95"/>
      <c r="X3888" s="95"/>
      <c r="Y3888" s="95"/>
      <c r="Z3888" s="95"/>
      <c r="AA3888" s="95"/>
      <c r="AB3888" s="95"/>
      <c r="AC3888" s="95"/>
      <c r="AD3888" s="95"/>
      <c r="AE3888" s="95"/>
      <c r="AF3888" s="95"/>
    </row>
    <row r="3889" spans="32:32" ht="15" customHeight="1" x14ac:dyDescent="0.35"/>
    <row r="3890" spans="32:32" ht="15" customHeight="1" x14ac:dyDescent="0.35"/>
    <row r="3891" spans="32:32" ht="15" customHeight="1" x14ac:dyDescent="0.35"/>
    <row r="3892" spans="32:32" ht="15" customHeight="1" x14ac:dyDescent="0.35"/>
    <row r="3893" spans="32:32" ht="15" customHeight="1" x14ac:dyDescent="0.35"/>
    <row r="3894" spans="32:32" ht="15" customHeight="1" x14ac:dyDescent="0.35"/>
    <row r="3895" spans="32:32" ht="15" customHeight="1" x14ac:dyDescent="0.35"/>
    <row r="3896" spans="32:32" ht="12" customHeight="1" x14ac:dyDescent="0.35"/>
    <row r="3897" spans="32:32" ht="15" customHeight="1" x14ac:dyDescent="0.35"/>
    <row r="3898" spans="32:32" ht="15" customHeight="1" x14ac:dyDescent="0.35"/>
    <row r="3899" spans="32:32" ht="12" customHeight="1" x14ac:dyDescent="0.35"/>
    <row r="3900" spans="32:32" ht="15" customHeight="1" x14ac:dyDescent="0.35"/>
    <row r="3901" spans="32:32" ht="15" customHeight="1" x14ac:dyDescent="0.35"/>
    <row r="3902" spans="32:32" ht="15" customHeight="1" x14ac:dyDescent="0.35">
      <c r="AF3902"/>
    </row>
    <row r="3903" spans="32:32" ht="15" customHeight="1" x14ac:dyDescent="0.35"/>
    <row r="3904" spans="3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95"/>
      <c r="C4001" s="95"/>
      <c r="D4001" s="95"/>
      <c r="E4001" s="95"/>
      <c r="F4001" s="95"/>
      <c r="G4001" s="95"/>
      <c r="H4001" s="95"/>
      <c r="I4001" s="95"/>
      <c r="J4001" s="95"/>
      <c r="K4001" s="95"/>
      <c r="L4001" s="95"/>
      <c r="M4001" s="95"/>
      <c r="N4001" s="95"/>
      <c r="O4001" s="95"/>
      <c r="P4001" s="95"/>
      <c r="Q4001" s="95"/>
      <c r="R4001" s="95"/>
      <c r="S4001" s="95"/>
      <c r="T4001" s="95"/>
      <c r="U4001" s="95"/>
      <c r="V4001" s="95"/>
      <c r="W4001" s="95"/>
      <c r="X4001" s="95"/>
      <c r="Y4001" s="95"/>
      <c r="Z4001" s="95"/>
      <c r="AA4001" s="95"/>
      <c r="AB4001" s="95"/>
      <c r="AC4001" s="95"/>
      <c r="AD4001" s="95"/>
      <c r="AE4001" s="95"/>
      <c r="AF4001" s="95"/>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95"/>
      <c r="C4011" s="95"/>
      <c r="D4011" s="95"/>
      <c r="E4011" s="95"/>
      <c r="F4011" s="95"/>
      <c r="G4011" s="95"/>
      <c r="H4011" s="95"/>
      <c r="I4011" s="95"/>
      <c r="J4011" s="95"/>
      <c r="K4011" s="95"/>
      <c r="L4011" s="95"/>
      <c r="M4011" s="95"/>
      <c r="N4011" s="95"/>
      <c r="O4011" s="95"/>
      <c r="P4011" s="95"/>
      <c r="Q4011" s="95"/>
      <c r="R4011" s="95"/>
      <c r="S4011" s="95"/>
      <c r="T4011" s="95"/>
      <c r="U4011" s="95"/>
      <c r="V4011" s="95"/>
      <c r="W4011" s="95"/>
      <c r="X4011" s="95"/>
      <c r="Y4011" s="95"/>
      <c r="Z4011" s="95"/>
      <c r="AA4011" s="95"/>
      <c r="AB4011" s="95"/>
      <c r="AC4011" s="95"/>
      <c r="AD4011" s="95"/>
      <c r="AE4011" s="95"/>
      <c r="AF4011" s="95"/>
    </row>
    <row r="4012" spans="2:32" ht="15" customHeight="1" x14ac:dyDescent="0.35">
      <c r="B4012" s="95"/>
      <c r="C4012" s="95"/>
      <c r="D4012" s="95"/>
      <c r="E4012" s="95"/>
      <c r="F4012" s="95"/>
      <c r="G4012" s="95"/>
      <c r="H4012" s="95"/>
      <c r="I4012" s="95"/>
      <c r="J4012" s="95"/>
      <c r="K4012" s="95"/>
      <c r="L4012" s="95"/>
      <c r="M4012" s="95"/>
      <c r="N4012" s="95"/>
      <c r="O4012" s="95"/>
      <c r="P4012" s="95"/>
      <c r="Q4012" s="95"/>
      <c r="R4012" s="95"/>
      <c r="S4012" s="95"/>
      <c r="T4012" s="95"/>
      <c r="U4012" s="95"/>
      <c r="V4012" s="95"/>
      <c r="W4012" s="95"/>
      <c r="X4012" s="95"/>
      <c r="Y4012" s="95"/>
      <c r="Z4012" s="95"/>
      <c r="AA4012" s="95"/>
      <c r="AB4012" s="95"/>
      <c r="AC4012" s="95"/>
      <c r="AD4012" s="95"/>
      <c r="AE4012" s="95"/>
      <c r="AF4012" s="95"/>
    </row>
    <row r="4013" spans="2:32" ht="15" customHeight="1" x14ac:dyDescent="0.35">
      <c r="B4013" s="95"/>
      <c r="C4013" s="95"/>
      <c r="D4013" s="95"/>
      <c r="E4013" s="95"/>
      <c r="F4013" s="95"/>
      <c r="G4013" s="95"/>
      <c r="H4013" s="95"/>
      <c r="I4013" s="95"/>
      <c r="J4013" s="95"/>
      <c r="K4013" s="95"/>
      <c r="L4013" s="95"/>
      <c r="M4013" s="95"/>
      <c r="N4013" s="95"/>
      <c r="O4013" s="95"/>
      <c r="P4013" s="95"/>
      <c r="Q4013" s="95"/>
      <c r="R4013" s="95"/>
      <c r="S4013" s="95"/>
      <c r="T4013" s="95"/>
      <c r="U4013" s="95"/>
      <c r="V4013" s="95"/>
      <c r="W4013" s="95"/>
      <c r="X4013" s="95"/>
      <c r="Y4013" s="95"/>
      <c r="Z4013" s="95"/>
      <c r="AA4013" s="95"/>
      <c r="AB4013" s="95"/>
      <c r="AC4013" s="95"/>
      <c r="AD4013" s="95"/>
      <c r="AE4013" s="95"/>
      <c r="AF4013" s="95"/>
    </row>
    <row r="4014" spans="2:32" ht="15" customHeight="1" x14ac:dyDescent="0.35">
      <c r="B4014" s="95"/>
      <c r="C4014" s="95"/>
      <c r="D4014" s="95"/>
      <c r="E4014" s="95"/>
      <c r="F4014" s="95"/>
      <c r="G4014" s="95"/>
      <c r="H4014" s="95"/>
      <c r="I4014" s="95"/>
      <c r="J4014" s="95"/>
      <c r="K4014" s="95"/>
      <c r="L4014" s="95"/>
      <c r="M4014" s="95"/>
      <c r="N4014" s="95"/>
      <c r="O4014" s="95"/>
      <c r="P4014" s="95"/>
      <c r="Q4014" s="95"/>
      <c r="R4014" s="95"/>
      <c r="S4014" s="95"/>
      <c r="T4014" s="95"/>
      <c r="U4014" s="95"/>
      <c r="V4014" s="95"/>
      <c r="W4014" s="95"/>
      <c r="X4014" s="95"/>
      <c r="Y4014" s="95"/>
      <c r="Z4014" s="95"/>
      <c r="AA4014" s="95"/>
      <c r="AB4014" s="95"/>
      <c r="AC4014" s="95"/>
      <c r="AD4014" s="95"/>
      <c r="AE4014" s="95"/>
      <c r="AF4014" s="95"/>
    </row>
    <row r="4015" spans="2:32" ht="15" customHeight="1" x14ac:dyDescent="0.35">
      <c r="B4015" s="95"/>
      <c r="C4015" s="95"/>
      <c r="D4015" s="95"/>
      <c r="E4015" s="95"/>
      <c r="F4015" s="95"/>
      <c r="G4015" s="95"/>
      <c r="H4015" s="95"/>
      <c r="I4015" s="95"/>
      <c r="J4015" s="95"/>
      <c r="K4015" s="95"/>
      <c r="L4015" s="95"/>
      <c r="M4015" s="95"/>
      <c r="N4015" s="95"/>
      <c r="O4015" s="95"/>
      <c r="P4015" s="95"/>
      <c r="Q4015" s="95"/>
      <c r="R4015" s="95"/>
      <c r="S4015" s="95"/>
      <c r="T4015" s="95"/>
      <c r="U4015" s="95"/>
      <c r="V4015" s="95"/>
      <c r="W4015" s="95"/>
      <c r="X4015" s="95"/>
      <c r="Y4015" s="95"/>
      <c r="Z4015" s="95"/>
      <c r="AA4015" s="95"/>
      <c r="AB4015" s="95"/>
      <c r="AC4015" s="95"/>
      <c r="AD4015" s="95"/>
      <c r="AE4015" s="95"/>
      <c r="AF4015" s="95"/>
    </row>
    <row r="4016" spans="2:32" ht="15" customHeight="1" x14ac:dyDescent="0.35">
      <c r="B4016" s="95"/>
      <c r="C4016" s="95"/>
      <c r="D4016" s="95"/>
      <c r="E4016" s="95"/>
      <c r="F4016" s="95"/>
      <c r="G4016" s="95"/>
      <c r="H4016" s="95"/>
      <c r="I4016" s="95"/>
      <c r="J4016" s="95"/>
      <c r="K4016" s="95"/>
      <c r="L4016" s="95"/>
      <c r="M4016" s="95"/>
      <c r="N4016" s="95"/>
      <c r="O4016" s="95"/>
      <c r="P4016" s="95"/>
      <c r="Q4016" s="95"/>
      <c r="R4016" s="95"/>
      <c r="S4016" s="95"/>
      <c r="T4016" s="95"/>
      <c r="U4016" s="95"/>
      <c r="V4016" s="95"/>
      <c r="W4016" s="95"/>
      <c r="X4016" s="95"/>
      <c r="Y4016" s="95"/>
      <c r="Z4016" s="95"/>
      <c r="AA4016" s="95"/>
      <c r="AB4016" s="95"/>
      <c r="AC4016" s="95"/>
      <c r="AD4016" s="95"/>
      <c r="AE4016" s="95"/>
      <c r="AF4016" s="95"/>
    </row>
    <row r="4017" spans="32:32" ht="15" customHeight="1" x14ac:dyDescent="0.35"/>
    <row r="4018" spans="32:32" ht="15" customHeight="1" x14ac:dyDescent="0.35"/>
    <row r="4019" spans="32:32" ht="15" customHeight="1" x14ac:dyDescent="0.35"/>
    <row r="4020" spans="32:32" ht="15" customHeight="1" x14ac:dyDescent="0.35"/>
    <row r="4021" spans="32:32" ht="12" customHeight="1" x14ac:dyDescent="0.35"/>
    <row r="4022" spans="32:32" ht="15" customHeight="1" x14ac:dyDescent="0.35"/>
    <row r="4023" spans="32:32" ht="15" customHeight="1" x14ac:dyDescent="0.35"/>
    <row r="4024" spans="32:32" ht="12" customHeight="1" x14ac:dyDescent="0.35"/>
    <row r="4025" spans="32:32" ht="15" customHeight="1" x14ac:dyDescent="0.35"/>
    <row r="4026" spans="32:32" ht="15" customHeight="1" x14ac:dyDescent="0.35"/>
    <row r="4027" spans="32:32" ht="15" customHeight="1" x14ac:dyDescent="0.35">
      <c r="AF4027"/>
    </row>
    <row r="4028" spans="32:32" ht="15" customHeight="1" x14ac:dyDescent="0.35"/>
    <row r="4029" spans="32:32" ht="15" customHeight="1" x14ac:dyDescent="0.35"/>
    <row r="4030" spans="32:32" ht="15" customHeight="1" x14ac:dyDescent="0.35"/>
    <row r="4031" spans="32:32" ht="15" customHeight="1" x14ac:dyDescent="0.35"/>
    <row r="4032" spans="3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95"/>
      <c r="C4121" s="95"/>
      <c r="D4121" s="95"/>
      <c r="E4121" s="95"/>
      <c r="F4121" s="95"/>
      <c r="G4121" s="95"/>
      <c r="H4121" s="95"/>
      <c r="I4121" s="95"/>
      <c r="J4121" s="95"/>
      <c r="K4121" s="95"/>
      <c r="L4121" s="95"/>
      <c r="M4121" s="95"/>
      <c r="N4121" s="95"/>
      <c r="O4121" s="95"/>
      <c r="P4121" s="95"/>
      <c r="Q4121" s="95"/>
      <c r="R4121" s="95"/>
      <c r="S4121" s="95"/>
      <c r="T4121" s="95"/>
      <c r="U4121" s="95"/>
      <c r="V4121" s="95"/>
      <c r="W4121" s="95"/>
      <c r="X4121" s="95"/>
      <c r="Y4121" s="95"/>
      <c r="Z4121" s="95"/>
      <c r="AA4121" s="95"/>
      <c r="AB4121" s="95"/>
      <c r="AC4121" s="95"/>
      <c r="AD4121" s="95"/>
      <c r="AE4121" s="95"/>
      <c r="AF4121" s="95"/>
    </row>
    <row r="4122" spans="2:32" ht="15" customHeight="1" x14ac:dyDescent="0.35"/>
    <row r="4123" spans="2:32" ht="15" customHeight="1" x14ac:dyDescent="0.35"/>
    <row r="4124" spans="2:32" ht="15" customHeight="1" x14ac:dyDescent="0.35">
      <c r="B4124" s="95"/>
      <c r="C4124" s="95"/>
      <c r="D4124" s="95"/>
      <c r="E4124" s="95"/>
      <c r="F4124" s="95"/>
      <c r="G4124" s="95"/>
      <c r="H4124" s="95"/>
      <c r="I4124" s="95"/>
      <c r="J4124" s="95"/>
      <c r="K4124" s="95"/>
      <c r="L4124" s="95"/>
      <c r="M4124" s="95"/>
      <c r="N4124" s="95"/>
      <c r="O4124" s="95"/>
      <c r="P4124" s="95"/>
      <c r="Q4124" s="95"/>
      <c r="R4124" s="95"/>
      <c r="S4124" s="95"/>
      <c r="T4124" s="95"/>
      <c r="U4124" s="95"/>
      <c r="V4124" s="95"/>
      <c r="W4124" s="95"/>
      <c r="X4124" s="95"/>
      <c r="Y4124" s="95"/>
      <c r="Z4124" s="95"/>
      <c r="AA4124" s="95"/>
      <c r="AB4124" s="95"/>
      <c r="AC4124" s="95"/>
      <c r="AD4124" s="95"/>
      <c r="AE4124" s="95"/>
      <c r="AF4124" s="95"/>
    </row>
    <row r="4125" spans="2:32" ht="15" customHeight="1" x14ac:dyDescent="0.35"/>
    <row r="4126" spans="2:32" ht="15" customHeight="1" x14ac:dyDescent="0.35">
      <c r="B4126" s="95"/>
      <c r="C4126" s="95"/>
      <c r="D4126" s="95"/>
      <c r="E4126" s="95"/>
      <c r="F4126" s="95"/>
      <c r="G4126" s="95"/>
      <c r="H4126" s="95"/>
      <c r="I4126" s="95"/>
      <c r="J4126" s="95"/>
      <c r="K4126" s="95"/>
      <c r="L4126" s="95"/>
      <c r="M4126" s="95"/>
      <c r="N4126" s="95"/>
      <c r="O4126" s="95"/>
      <c r="P4126" s="95"/>
      <c r="Q4126" s="95"/>
      <c r="R4126" s="95"/>
      <c r="S4126" s="95"/>
      <c r="T4126" s="95"/>
      <c r="U4126" s="95"/>
      <c r="V4126" s="95"/>
      <c r="W4126" s="95"/>
      <c r="X4126" s="95"/>
      <c r="Y4126" s="95"/>
      <c r="Z4126" s="95"/>
      <c r="AA4126" s="95"/>
      <c r="AB4126" s="95"/>
      <c r="AC4126" s="95"/>
      <c r="AD4126" s="95"/>
      <c r="AE4126" s="95"/>
      <c r="AF4126" s="95"/>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32:32" ht="15" customHeight="1" x14ac:dyDescent="0.35"/>
    <row r="4146" spans="32:32" ht="12" customHeight="1" x14ac:dyDescent="0.35"/>
    <row r="4147" spans="32:32" ht="15" customHeight="1" x14ac:dyDescent="0.35"/>
    <row r="4148" spans="32:32" ht="15" customHeight="1" x14ac:dyDescent="0.35"/>
    <row r="4149" spans="32:32" ht="12" customHeight="1" x14ac:dyDescent="0.35"/>
    <row r="4150" spans="32:32" ht="15" customHeight="1" x14ac:dyDescent="0.35"/>
    <row r="4151" spans="32:32" ht="15" customHeight="1" x14ac:dyDescent="0.35"/>
    <row r="4152" spans="32:32" ht="15" customHeight="1" x14ac:dyDescent="0.35">
      <c r="AF4152"/>
    </row>
    <row r="4153" spans="32:32" ht="15" customHeight="1" x14ac:dyDescent="0.35"/>
    <row r="4154" spans="32:32" ht="15" customHeight="1" x14ac:dyDescent="0.35"/>
    <row r="4155" spans="32:32" ht="15" customHeight="1" x14ac:dyDescent="0.35"/>
    <row r="4156" spans="32:32" ht="15" customHeight="1" x14ac:dyDescent="0.35"/>
    <row r="4157" spans="32:32" ht="15" customHeight="1" x14ac:dyDescent="0.35"/>
    <row r="4158" spans="32:32" ht="15" customHeight="1" x14ac:dyDescent="0.35"/>
    <row r="4159" spans="32:32" ht="15" customHeight="1" x14ac:dyDescent="0.35"/>
    <row r="4160" spans="3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95"/>
      <c r="C4246" s="95"/>
      <c r="D4246" s="95"/>
      <c r="E4246" s="95"/>
      <c r="F4246" s="95"/>
      <c r="G4246" s="95"/>
      <c r="H4246" s="95"/>
      <c r="I4246" s="95"/>
      <c r="J4246" s="95"/>
      <c r="K4246" s="95"/>
      <c r="L4246" s="95"/>
      <c r="M4246" s="95"/>
      <c r="N4246" s="95"/>
      <c r="O4246" s="95"/>
      <c r="P4246" s="95"/>
      <c r="Q4246" s="95"/>
      <c r="R4246" s="95"/>
      <c r="S4246" s="95"/>
      <c r="T4246" s="95"/>
      <c r="U4246" s="95"/>
      <c r="V4246" s="95"/>
      <c r="W4246" s="95"/>
      <c r="X4246" s="95"/>
      <c r="Y4246" s="95"/>
      <c r="Z4246" s="95"/>
      <c r="AA4246" s="95"/>
      <c r="AB4246" s="95"/>
      <c r="AC4246" s="95"/>
      <c r="AD4246" s="95"/>
      <c r="AE4246" s="95"/>
      <c r="AF4246" s="95"/>
    </row>
    <row r="4247" spans="2:32" ht="15" customHeight="1" x14ac:dyDescent="0.35"/>
    <row r="4248" spans="2:32" ht="15" customHeight="1" x14ac:dyDescent="0.35"/>
    <row r="4249" spans="2:32" ht="15" customHeight="1" x14ac:dyDescent="0.35">
      <c r="B4249" s="95"/>
      <c r="C4249" s="95"/>
      <c r="D4249" s="95"/>
      <c r="E4249" s="95"/>
      <c r="F4249" s="95"/>
      <c r="G4249" s="95"/>
      <c r="H4249" s="95"/>
      <c r="I4249" s="95"/>
      <c r="J4249" s="95"/>
      <c r="K4249" s="95"/>
      <c r="L4249" s="95"/>
      <c r="M4249" s="95"/>
      <c r="N4249" s="95"/>
      <c r="O4249" s="95"/>
      <c r="P4249" s="95"/>
      <c r="Q4249" s="95"/>
      <c r="R4249" s="95"/>
      <c r="S4249" s="95"/>
      <c r="T4249" s="95"/>
      <c r="U4249" s="95"/>
      <c r="V4249" s="95"/>
      <c r="W4249" s="95"/>
      <c r="X4249" s="95"/>
      <c r="Y4249" s="95"/>
      <c r="Z4249" s="95"/>
      <c r="AA4249" s="95"/>
      <c r="AB4249" s="95"/>
      <c r="AC4249" s="95"/>
      <c r="AD4249" s="95"/>
      <c r="AE4249" s="95"/>
      <c r="AF4249" s="95"/>
    </row>
    <row r="4250" spans="2:32" ht="15" customHeight="1" x14ac:dyDescent="0.35"/>
    <row r="4251" spans="2:32" ht="15" customHeight="1" x14ac:dyDescent="0.35">
      <c r="B4251" s="95"/>
      <c r="C4251" s="95"/>
      <c r="D4251" s="95"/>
      <c r="E4251" s="95"/>
      <c r="F4251" s="95"/>
      <c r="G4251" s="95"/>
      <c r="H4251" s="95"/>
      <c r="I4251" s="95"/>
      <c r="J4251" s="95"/>
      <c r="K4251" s="95"/>
      <c r="L4251" s="95"/>
      <c r="M4251" s="95"/>
      <c r="N4251" s="95"/>
      <c r="O4251" s="95"/>
      <c r="P4251" s="95"/>
      <c r="Q4251" s="95"/>
      <c r="R4251" s="95"/>
      <c r="S4251" s="95"/>
      <c r="T4251" s="95"/>
      <c r="U4251" s="95"/>
      <c r="V4251" s="95"/>
      <c r="W4251" s="95"/>
      <c r="X4251" s="95"/>
      <c r="Y4251" s="95"/>
      <c r="Z4251" s="95"/>
      <c r="AA4251" s="95"/>
      <c r="AB4251" s="95"/>
      <c r="AC4251" s="95"/>
      <c r="AD4251" s="95"/>
      <c r="AE4251" s="95"/>
      <c r="AF4251" s="95"/>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32:32" ht="15" customHeight="1" x14ac:dyDescent="0.35"/>
    <row r="4274" spans="32:32" ht="12" customHeight="1" x14ac:dyDescent="0.35"/>
    <row r="4275" spans="32:32" ht="15" customHeight="1" x14ac:dyDescent="0.35"/>
    <row r="4276" spans="32:32" ht="15" customHeight="1" x14ac:dyDescent="0.35"/>
    <row r="4277" spans="32:32" ht="15" customHeight="1" x14ac:dyDescent="0.35">
      <c r="AF4277"/>
    </row>
    <row r="4278" spans="32:32" ht="15" customHeight="1" x14ac:dyDescent="0.35"/>
    <row r="4279" spans="32:32" ht="15" customHeight="1" x14ac:dyDescent="0.35"/>
    <row r="4280" spans="32:32" ht="15" customHeight="1" x14ac:dyDescent="0.35"/>
    <row r="4281" spans="32:32" ht="15" customHeight="1" x14ac:dyDescent="0.35"/>
    <row r="4282" spans="32:32" ht="15" customHeight="1" x14ac:dyDescent="0.35"/>
    <row r="4283" spans="32:32" ht="15" customHeight="1" x14ac:dyDescent="0.35"/>
    <row r="4284" spans="32:32" ht="15" customHeight="1" x14ac:dyDescent="0.35"/>
    <row r="4285" spans="32:32" ht="12" customHeight="1" x14ac:dyDescent="0.35"/>
    <row r="4286" spans="32:32" ht="12" customHeight="1" x14ac:dyDescent="0.35"/>
    <row r="4287" spans="32:32" ht="12" customHeight="1" x14ac:dyDescent="0.35"/>
    <row r="4288" spans="3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95"/>
      <c r="C4371" s="95"/>
      <c r="D4371" s="95"/>
      <c r="E4371" s="95"/>
      <c r="F4371" s="95"/>
      <c r="G4371" s="95"/>
      <c r="H4371" s="95"/>
      <c r="I4371" s="95"/>
      <c r="J4371" s="95"/>
      <c r="K4371" s="95"/>
      <c r="L4371" s="95"/>
      <c r="M4371" s="95"/>
      <c r="N4371" s="95"/>
      <c r="O4371" s="95"/>
      <c r="P4371" s="95"/>
      <c r="Q4371" s="95"/>
      <c r="R4371" s="95"/>
      <c r="S4371" s="95"/>
      <c r="T4371" s="95"/>
      <c r="U4371" s="95"/>
      <c r="V4371" s="95"/>
      <c r="W4371" s="95"/>
      <c r="X4371" s="95"/>
      <c r="Y4371" s="95"/>
      <c r="Z4371" s="95"/>
      <c r="AA4371" s="95"/>
      <c r="AB4371" s="95"/>
      <c r="AC4371" s="95"/>
      <c r="AD4371" s="95"/>
      <c r="AE4371" s="95"/>
      <c r="AF4371" s="95"/>
    </row>
    <row r="4372" spans="2:32" ht="15" customHeight="1" x14ac:dyDescent="0.35"/>
    <row r="4373" spans="2:32" ht="15" customHeight="1" x14ac:dyDescent="0.35"/>
    <row r="4374" spans="2:32" ht="15" customHeight="1" x14ac:dyDescent="0.35">
      <c r="B4374" s="95"/>
      <c r="C4374" s="95"/>
      <c r="D4374" s="95"/>
      <c r="E4374" s="95"/>
      <c r="F4374" s="95"/>
      <c r="G4374" s="95"/>
      <c r="H4374" s="95"/>
      <c r="I4374" s="95"/>
      <c r="J4374" s="95"/>
      <c r="K4374" s="95"/>
      <c r="L4374" s="95"/>
      <c r="M4374" s="95"/>
      <c r="N4374" s="95"/>
      <c r="O4374" s="95"/>
      <c r="P4374" s="95"/>
      <c r="Q4374" s="95"/>
      <c r="R4374" s="95"/>
      <c r="S4374" s="95"/>
      <c r="T4374" s="95"/>
      <c r="U4374" s="95"/>
      <c r="V4374" s="95"/>
      <c r="W4374" s="95"/>
      <c r="X4374" s="95"/>
      <c r="Y4374" s="95"/>
      <c r="Z4374" s="95"/>
      <c r="AA4374" s="95"/>
      <c r="AB4374" s="95"/>
      <c r="AC4374" s="95"/>
      <c r="AD4374" s="95"/>
      <c r="AE4374" s="95"/>
      <c r="AF4374" s="95"/>
    </row>
    <row r="4375" spans="2:32" ht="15" customHeight="1" x14ac:dyDescent="0.35"/>
    <row r="4376" spans="2:32" ht="15" customHeight="1" x14ac:dyDescent="0.35">
      <c r="B4376" s="95"/>
      <c r="C4376" s="95"/>
      <c r="D4376" s="95"/>
      <c r="E4376" s="95"/>
      <c r="F4376" s="95"/>
      <c r="G4376" s="95"/>
      <c r="H4376" s="95"/>
      <c r="I4376" s="95"/>
      <c r="J4376" s="95"/>
      <c r="K4376" s="95"/>
      <c r="L4376" s="95"/>
      <c r="M4376" s="95"/>
      <c r="N4376" s="95"/>
      <c r="O4376" s="95"/>
      <c r="P4376" s="95"/>
      <c r="Q4376" s="95"/>
      <c r="R4376" s="95"/>
      <c r="S4376" s="95"/>
      <c r="T4376" s="95"/>
      <c r="U4376" s="95"/>
      <c r="V4376" s="95"/>
      <c r="W4376" s="95"/>
      <c r="X4376" s="95"/>
      <c r="Y4376" s="95"/>
      <c r="Z4376" s="95"/>
      <c r="AA4376" s="95"/>
      <c r="AB4376" s="95"/>
      <c r="AC4376" s="95"/>
      <c r="AD4376" s="95"/>
      <c r="AE4376" s="95"/>
      <c r="AF4376" s="95"/>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32:32" ht="15" customHeight="1" x14ac:dyDescent="0.35"/>
    <row r="4402" spans="32:32" ht="15" customHeight="1" x14ac:dyDescent="0.35">
      <c r="AF4402"/>
    </row>
    <row r="4403" spans="32:32" ht="15" customHeight="1" x14ac:dyDescent="0.35"/>
    <row r="4404" spans="32:32" ht="15" customHeight="1" x14ac:dyDescent="0.35"/>
    <row r="4405" spans="32:32" ht="15" customHeight="1" x14ac:dyDescent="0.35"/>
    <row r="4406" spans="32:32" ht="15" customHeight="1" x14ac:dyDescent="0.35"/>
    <row r="4407" spans="32:32" ht="15" customHeight="1" x14ac:dyDescent="0.35"/>
    <row r="4408" spans="32:32" ht="15" customHeight="1" x14ac:dyDescent="0.35"/>
    <row r="4409" spans="32:32" ht="15" customHeight="1" x14ac:dyDescent="0.35"/>
    <row r="4499" spans="2:32" x14ac:dyDescent="0.35">
      <c r="B4499" s="95"/>
      <c r="C4499" s="95"/>
      <c r="D4499" s="95"/>
      <c r="E4499" s="95"/>
      <c r="F4499" s="95"/>
      <c r="G4499" s="95"/>
      <c r="H4499" s="95"/>
      <c r="I4499" s="95"/>
      <c r="J4499" s="95"/>
      <c r="K4499" s="95"/>
      <c r="L4499" s="95"/>
      <c r="M4499" s="95"/>
      <c r="N4499" s="95"/>
      <c r="O4499" s="95"/>
      <c r="P4499" s="95"/>
      <c r="Q4499" s="95"/>
      <c r="R4499" s="95"/>
      <c r="S4499" s="95"/>
      <c r="T4499" s="95"/>
      <c r="U4499" s="95"/>
      <c r="V4499" s="95"/>
      <c r="W4499" s="95"/>
      <c r="X4499" s="95"/>
      <c r="Y4499" s="95"/>
      <c r="Z4499" s="95"/>
      <c r="AA4499" s="95"/>
      <c r="AB4499" s="95"/>
      <c r="AC4499" s="95"/>
      <c r="AD4499" s="95"/>
      <c r="AE4499" s="95"/>
      <c r="AF4499" s="95"/>
    </row>
    <row r="4501" spans="2:32" x14ac:dyDescent="0.35">
      <c r="B4501" s="95"/>
      <c r="C4501" s="95"/>
      <c r="D4501" s="95"/>
      <c r="E4501" s="95"/>
      <c r="F4501" s="95"/>
      <c r="G4501" s="95"/>
      <c r="H4501" s="95"/>
      <c r="I4501" s="95"/>
      <c r="J4501" s="95"/>
      <c r="K4501" s="95"/>
      <c r="L4501" s="95"/>
      <c r="M4501" s="95"/>
      <c r="N4501" s="95"/>
      <c r="O4501" s="95"/>
      <c r="P4501" s="95"/>
      <c r="Q4501" s="95"/>
      <c r="R4501" s="95"/>
      <c r="S4501" s="95"/>
      <c r="T4501" s="95"/>
      <c r="U4501" s="95"/>
      <c r="V4501" s="95"/>
      <c r="W4501" s="95"/>
      <c r="X4501" s="95"/>
      <c r="Y4501" s="95"/>
      <c r="Z4501" s="95"/>
      <c r="AA4501" s="95"/>
      <c r="AB4501" s="95"/>
      <c r="AC4501" s="95"/>
      <c r="AD4501" s="95"/>
      <c r="AE4501" s="95"/>
      <c r="AF4501" s="95"/>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9">
    <mergeCell ref="B663:AF663"/>
    <mergeCell ref="B117:AF117"/>
    <mergeCell ref="B259:AF259"/>
    <mergeCell ref="B339:AF339"/>
    <mergeCell ref="B452:AF452"/>
    <mergeCell ref="B565:AF565"/>
    <mergeCell ref="B1096:AF1096"/>
    <mergeCell ref="B1194:AF1194"/>
    <mergeCell ref="B1294:AF1294"/>
    <mergeCell ref="B1590:AF1590"/>
    <mergeCell ref="B1813:AF1813"/>
    <mergeCell ref="B4502:AF4502"/>
    <mergeCell ref="B3393:AF3393"/>
    <mergeCell ref="B3502:AF3502"/>
    <mergeCell ref="B3627:AF3627"/>
    <mergeCell ref="B3752:AF3752"/>
    <mergeCell ref="B3877:AF3877"/>
    <mergeCell ref="B4002:AF4002"/>
    <mergeCell ref="B4127:AF4127"/>
    <mergeCell ref="B4252:AF4252"/>
    <mergeCell ref="B4377:AF4377"/>
    <mergeCell ref="B3076:AF3076"/>
    <mergeCell ref="B2090:AF2090"/>
    <mergeCell ref="B2425:AF2425"/>
    <mergeCell ref="B2745:AF2745"/>
    <mergeCell ref="B87:AG87"/>
    <mergeCell ref="B735:AF735"/>
    <mergeCell ref="B911:AF911"/>
    <mergeCell ref="B994:AF99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4.5" x14ac:dyDescent="0.35"/>
  <cols>
    <col min="1" max="1" width="21.453125" hidden="1" customWidth="1"/>
    <col min="2" max="2" width="46.7265625" customWidth="1"/>
    <col min="3" max="4" width="5.453125" customWidth="1"/>
  </cols>
  <sheetData>
    <row r="1" spans="1:35" ht="15" customHeight="1" thickBot="1" x14ac:dyDescent="0.4">
      <c r="B1" s="74" t="s">
        <v>1262</v>
      </c>
      <c r="C1" s="74"/>
      <c r="D1" s="74"/>
      <c r="E1" s="33">
        <v>2021</v>
      </c>
      <c r="F1" s="33">
        <v>2022</v>
      </c>
      <c r="G1" s="33">
        <v>2023</v>
      </c>
      <c r="H1" s="33">
        <v>2024</v>
      </c>
      <c r="I1" s="33">
        <v>2025</v>
      </c>
      <c r="J1" s="33">
        <v>2026</v>
      </c>
      <c r="K1" s="33">
        <v>2027</v>
      </c>
      <c r="L1" s="33">
        <v>2028</v>
      </c>
      <c r="M1" s="33">
        <v>2029</v>
      </c>
      <c r="N1" s="33">
        <v>2030</v>
      </c>
      <c r="O1" s="33">
        <v>2031</v>
      </c>
      <c r="P1" s="33">
        <v>2032</v>
      </c>
      <c r="Q1" s="33">
        <v>2033</v>
      </c>
      <c r="R1" s="33">
        <v>2034</v>
      </c>
      <c r="S1" s="33">
        <v>2035</v>
      </c>
      <c r="T1" s="33">
        <v>2036</v>
      </c>
      <c r="U1" s="33">
        <v>2037</v>
      </c>
      <c r="V1" s="33">
        <v>2038</v>
      </c>
      <c r="W1" s="33">
        <v>2039</v>
      </c>
      <c r="X1" s="33">
        <v>2040</v>
      </c>
      <c r="Y1" s="33">
        <v>2041</v>
      </c>
      <c r="Z1" s="33">
        <v>2042</v>
      </c>
      <c r="AA1" s="33">
        <v>2043</v>
      </c>
      <c r="AB1" s="33">
        <v>2044</v>
      </c>
      <c r="AC1" s="33">
        <v>2045</v>
      </c>
      <c r="AD1" s="33">
        <v>2046</v>
      </c>
      <c r="AE1" s="33">
        <v>2047</v>
      </c>
      <c r="AF1" s="33">
        <v>2048</v>
      </c>
      <c r="AG1" s="33">
        <v>2049</v>
      </c>
      <c r="AH1" s="33">
        <v>2050</v>
      </c>
    </row>
    <row r="2" spans="1:35" ht="15" customHeight="1" thickTop="1" x14ac:dyDescent="0.35"/>
    <row r="3" spans="1:35" ht="15" customHeight="1" x14ac:dyDescent="0.35">
      <c r="E3" s="75" t="s">
        <v>1263</v>
      </c>
      <c r="F3" s="75" t="s">
        <v>1264</v>
      </c>
      <c r="G3" s="76"/>
      <c r="H3" s="76"/>
      <c r="I3" s="76"/>
    </row>
    <row r="4" spans="1:35" ht="15" customHeight="1" x14ac:dyDescent="0.35">
      <c r="E4" s="75" t="s">
        <v>1265</v>
      </c>
      <c r="F4" s="75" t="s">
        <v>1266</v>
      </c>
      <c r="G4" s="76"/>
      <c r="H4" s="76"/>
      <c r="I4" s="75" t="s">
        <v>1267</v>
      </c>
    </row>
    <row r="5" spans="1:35" ht="15" customHeight="1" thickBot="1" x14ac:dyDescent="0.4">
      <c r="B5" s="33" t="s">
        <v>1278</v>
      </c>
      <c r="C5" s="33"/>
      <c r="D5" s="33"/>
      <c r="E5" s="33">
        <v>2021</v>
      </c>
      <c r="F5" s="33">
        <v>2022</v>
      </c>
      <c r="G5" s="33">
        <v>2023</v>
      </c>
      <c r="H5" s="33">
        <v>2024</v>
      </c>
      <c r="I5" s="33">
        <v>2025</v>
      </c>
      <c r="J5" s="33">
        <v>2026</v>
      </c>
      <c r="K5" s="33">
        <v>2027</v>
      </c>
      <c r="L5" s="33">
        <v>2028</v>
      </c>
      <c r="M5" s="33">
        <v>2029</v>
      </c>
      <c r="N5" s="33">
        <v>2030</v>
      </c>
      <c r="O5" s="33">
        <v>2031</v>
      </c>
      <c r="P5" s="33">
        <v>2032</v>
      </c>
      <c r="Q5" s="33">
        <v>2033</v>
      </c>
      <c r="R5" s="33">
        <v>2034</v>
      </c>
      <c r="S5" s="33">
        <v>2035</v>
      </c>
      <c r="T5" s="33">
        <v>2036</v>
      </c>
      <c r="U5" s="33">
        <v>2037</v>
      </c>
      <c r="V5" s="33">
        <v>2038</v>
      </c>
      <c r="W5" s="33">
        <v>2039</v>
      </c>
      <c r="X5" s="33">
        <v>2040</v>
      </c>
      <c r="Y5" s="33">
        <v>2041</v>
      </c>
      <c r="Z5" s="33">
        <v>2042</v>
      </c>
      <c r="AA5" s="33">
        <v>2043</v>
      </c>
      <c r="AB5" s="33">
        <v>2044</v>
      </c>
      <c r="AC5" s="33">
        <v>2045</v>
      </c>
      <c r="AD5" s="33">
        <v>2046</v>
      </c>
      <c r="AE5" s="33">
        <v>2047</v>
      </c>
      <c r="AF5" s="33">
        <v>2048</v>
      </c>
      <c r="AG5" s="33">
        <v>2049</v>
      </c>
      <c r="AH5" s="33">
        <v>2050</v>
      </c>
      <c r="AI5" s="80" t="s">
        <v>1279</v>
      </c>
    </row>
    <row r="6" spans="1:35" ht="15" customHeight="1" thickTop="1" x14ac:dyDescent="0.35">
      <c r="B6" s="34" t="s">
        <v>1280</v>
      </c>
      <c r="C6" s="34"/>
      <c r="D6" s="34"/>
    </row>
    <row r="7" spans="1:35" ht="15" customHeight="1" x14ac:dyDescent="0.35">
      <c r="B7" s="34" t="s">
        <v>1281</v>
      </c>
      <c r="C7" s="34"/>
      <c r="D7" s="34"/>
    </row>
    <row r="8" spans="1:35" ht="15" customHeight="1" x14ac:dyDescent="0.35">
      <c r="A8" s="77" t="s">
        <v>1282</v>
      </c>
      <c r="B8" s="81" t="s">
        <v>1283</v>
      </c>
      <c r="C8" s="81"/>
      <c r="D8" s="81"/>
      <c r="E8" s="82">
        <v>4708.5170900000003</v>
      </c>
      <c r="F8" s="82">
        <v>4027.0446780000002</v>
      </c>
      <c r="G8" s="82">
        <v>3831.8833009999998</v>
      </c>
      <c r="H8" s="82">
        <v>3672.6340329999998</v>
      </c>
      <c r="I8" s="82">
        <v>3461.185547</v>
      </c>
      <c r="J8" s="82">
        <v>3333.5041500000002</v>
      </c>
      <c r="K8" s="82">
        <v>3228.204346</v>
      </c>
      <c r="L8" s="82">
        <v>3174.7429200000001</v>
      </c>
      <c r="M8" s="82">
        <v>3117.6520999999998</v>
      </c>
      <c r="N8" s="82">
        <v>3060.680664</v>
      </c>
      <c r="O8" s="82">
        <v>2996.7514649999998</v>
      </c>
      <c r="P8" s="82">
        <v>3020.3459469999998</v>
      </c>
      <c r="Q8" s="82">
        <v>3005.4482419999999</v>
      </c>
      <c r="R8" s="82">
        <v>2916.3522950000001</v>
      </c>
      <c r="S8" s="82">
        <v>2828.9541020000001</v>
      </c>
      <c r="T8" s="82">
        <v>2771.4672850000002</v>
      </c>
      <c r="U8" s="82">
        <v>2742.8405760000001</v>
      </c>
      <c r="V8" s="82">
        <v>2741.3857419999999</v>
      </c>
      <c r="W8" s="82">
        <v>2738.3291020000001</v>
      </c>
      <c r="X8" s="82">
        <v>2743.7697750000002</v>
      </c>
      <c r="Y8" s="82">
        <v>2718.2727049999999</v>
      </c>
      <c r="Z8" s="82">
        <v>2685.4128420000002</v>
      </c>
      <c r="AA8" s="82">
        <v>2655.9782709999999</v>
      </c>
      <c r="AB8" s="82">
        <v>2617.857422</v>
      </c>
      <c r="AC8" s="82">
        <v>2571.8244629999999</v>
      </c>
      <c r="AD8" s="82">
        <v>2557.7060550000001</v>
      </c>
      <c r="AE8" s="82">
        <v>2528.2446289999998</v>
      </c>
      <c r="AF8" s="82">
        <v>2487.016846</v>
      </c>
      <c r="AG8" s="82">
        <v>2470.873047</v>
      </c>
      <c r="AH8" s="82">
        <v>2424.7546390000002</v>
      </c>
      <c r="AI8" s="85">
        <v>-2.3E-2</v>
      </c>
    </row>
    <row r="9" spans="1:35" ht="15" customHeight="1" x14ac:dyDescent="0.35">
      <c r="A9" s="77" t="s">
        <v>1284</v>
      </c>
      <c r="B9" s="81" t="s">
        <v>1285</v>
      </c>
      <c r="C9" s="81"/>
      <c r="D9" s="81"/>
      <c r="E9" s="82">
        <v>5.5604000000000001E-2</v>
      </c>
      <c r="F9" s="82">
        <v>5.2588000000000003E-2</v>
      </c>
      <c r="G9" s="82">
        <v>5.2776000000000003E-2</v>
      </c>
      <c r="H9" s="82">
        <v>4.7209000000000001E-2</v>
      </c>
      <c r="I9" s="82">
        <v>4.3952999999999999E-2</v>
      </c>
      <c r="J9" s="82">
        <v>4.3103000000000002E-2</v>
      </c>
      <c r="K9" s="82">
        <v>4.2452999999999998E-2</v>
      </c>
      <c r="L9" s="82">
        <v>4.2037999999999999E-2</v>
      </c>
      <c r="M9" s="82">
        <v>4.1436000000000001E-2</v>
      </c>
      <c r="N9" s="82">
        <v>4.163E-2</v>
      </c>
      <c r="O9" s="82">
        <v>4.0842000000000003E-2</v>
      </c>
      <c r="P9" s="82">
        <v>4.2139999999999997E-2</v>
      </c>
      <c r="Q9" s="82">
        <v>4.2788E-2</v>
      </c>
      <c r="R9" s="82">
        <v>4.2153999999999997E-2</v>
      </c>
      <c r="S9" s="82">
        <v>4.1222000000000002E-2</v>
      </c>
      <c r="T9" s="82">
        <v>4.0598000000000002E-2</v>
      </c>
      <c r="U9" s="82">
        <v>4.0149999999999998E-2</v>
      </c>
      <c r="V9" s="82">
        <v>4.0506E-2</v>
      </c>
      <c r="W9" s="82">
        <v>4.0439000000000003E-2</v>
      </c>
      <c r="X9" s="82">
        <v>4.0958000000000001E-2</v>
      </c>
      <c r="Y9" s="82">
        <v>4.0855000000000002E-2</v>
      </c>
      <c r="Z9" s="82">
        <v>4.0837999999999999E-2</v>
      </c>
      <c r="AA9" s="82">
        <v>4.0575E-2</v>
      </c>
      <c r="AB9" s="82">
        <v>3.9878999999999998E-2</v>
      </c>
      <c r="AC9" s="82">
        <v>3.9517999999999998E-2</v>
      </c>
      <c r="AD9" s="82">
        <v>3.9347E-2</v>
      </c>
      <c r="AE9" s="82">
        <v>3.9286000000000001E-2</v>
      </c>
      <c r="AF9" s="82">
        <v>3.9098000000000001E-2</v>
      </c>
      <c r="AG9" s="82">
        <v>3.8983999999999998E-2</v>
      </c>
      <c r="AH9" s="82">
        <v>3.8241999999999998E-2</v>
      </c>
      <c r="AI9" s="85">
        <v>-1.2999999999999999E-2</v>
      </c>
    </row>
    <row r="10" spans="1:35" ht="15" customHeight="1" x14ac:dyDescent="0.35">
      <c r="A10" s="77" t="s">
        <v>1286</v>
      </c>
      <c r="B10" s="81" t="s">
        <v>1287</v>
      </c>
      <c r="C10" s="81"/>
      <c r="D10" s="81"/>
      <c r="E10" s="82">
        <v>4708.5727539999998</v>
      </c>
      <c r="F10" s="82">
        <v>4027.0971679999998</v>
      </c>
      <c r="G10" s="82">
        <v>3831.9360350000002</v>
      </c>
      <c r="H10" s="82">
        <v>3672.6811520000001</v>
      </c>
      <c r="I10" s="82">
        <v>3461.2294919999999</v>
      </c>
      <c r="J10" s="82">
        <v>3333.5473630000001</v>
      </c>
      <c r="K10" s="82">
        <v>3228.2468260000001</v>
      </c>
      <c r="L10" s="82">
        <v>3174.7849120000001</v>
      </c>
      <c r="M10" s="82">
        <v>3117.6936040000001</v>
      </c>
      <c r="N10" s="82">
        <v>3060.7224120000001</v>
      </c>
      <c r="O10" s="82">
        <v>2996.7922359999998</v>
      </c>
      <c r="P10" s="82">
        <v>3020.3881839999999</v>
      </c>
      <c r="Q10" s="82">
        <v>3005.4909670000002</v>
      </c>
      <c r="R10" s="82">
        <v>2916.3945309999999</v>
      </c>
      <c r="S10" s="82">
        <v>2828.9953609999998</v>
      </c>
      <c r="T10" s="82">
        <v>2771.5078119999998</v>
      </c>
      <c r="U10" s="82">
        <v>2742.880615</v>
      </c>
      <c r="V10" s="82">
        <v>2741.4262699999999</v>
      </c>
      <c r="W10" s="82">
        <v>2738.3696289999998</v>
      </c>
      <c r="X10" s="82">
        <v>2743.8107909999999</v>
      </c>
      <c r="Y10" s="82">
        <v>2718.3134770000001</v>
      </c>
      <c r="Z10" s="82">
        <v>2685.4536130000001</v>
      </c>
      <c r="AA10" s="82">
        <v>2656.0187989999999</v>
      </c>
      <c r="AB10" s="82">
        <v>2617.8972170000002</v>
      </c>
      <c r="AC10" s="82">
        <v>2571.8640140000002</v>
      </c>
      <c r="AD10" s="82">
        <v>2557.7453609999998</v>
      </c>
      <c r="AE10" s="82">
        <v>2528.2839359999998</v>
      </c>
      <c r="AF10" s="82">
        <v>2487.0559079999998</v>
      </c>
      <c r="AG10" s="82">
        <v>2470.9121089999999</v>
      </c>
      <c r="AH10" s="82">
        <v>2424.7929690000001</v>
      </c>
      <c r="AI10" s="85">
        <v>-2.3E-2</v>
      </c>
    </row>
    <row r="11" spans="1:35" ht="15" customHeight="1" x14ac:dyDescent="0.35">
      <c r="B11" s="34" t="s">
        <v>1288</v>
      </c>
      <c r="C11" s="34"/>
      <c r="D11" s="34"/>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5"/>
    </row>
    <row r="12" spans="1:35" ht="15" customHeight="1" x14ac:dyDescent="0.35">
      <c r="A12" s="77" t="s">
        <v>1289</v>
      </c>
      <c r="B12" s="81" t="s">
        <v>1290</v>
      </c>
      <c r="C12" s="81"/>
      <c r="D12" s="81"/>
      <c r="E12" s="82">
        <v>70.343306999999996</v>
      </c>
      <c r="F12" s="82">
        <v>60.549362000000002</v>
      </c>
      <c r="G12" s="82">
        <v>58.041054000000003</v>
      </c>
      <c r="H12" s="82">
        <v>55.635876000000003</v>
      </c>
      <c r="I12" s="82">
        <v>52.402312999999999</v>
      </c>
      <c r="J12" s="82">
        <v>50.446724000000003</v>
      </c>
      <c r="K12" s="82">
        <v>48.850254</v>
      </c>
      <c r="L12" s="82">
        <v>48.098244000000001</v>
      </c>
      <c r="M12" s="82">
        <v>47.308959999999999</v>
      </c>
      <c r="N12" s="82">
        <v>46.542290000000001</v>
      </c>
      <c r="O12" s="82">
        <v>45.684764999999999</v>
      </c>
      <c r="P12" s="82">
        <v>46.060051000000001</v>
      </c>
      <c r="Q12" s="82">
        <v>46.024467000000001</v>
      </c>
      <c r="R12" s="82">
        <v>44.769226000000003</v>
      </c>
      <c r="S12" s="82">
        <v>43.527194999999999</v>
      </c>
      <c r="T12" s="82">
        <v>42.754539000000001</v>
      </c>
      <c r="U12" s="82">
        <v>42.415855000000001</v>
      </c>
      <c r="V12" s="82">
        <v>42.501331</v>
      </c>
      <c r="W12" s="82">
        <v>42.568268000000003</v>
      </c>
      <c r="X12" s="82">
        <v>42.744872999999998</v>
      </c>
      <c r="Y12" s="82">
        <v>42.494694000000003</v>
      </c>
      <c r="Z12" s="82">
        <v>42.101706999999998</v>
      </c>
      <c r="AA12" s="82">
        <v>41.768360000000001</v>
      </c>
      <c r="AB12" s="82">
        <v>41.300837999999999</v>
      </c>
      <c r="AC12" s="82">
        <v>40.689475999999999</v>
      </c>
      <c r="AD12" s="82">
        <v>40.579242999999998</v>
      </c>
      <c r="AE12" s="82">
        <v>40.234856000000001</v>
      </c>
      <c r="AF12" s="82">
        <v>39.691223000000001</v>
      </c>
      <c r="AG12" s="82">
        <v>39.541573</v>
      </c>
      <c r="AH12" s="82">
        <v>38.713805999999998</v>
      </c>
      <c r="AI12" s="85">
        <v>-0.02</v>
      </c>
    </row>
    <row r="13" spans="1:35" ht="15" customHeight="1" x14ac:dyDescent="0.35">
      <c r="A13" s="77" t="s">
        <v>1291</v>
      </c>
      <c r="B13" s="81" t="s">
        <v>1292</v>
      </c>
      <c r="C13" s="81"/>
      <c r="D13" s="81"/>
      <c r="E13" s="82">
        <v>1.8893880000000001</v>
      </c>
      <c r="F13" s="82">
        <v>1.8535779999999999</v>
      </c>
      <c r="G13" s="82">
        <v>2.0109530000000002</v>
      </c>
      <c r="H13" s="82">
        <v>2.1309040000000001</v>
      </c>
      <c r="I13" s="82">
        <v>2.194248</v>
      </c>
      <c r="J13" s="82">
        <v>2.2869069999999998</v>
      </c>
      <c r="K13" s="82">
        <v>2.3802180000000002</v>
      </c>
      <c r="L13" s="82">
        <v>2.5123880000000001</v>
      </c>
      <c r="M13" s="82">
        <v>2.6399349999999999</v>
      </c>
      <c r="N13" s="82">
        <v>2.764761</v>
      </c>
      <c r="O13" s="82">
        <v>2.882028</v>
      </c>
      <c r="P13" s="82">
        <v>3.07301</v>
      </c>
      <c r="Q13" s="82">
        <v>3.249978</v>
      </c>
      <c r="R13" s="82">
        <v>3.3300109999999998</v>
      </c>
      <c r="S13" s="82">
        <v>3.4044590000000001</v>
      </c>
      <c r="T13" s="82">
        <v>3.5091039999999998</v>
      </c>
      <c r="U13" s="82">
        <v>3.645464</v>
      </c>
      <c r="V13" s="82">
        <v>3.8190309999999998</v>
      </c>
      <c r="W13" s="82">
        <v>3.9951789999999998</v>
      </c>
      <c r="X13" s="82">
        <v>4.1799140000000001</v>
      </c>
      <c r="Y13" s="82">
        <v>4.331512</v>
      </c>
      <c r="Z13" s="82">
        <v>4.4636480000000001</v>
      </c>
      <c r="AA13" s="82">
        <v>4.6018280000000003</v>
      </c>
      <c r="AB13" s="82">
        <v>4.7243890000000004</v>
      </c>
      <c r="AC13" s="82">
        <v>4.825278</v>
      </c>
      <c r="AD13" s="82">
        <v>4.9845139999999999</v>
      </c>
      <c r="AE13" s="82">
        <v>5.1154820000000001</v>
      </c>
      <c r="AF13" s="82">
        <v>5.2185459999999999</v>
      </c>
      <c r="AG13" s="82">
        <v>5.3715929999999998</v>
      </c>
      <c r="AH13" s="82">
        <v>5.4546510000000001</v>
      </c>
      <c r="AI13" s="85">
        <v>3.6999999999999998E-2</v>
      </c>
    </row>
    <row r="14" spans="1:35" ht="15" customHeight="1" x14ac:dyDescent="0.35">
      <c r="A14" s="77" t="s">
        <v>1293</v>
      </c>
      <c r="B14" s="81" t="s">
        <v>1294</v>
      </c>
      <c r="C14" s="81"/>
      <c r="D14" s="81"/>
      <c r="E14" s="82">
        <v>23.375468999999999</v>
      </c>
      <c r="F14" s="82">
        <v>25.162935000000001</v>
      </c>
      <c r="G14" s="82">
        <v>26.887744999999999</v>
      </c>
      <c r="H14" s="82">
        <v>28.182168999999998</v>
      </c>
      <c r="I14" s="82">
        <v>27.906448000000001</v>
      </c>
      <c r="J14" s="82">
        <v>28.487347</v>
      </c>
      <c r="K14" s="82">
        <v>29.056843000000001</v>
      </c>
      <c r="L14" s="82">
        <v>30.245135999999999</v>
      </c>
      <c r="M14" s="82">
        <v>31.850908</v>
      </c>
      <c r="N14" s="82">
        <v>33.557735000000001</v>
      </c>
      <c r="O14" s="82">
        <v>35.134197</v>
      </c>
      <c r="P14" s="82">
        <v>38.987633000000002</v>
      </c>
      <c r="Q14" s="82">
        <v>41.828842000000002</v>
      </c>
      <c r="R14" s="82">
        <v>43.608128000000001</v>
      </c>
      <c r="S14" s="82">
        <v>45.457847999999998</v>
      </c>
      <c r="T14" s="82">
        <v>47.452530000000003</v>
      </c>
      <c r="U14" s="82">
        <v>49.824115999999997</v>
      </c>
      <c r="V14" s="82">
        <v>52.774906000000001</v>
      </c>
      <c r="W14" s="82">
        <v>55.452347000000003</v>
      </c>
      <c r="X14" s="82">
        <v>58.692047000000002</v>
      </c>
      <c r="Y14" s="82">
        <v>61.099415</v>
      </c>
      <c r="Z14" s="82">
        <v>63.306271000000002</v>
      </c>
      <c r="AA14" s="82">
        <v>65.701378000000005</v>
      </c>
      <c r="AB14" s="82">
        <v>67.526718000000002</v>
      </c>
      <c r="AC14" s="82">
        <v>68.845268000000004</v>
      </c>
      <c r="AD14" s="82">
        <v>71.151718000000002</v>
      </c>
      <c r="AE14" s="82">
        <v>72.830405999999996</v>
      </c>
      <c r="AF14" s="82">
        <v>74.054810000000003</v>
      </c>
      <c r="AG14" s="82">
        <v>76.022530000000003</v>
      </c>
      <c r="AH14" s="82">
        <v>76.511939999999996</v>
      </c>
      <c r="AI14" s="85">
        <v>4.2000000000000003E-2</v>
      </c>
    </row>
    <row r="15" spans="1:35" ht="15" customHeight="1" x14ac:dyDescent="0.35">
      <c r="A15" s="77" t="s">
        <v>1295</v>
      </c>
      <c r="B15" s="81" t="s">
        <v>1296</v>
      </c>
      <c r="C15" s="81"/>
      <c r="D15" s="81"/>
      <c r="E15" s="82">
        <v>147.401779</v>
      </c>
      <c r="F15" s="82">
        <v>155.99674999999999</v>
      </c>
      <c r="G15" s="82">
        <v>171.69786099999999</v>
      </c>
      <c r="H15" s="82">
        <v>181.12496899999999</v>
      </c>
      <c r="I15" s="82">
        <v>175.221497</v>
      </c>
      <c r="J15" s="82">
        <v>171.76187100000001</v>
      </c>
      <c r="K15" s="82">
        <v>168.80046100000001</v>
      </c>
      <c r="L15" s="82">
        <v>169.34013400000001</v>
      </c>
      <c r="M15" s="82">
        <v>172.23846399999999</v>
      </c>
      <c r="N15" s="82">
        <v>179.979996</v>
      </c>
      <c r="O15" s="82">
        <v>184.512665</v>
      </c>
      <c r="P15" s="82">
        <v>199.95791600000001</v>
      </c>
      <c r="Q15" s="82">
        <v>212.35974100000001</v>
      </c>
      <c r="R15" s="82">
        <v>218.05941799999999</v>
      </c>
      <c r="S15" s="82">
        <v>224.15055799999999</v>
      </c>
      <c r="T15" s="82">
        <v>230.91040000000001</v>
      </c>
      <c r="U15" s="82">
        <v>239.59773300000001</v>
      </c>
      <c r="V15" s="82">
        <v>251.35534699999999</v>
      </c>
      <c r="W15" s="82">
        <v>262.51718099999999</v>
      </c>
      <c r="X15" s="82">
        <v>275.64163200000002</v>
      </c>
      <c r="Y15" s="82">
        <v>286.47796599999998</v>
      </c>
      <c r="Z15" s="82">
        <v>296.271027</v>
      </c>
      <c r="AA15" s="82">
        <v>307.46560699999998</v>
      </c>
      <c r="AB15" s="82">
        <v>316.62567100000001</v>
      </c>
      <c r="AC15" s="82">
        <v>323.55627399999997</v>
      </c>
      <c r="AD15" s="82">
        <v>335.51574699999998</v>
      </c>
      <c r="AE15" s="82">
        <v>345.194458</v>
      </c>
      <c r="AF15" s="82">
        <v>353.00534099999999</v>
      </c>
      <c r="AG15" s="82">
        <v>364.805115</v>
      </c>
      <c r="AH15" s="82">
        <v>370.38699300000002</v>
      </c>
      <c r="AI15" s="85">
        <v>3.2000000000000001E-2</v>
      </c>
    </row>
    <row r="16" spans="1:35" ht="15" customHeight="1" x14ac:dyDescent="0.35">
      <c r="A16" s="77" t="s">
        <v>1297</v>
      </c>
      <c r="B16" s="81" t="s">
        <v>1298</v>
      </c>
      <c r="C16" s="81"/>
      <c r="D16" s="81"/>
      <c r="E16" s="82">
        <v>46.07452</v>
      </c>
      <c r="F16" s="82">
        <v>41.307822999999999</v>
      </c>
      <c r="G16" s="82">
        <v>35.311194999999998</v>
      </c>
      <c r="H16" s="82">
        <v>33.157207</v>
      </c>
      <c r="I16" s="82">
        <v>32.668339000000003</v>
      </c>
      <c r="J16" s="82">
        <v>31.887578999999999</v>
      </c>
      <c r="K16" s="82">
        <v>31.637594</v>
      </c>
      <c r="L16" s="82">
        <v>31.960208999999999</v>
      </c>
      <c r="M16" s="82">
        <v>32.534396999999998</v>
      </c>
      <c r="N16" s="82">
        <v>33.628281000000001</v>
      </c>
      <c r="O16" s="82">
        <v>34.726852000000001</v>
      </c>
      <c r="P16" s="82">
        <v>38.217216000000001</v>
      </c>
      <c r="Q16" s="82">
        <v>40.075108</v>
      </c>
      <c r="R16" s="82">
        <v>40.901299000000002</v>
      </c>
      <c r="S16" s="82">
        <v>41.703311999999997</v>
      </c>
      <c r="T16" s="82">
        <v>42.683684999999997</v>
      </c>
      <c r="U16" s="82">
        <v>44.039828999999997</v>
      </c>
      <c r="V16" s="82">
        <v>45.875613999999999</v>
      </c>
      <c r="W16" s="82">
        <v>47.390827000000002</v>
      </c>
      <c r="X16" s="82">
        <v>49.550097999999998</v>
      </c>
      <c r="Y16" s="82">
        <v>50.653801000000001</v>
      </c>
      <c r="Z16" s="82">
        <v>51.584178999999999</v>
      </c>
      <c r="AA16" s="82">
        <v>52.619587000000003</v>
      </c>
      <c r="AB16" s="82">
        <v>53.227955000000001</v>
      </c>
      <c r="AC16" s="82">
        <v>53.513435000000001</v>
      </c>
      <c r="AD16" s="82">
        <v>54.554977000000001</v>
      </c>
      <c r="AE16" s="82">
        <v>55.090519</v>
      </c>
      <c r="AF16" s="82">
        <v>55.306950000000001</v>
      </c>
      <c r="AG16" s="82">
        <v>56.102440000000001</v>
      </c>
      <c r="AH16" s="82">
        <v>55.769160999999997</v>
      </c>
      <c r="AI16" s="85">
        <v>7.0000000000000001E-3</v>
      </c>
    </row>
    <row r="17" spans="1:35" ht="15" customHeight="1" x14ac:dyDescent="0.35">
      <c r="A17" s="77" t="s">
        <v>1299</v>
      </c>
      <c r="B17" s="81" t="s">
        <v>1300</v>
      </c>
      <c r="C17" s="81"/>
      <c r="D17" s="81"/>
      <c r="E17" s="82">
        <v>2.0510920000000001</v>
      </c>
      <c r="F17" s="82">
        <v>1.9805189999999999</v>
      </c>
      <c r="G17" s="82">
        <v>2.0723379999999998</v>
      </c>
      <c r="H17" s="82">
        <v>2.2677040000000002</v>
      </c>
      <c r="I17" s="82">
        <v>2.410676</v>
      </c>
      <c r="J17" s="82">
        <v>2.6005690000000001</v>
      </c>
      <c r="K17" s="82">
        <v>2.7973720000000002</v>
      </c>
      <c r="L17" s="82">
        <v>3.04156</v>
      </c>
      <c r="M17" s="82">
        <v>3.288033</v>
      </c>
      <c r="N17" s="82">
        <v>3.5496409999999998</v>
      </c>
      <c r="O17" s="82">
        <v>3.8025120000000001</v>
      </c>
      <c r="P17" s="82">
        <v>4.2142350000000004</v>
      </c>
      <c r="Q17" s="82">
        <v>4.5525779999999996</v>
      </c>
      <c r="R17" s="82">
        <v>4.7596179999999997</v>
      </c>
      <c r="S17" s="82">
        <v>4.9583000000000004</v>
      </c>
      <c r="T17" s="82">
        <v>5.187163</v>
      </c>
      <c r="U17" s="82">
        <v>5.4601639999999998</v>
      </c>
      <c r="V17" s="82">
        <v>5.792198</v>
      </c>
      <c r="W17" s="82">
        <v>6.1139840000000003</v>
      </c>
      <c r="X17" s="82">
        <v>6.4750550000000002</v>
      </c>
      <c r="Y17" s="82">
        <v>6.7610460000000003</v>
      </c>
      <c r="Z17" s="82">
        <v>7.0202429999999998</v>
      </c>
      <c r="AA17" s="82">
        <v>7.2933370000000002</v>
      </c>
      <c r="AB17" s="82">
        <v>7.5284069999999996</v>
      </c>
      <c r="AC17" s="82">
        <v>7.7228120000000002</v>
      </c>
      <c r="AD17" s="82">
        <v>8.0182500000000001</v>
      </c>
      <c r="AE17" s="82">
        <v>8.2581500000000005</v>
      </c>
      <c r="AF17" s="82">
        <v>8.4514969999999998</v>
      </c>
      <c r="AG17" s="82">
        <v>8.7284670000000002</v>
      </c>
      <c r="AH17" s="82">
        <v>8.8705390000000008</v>
      </c>
      <c r="AI17" s="85">
        <v>5.1999999999999998E-2</v>
      </c>
    </row>
    <row r="18" spans="1:35" ht="15" customHeight="1" x14ac:dyDescent="0.35">
      <c r="A18" s="77" t="s">
        <v>1301</v>
      </c>
      <c r="B18" s="81" t="s">
        <v>1302</v>
      </c>
      <c r="C18" s="81"/>
      <c r="D18" s="81"/>
      <c r="E18" s="82">
        <v>0</v>
      </c>
      <c r="F18" s="82">
        <v>0</v>
      </c>
      <c r="G18" s="82">
        <v>0</v>
      </c>
      <c r="H18" s="82">
        <v>0</v>
      </c>
      <c r="I18" s="82">
        <v>0</v>
      </c>
      <c r="J18" s="82">
        <v>0</v>
      </c>
      <c r="K18" s="82">
        <v>0</v>
      </c>
      <c r="L18" s="82">
        <v>0</v>
      </c>
      <c r="M18" s="82">
        <v>0</v>
      </c>
      <c r="N18" s="82">
        <v>0</v>
      </c>
      <c r="O18" s="82">
        <v>0</v>
      </c>
      <c r="P18" s="82">
        <v>0</v>
      </c>
      <c r="Q18" s="82">
        <v>0</v>
      </c>
      <c r="R18" s="82">
        <v>0</v>
      </c>
      <c r="S18" s="82">
        <v>0</v>
      </c>
      <c r="T18" s="82">
        <v>0</v>
      </c>
      <c r="U18" s="82">
        <v>0</v>
      </c>
      <c r="V18" s="82">
        <v>0</v>
      </c>
      <c r="W18" s="82">
        <v>0</v>
      </c>
      <c r="X18" s="82">
        <v>0</v>
      </c>
      <c r="Y18" s="82">
        <v>0</v>
      </c>
      <c r="Z18" s="82">
        <v>0</v>
      </c>
      <c r="AA18" s="82">
        <v>0</v>
      </c>
      <c r="AB18" s="82">
        <v>0</v>
      </c>
      <c r="AC18" s="82">
        <v>0</v>
      </c>
      <c r="AD18" s="82">
        <v>0</v>
      </c>
      <c r="AE18" s="82">
        <v>0</v>
      </c>
      <c r="AF18" s="82">
        <v>0</v>
      </c>
      <c r="AG18" s="82">
        <v>0</v>
      </c>
      <c r="AH18" s="82">
        <v>0</v>
      </c>
      <c r="AI18" s="85" t="s">
        <v>11</v>
      </c>
    </row>
    <row r="19" spans="1:35" ht="15" customHeight="1" x14ac:dyDescent="0.35">
      <c r="A19" s="77" t="s">
        <v>1303</v>
      </c>
      <c r="B19" s="81" t="s">
        <v>1304</v>
      </c>
      <c r="C19" s="81"/>
      <c r="D19" s="81"/>
      <c r="E19" s="82">
        <v>332.48666400000002</v>
      </c>
      <c r="F19" s="82">
        <v>337.24652099999997</v>
      </c>
      <c r="G19" s="82">
        <v>365.72226000000001</v>
      </c>
      <c r="H19" s="82">
        <v>361.76470899999998</v>
      </c>
      <c r="I19" s="82">
        <v>343.107574</v>
      </c>
      <c r="J19" s="82">
        <v>337.52279700000003</v>
      </c>
      <c r="K19" s="82">
        <v>334.77813700000002</v>
      </c>
      <c r="L19" s="82">
        <v>336.788544</v>
      </c>
      <c r="M19" s="82">
        <v>337.88992300000001</v>
      </c>
      <c r="N19" s="82">
        <v>339.16201799999999</v>
      </c>
      <c r="O19" s="82">
        <v>338.979218</v>
      </c>
      <c r="P19" s="82">
        <v>350.40441900000002</v>
      </c>
      <c r="Q19" s="82">
        <v>355.52737400000001</v>
      </c>
      <c r="R19" s="82">
        <v>350.95867900000002</v>
      </c>
      <c r="S19" s="82">
        <v>346.27304099999998</v>
      </c>
      <c r="T19" s="82">
        <v>344.43457000000001</v>
      </c>
      <c r="U19" s="82">
        <v>346.00167800000003</v>
      </c>
      <c r="V19" s="82">
        <v>351.18691999999999</v>
      </c>
      <c r="W19" s="82">
        <v>355.50054899999998</v>
      </c>
      <c r="X19" s="82">
        <v>362.082581</v>
      </c>
      <c r="Y19" s="82">
        <v>366.14453099999997</v>
      </c>
      <c r="Z19" s="82">
        <v>367.11215199999998</v>
      </c>
      <c r="AA19" s="82">
        <v>368.55566399999998</v>
      </c>
      <c r="AB19" s="82">
        <v>368.23931900000002</v>
      </c>
      <c r="AC19" s="82">
        <v>366.31881700000002</v>
      </c>
      <c r="AD19" s="82">
        <v>369.05972300000002</v>
      </c>
      <c r="AE19" s="82">
        <v>369.16357399999998</v>
      </c>
      <c r="AF19" s="82">
        <v>367.36792000000003</v>
      </c>
      <c r="AG19" s="82">
        <v>369.24075299999998</v>
      </c>
      <c r="AH19" s="82">
        <v>365.604401</v>
      </c>
      <c r="AI19" s="85">
        <v>3.0000000000000001E-3</v>
      </c>
    </row>
    <row r="20" spans="1:35" ht="15" customHeight="1" x14ac:dyDescent="0.35">
      <c r="A20" s="77" t="s">
        <v>1305</v>
      </c>
      <c r="B20" s="81" t="s">
        <v>1306</v>
      </c>
      <c r="C20" s="81"/>
      <c r="D20" s="81"/>
      <c r="E20" s="82">
        <v>0.12579499999999999</v>
      </c>
      <c r="F20" s="82">
        <v>0.137188</v>
      </c>
      <c r="G20" s="82">
        <v>0.16456000000000001</v>
      </c>
      <c r="H20" s="82">
        <v>0.17819399999999999</v>
      </c>
      <c r="I20" s="82">
        <v>0.178977</v>
      </c>
      <c r="J20" s="82">
        <v>0.17513000000000001</v>
      </c>
      <c r="K20" s="82">
        <v>0.16991100000000001</v>
      </c>
      <c r="L20" s="82">
        <v>0.166769</v>
      </c>
      <c r="M20" s="82">
        <v>0.16133</v>
      </c>
      <c r="N20" s="82">
        <v>0.15781400000000001</v>
      </c>
      <c r="O20" s="82">
        <v>0.155445</v>
      </c>
      <c r="P20" s="82">
        <v>0.15307200000000001</v>
      </c>
      <c r="Q20" s="82">
        <v>0.154532</v>
      </c>
      <c r="R20" s="82">
        <v>0.15030399999999999</v>
      </c>
      <c r="S20" s="82">
        <v>0.14590400000000001</v>
      </c>
      <c r="T20" s="82">
        <v>0.14330499999999999</v>
      </c>
      <c r="U20" s="82">
        <v>0.141849</v>
      </c>
      <c r="V20" s="82">
        <v>0.142148</v>
      </c>
      <c r="W20" s="82">
        <v>0.14249500000000001</v>
      </c>
      <c r="X20" s="82">
        <v>0.142984</v>
      </c>
      <c r="Y20" s="82">
        <v>0.14338500000000001</v>
      </c>
      <c r="Z20" s="82">
        <v>0.14371200000000001</v>
      </c>
      <c r="AA20" s="82">
        <v>0.14466599999999999</v>
      </c>
      <c r="AB20" s="82">
        <v>0.14494299999999999</v>
      </c>
      <c r="AC20" s="82">
        <v>0.143982</v>
      </c>
      <c r="AD20" s="82">
        <v>0.14440600000000001</v>
      </c>
      <c r="AE20" s="82">
        <v>0.14402599999999999</v>
      </c>
      <c r="AF20" s="82">
        <v>0.142705</v>
      </c>
      <c r="AG20" s="82">
        <v>0.14289099999999999</v>
      </c>
      <c r="AH20" s="82">
        <v>0.14146400000000001</v>
      </c>
      <c r="AI20" s="85">
        <v>4.0000000000000001E-3</v>
      </c>
    </row>
    <row r="21" spans="1:35" ht="15" customHeight="1" x14ac:dyDescent="0.35">
      <c r="A21" s="77" t="s">
        <v>1307</v>
      </c>
      <c r="B21" s="81" t="s">
        <v>1308</v>
      </c>
      <c r="C21" s="81"/>
      <c r="D21" s="81"/>
      <c r="E21" s="82">
        <v>8.7209999999999996E-2</v>
      </c>
      <c r="F21" s="82">
        <v>8.3796999999999996E-2</v>
      </c>
      <c r="G21" s="82">
        <v>8.6701E-2</v>
      </c>
      <c r="H21" s="82">
        <v>8.2955000000000001E-2</v>
      </c>
      <c r="I21" s="82">
        <v>7.7557000000000001E-2</v>
      </c>
      <c r="J21" s="82">
        <v>7.4380000000000002E-2</v>
      </c>
      <c r="K21" s="82">
        <v>7.2463E-2</v>
      </c>
      <c r="L21" s="82">
        <v>7.1961999999999998E-2</v>
      </c>
      <c r="M21" s="82">
        <v>7.1042999999999995E-2</v>
      </c>
      <c r="N21" s="82">
        <v>7.0277999999999993E-2</v>
      </c>
      <c r="O21" s="82">
        <v>6.9926000000000002E-2</v>
      </c>
      <c r="P21" s="82">
        <v>6.8585999999999994E-2</v>
      </c>
      <c r="Q21" s="82">
        <v>7.0636000000000004E-2</v>
      </c>
      <c r="R21" s="82">
        <v>6.9625999999999993E-2</v>
      </c>
      <c r="S21" s="82">
        <v>6.8207000000000004E-2</v>
      </c>
      <c r="T21" s="82">
        <v>6.7854999999999999E-2</v>
      </c>
      <c r="U21" s="82">
        <v>6.7926E-2</v>
      </c>
      <c r="V21" s="82">
        <v>6.8939E-2</v>
      </c>
      <c r="W21" s="82">
        <v>6.9968000000000002E-2</v>
      </c>
      <c r="X21" s="82">
        <v>7.1117E-2</v>
      </c>
      <c r="Y21" s="82">
        <v>7.2262999999999994E-2</v>
      </c>
      <c r="Z21" s="82">
        <v>7.3052000000000006E-2</v>
      </c>
      <c r="AA21" s="82">
        <v>7.4276999999999996E-2</v>
      </c>
      <c r="AB21" s="82">
        <v>7.5227000000000002E-2</v>
      </c>
      <c r="AC21" s="82">
        <v>7.5635999999999995E-2</v>
      </c>
      <c r="AD21" s="82">
        <v>7.6905000000000001E-2</v>
      </c>
      <c r="AE21" s="82">
        <v>7.7802999999999997E-2</v>
      </c>
      <c r="AF21" s="82">
        <v>7.8106999999999996E-2</v>
      </c>
      <c r="AG21" s="82">
        <v>7.9106999999999997E-2</v>
      </c>
      <c r="AH21" s="82">
        <v>7.9021999999999995E-2</v>
      </c>
      <c r="AI21" s="85">
        <v>-3.0000000000000001E-3</v>
      </c>
    </row>
    <row r="22" spans="1:35" ht="15" customHeight="1" x14ac:dyDescent="0.35">
      <c r="A22" s="77" t="s">
        <v>1309</v>
      </c>
      <c r="B22" s="81" t="s">
        <v>1310</v>
      </c>
      <c r="C22" s="81"/>
      <c r="D22" s="81"/>
      <c r="E22" s="82">
        <v>5.824E-2</v>
      </c>
      <c r="F22" s="82">
        <v>8.3934999999999996E-2</v>
      </c>
      <c r="G22" s="82">
        <v>0.10223400000000001</v>
      </c>
      <c r="H22" s="82">
        <v>0.100122</v>
      </c>
      <c r="I22" s="82">
        <v>9.4562999999999994E-2</v>
      </c>
      <c r="J22" s="82">
        <v>9.1009000000000007E-2</v>
      </c>
      <c r="K22" s="82">
        <v>8.8827000000000003E-2</v>
      </c>
      <c r="L22" s="82">
        <v>8.8865E-2</v>
      </c>
      <c r="M22" s="82">
        <v>8.8482000000000005E-2</v>
      </c>
      <c r="N22" s="82">
        <v>8.7889999999999996E-2</v>
      </c>
      <c r="O22" s="82">
        <v>8.8635000000000005E-2</v>
      </c>
      <c r="P22" s="82">
        <v>8.9943999999999996E-2</v>
      </c>
      <c r="Q22" s="82">
        <v>9.5838000000000007E-2</v>
      </c>
      <c r="R22" s="82">
        <v>9.5838999999999994E-2</v>
      </c>
      <c r="S22" s="82">
        <v>9.5929E-2</v>
      </c>
      <c r="T22" s="82">
        <v>9.7351999999999994E-2</v>
      </c>
      <c r="U22" s="82">
        <v>9.8850999999999994E-2</v>
      </c>
      <c r="V22" s="82">
        <v>0.10141</v>
      </c>
      <c r="W22" s="82">
        <v>0.10506699999999999</v>
      </c>
      <c r="X22" s="82">
        <v>0.106972</v>
      </c>
      <c r="Y22" s="82">
        <v>0.110404</v>
      </c>
      <c r="Z22" s="82">
        <v>0.112637</v>
      </c>
      <c r="AA22" s="82">
        <v>0.114746</v>
      </c>
      <c r="AB22" s="82">
        <v>0.11737</v>
      </c>
      <c r="AC22" s="82">
        <v>0.119959</v>
      </c>
      <c r="AD22" s="82">
        <v>0.124351</v>
      </c>
      <c r="AE22" s="82">
        <v>0.128778</v>
      </c>
      <c r="AF22" s="82">
        <v>0.13200500000000001</v>
      </c>
      <c r="AG22" s="82">
        <v>0.13613600000000001</v>
      </c>
      <c r="AH22" s="82">
        <v>0.139824</v>
      </c>
      <c r="AI22" s="85">
        <v>3.1E-2</v>
      </c>
    </row>
    <row r="23" spans="1:35" ht="15" customHeight="1" x14ac:dyDescent="0.35">
      <c r="A23" s="77" t="s">
        <v>1311</v>
      </c>
      <c r="B23" s="81" t="s">
        <v>1312</v>
      </c>
      <c r="C23" s="81"/>
      <c r="D23" s="81"/>
      <c r="E23" s="82">
        <v>3.4324E-2</v>
      </c>
      <c r="F23" s="82">
        <v>3.1629999999999998E-2</v>
      </c>
      <c r="G23" s="82">
        <v>3.2663999999999999E-2</v>
      </c>
      <c r="H23" s="82">
        <v>3.1067000000000001E-2</v>
      </c>
      <c r="I23" s="82">
        <v>2.8989000000000001E-2</v>
      </c>
      <c r="J23" s="82">
        <v>2.7803999999999999E-2</v>
      </c>
      <c r="K23" s="82">
        <v>2.6821000000000001E-2</v>
      </c>
      <c r="L23" s="82">
        <v>2.6294000000000001E-2</v>
      </c>
      <c r="M23" s="82">
        <v>2.5703E-2</v>
      </c>
      <c r="N23" s="82">
        <v>2.5183000000000001E-2</v>
      </c>
      <c r="O23" s="82">
        <v>2.4774999999999998E-2</v>
      </c>
      <c r="P23" s="82">
        <v>2.5118999999999999E-2</v>
      </c>
      <c r="Q23" s="82">
        <v>2.5592E-2</v>
      </c>
      <c r="R23" s="82">
        <v>2.5024999999999999E-2</v>
      </c>
      <c r="S23" s="82">
        <v>2.4549000000000001E-2</v>
      </c>
      <c r="T23" s="82">
        <v>2.4303000000000002E-2</v>
      </c>
      <c r="U23" s="82">
        <v>2.4152E-2</v>
      </c>
      <c r="V23" s="82">
        <v>2.4312E-2</v>
      </c>
      <c r="W23" s="82">
        <v>2.4516E-2</v>
      </c>
      <c r="X23" s="82">
        <v>2.4691999999999999E-2</v>
      </c>
      <c r="Y23" s="82">
        <v>2.4847999999999999E-2</v>
      </c>
      <c r="Z23" s="82">
        <v>2.486E-2</v>
      </c>
      <c r="AA23" s="82">
        <v>2.4878999999999998E-2</v>
      </c>
      <c r="AB23" s="82">
        <v>2.4868999999999999E-2</v>
      </c>
      <c r="AC23" s="82">
        <v>2.4892000000000001E-2</v>
      </c>
      <c r="AD23" s="82">
        <v>2.5346E-2</v>
      </c>
      <c r="AE23" s="82">
        <v>2.5631000000000001E-2</v>
      </c>
      <c r="AF23" s="82">
        <v>2.5672E-2</v>
      </c>
      <c r="AG23" s="82">
        <v>2.5926000000000001E-2</v>
      </c>
      <c r="AH23" s="82">
        <v>2.5838E-2</v>
      </c>
      <c r="AI23" s="85">
        <v>-0.01</v>
      </c>
    </row>
    <row r="24" spans="1:35" ht="15" customHeight="1" x14ac:dyDescent="0.35">
      <c r="A24" s="77" t="s">
        <v>1313</v>
      </c>
      <c r="B24" s="81" t="s">
        <v>1314</v>
      </c>
      <c r="C24" s="81"/>
      <c r="D24" s="81"/>
      <c r="E24" s="82">
        <v>0</v>
      </c>
      <c r="F24" s="82">
        <v>0</v>
      </c>
      <c r="G24" s="82">
        <v>0</v>
      </c>
      <c r="H24" s="82">
        <v>0</v>
      </c>
      <c r="I24" s="82">
        <v>0</v>
      </c>
      <c r="J24" s="82">
        <v>0</v>
      </c>
      <c r="K24" s="82">
        <v>0</v>
      </c>
      <c r="L24" s="82">
        <v>0</v>
      </c>
      <c r="M24" s="82">
        <v>0</v>
      </c>
      <c r="N24" s="82">
        <v>0</v>
      </c>
      <c r="O24" s="82">
        <v>0</v>
      </c>
      <c r="P24" s="82">
        <v>0</v>
      </c>
      <c r="Q24" s="82">
        <v>0</v>
      </c>
      <c r="R24" s="82">
        <v>0</v>
      </c>
      <c r="S24" s="82">
        <v>0</v>
      </c>
      <c r="T24" s="82">
        <v>0</v>
      </c>
      <c r="U24" s="82">
        <v>0</v>
      </c>
      <c r="V24" s="82">
        <v>0</v>
      </c>
      <c r="W24" s="82">
        <v>0</v>
      </c>
      <c r="X24" s="82">
        <v>0</v>
      </c>
      <c r="Y24" s="82">
        <v>0</v>
      </c>
      <c r="Z24" s="82">
        <v>0</v>
      </c>
      <c r="AA24" s="82">
        <v>0</v>
      </c>
      <c r="AB24" s="82">
        <v>0</v>
      </c>
      <c r="AC24" s="82">
        <v>0</v>
      </c>
      <c r="AD24" s="82">
        <v>0</v>
      </c>
      <c r="AE24" s="82">
        <v>0</v>
      </c>
      <c r="AF24" s="82">
        <v>0</v>
      </c>
      <c r="AG24" s="82">
        <v>0</v>
      </c>
      <c r="AH24" s="82">
        <v>0</v>
      </c>
      <c r="AI24" s="85" t="s">
        <v>11</v>
      </c>
    </row>
    <row r="25" spans="1:35" ht="15" customHeight="1" x14ac:dyDescent="0.35">
      <c r="A25" s="77" t="s">
        <v>1315</v>
      </c>
      <c r="B25" s="81" t="s">
        <v>1316</v>
      </c>
      <c r="C25" s="81"/>
      <c r="D25" s="81"/>
      <c r="E25" s="82">
        <v>2.810565</v>
      </c>
      <c r="F25" s="82">
        <v>2.5792950000000001</v>
      </c>
      <c r="G25" s="82">
        <v>2.9005109999999998</v>
      </c>
      <c r="H25" s="82">
        <v>3.0991559999999998</v>
      </c>
      <c r="I25" s="82">
        <v>3.3652739999999999</v>
      </c>
      <c r="J25" s="82">
        <v>3.752151</v>
      </c>
      <c r="K25" s="82">
        <v>4.0850790000000003</v>
      </c>
      <c r="L25" s="82">
        <v>4.4954919999999996</v>
      </c>
      <c r="M25" s="82">
        <v>4.8712819999999999</v>
      </c>
      <c r="N25" s="82">
        <v>5.1944819999999998</v>
      </c>
      <c r="O25" s="82">
        <v>5.4509059999999998</v>
      </c>
      <c r="P25" s="82">
        <v>5.7987690000000001</v>
      </c>
      <c r="Q25" s="82">
        <v>6.1745089999999996</v>
      </c>
      <c r="R25" s="82">
        <v>6.1894619999999998</v>
      </c>
      <c r="S25" s="82">
        <v>6.1413770000000003</v>
      </c>
      <c r="T25" s="82">
        <v>6.0972109999999997</v>
      </c>
      <c r="U25" s="82">
        <v>6.0469020000000002</v>
      </c>
      <c r="V25" s="82">
        <v>6.2551769999999998</v>
      </c>
      <c r="W25" s="82">
        <v>6.4857379999999996</v>
      </c>
      <c r="X25" s="82">
        <v>6.689171</v>
      </c>
      <c r="Y25" s="82">
        <v>6.8860489999999999</v>
      </c>
      <c r="Z25" s="82">
        <v>7.0107549999999996</v>
      </c>
      <c r="AA25" s="82">
        <v>7.1375010000000003</v>
      </c>
      <c r="AB25" s="82">
        <v>7.2389099999999997</v>
      </c>
      <c r="AC25" s="82">
        <v>7.2781450000000003</v>
      </c>
      <c r="AD25" s="82">
        <v>7.3882669999999999</v>
      </c>
      <c r="AE25" s="82">
        <v>7.4550150000000004</v>
      </c>
      <c r="AF25" s="82">
        <v>7.4618539999999998</v>
      </c>
      <c r="AG25" s="82">
        <v>7.5268550000000003</v>
      </c>
      <c r="AH25" s="82">
        <v>7.5094289999999999</v>
      </c>
      <c r="AI25" s="85">
        <v>3.4000000000000002E-2</v>
      </c>
    </row>
    <row r="26" spans="1:35" ht="15" customHeight="1" x14ac:dyDescent="0.35">
      <c r="A26" s="77" t="s">
        <v>1317</v>
      </c>
      <c r="B26" s="81" t="s">
        <v>1318</v>
      </c>
      <c r="C26" s="81"/>
      <c r="D26" s="81"/>
      <c r="E26" s="82">
        <v>626.73834199999999</v>
      </c>
      <c r="F26" s="82">
        <v>627.01330600000006</v>
      </c>
      <c r="G26" s="82">
        <v>665.03002900000001</v>
      </c>
      <c r="H26" s="82">
        <v>667.75506600000006</v>
      </c>
      <c r="I26" s="82">
        <v>639.65643299999999</v>
      </c>
      <c r="J26" s="82">
        <v>629.11425799999995</v>
      </c>
      <c r="K26" s="82">
        <v>622.74401899999998</v>
      </c>
      <c r="L26" s="82">
        <v>626.83557099999996</v>
      </c>
      <c r="M26" s="82">
        <v>632.96844499999997</v>
      </c>
      <c r="N26" s="82">
        <v>644.72033699999997</v>
      </c>
      <c r="O26" s="82">
        <v>651.51196300000004</v>
      </c>
      <c r="P26" s="82">
        <v>687.04998799999998</v>
      </c>
      <c r="Q26" s="82">
        <v>710.13922100000002</v>
      </c>
      <c r="R26" s="82">
        <v>712.91662599999995</v>
      </c>
      <c r="S26" s="82">
        <v>715.95062299999995</v>
      </c>
      <c r="T26" s="82">
        <v>723.36199999999997</v>
      </c>
      <c r="U26" s="82">
        <v>737.36444100000006</v>
      </c>
      <c r="V26" s="82">
        <v>759.89739999999995</v>
      </c>
      <c r="W26" s="82">
        <v>780.36608899999999</v>
      </c>
      <c r="X26" s="82">
        <v>806.40118399999994</v>
      </c>
      <c r="Y26" s="82">
        <v>825.19988999999998</v>
      </c>
      <c r="Z26" s="82">
        <v>839.224243</v>
      </c>
      <c r="AA26" s="82">
        <v>855.501892</v>
      </c>
      <c r="AB26" s="82">
        <v>866.77459699999997</v>
      </c>
      <c r="AC26" s="82">
        <v>873.11395300000004</v>
      </c>
      <c r="AD26" s="82">
        <v>891.62335199999995</v>
      </c>
      <c r="AE26" s="82">
        <v>903.71875</v>
      </c>
      <c r="AF26" s="82">
        <v>910.93670699999996</v>
      </c>
      <c r="AG26" s="82">
        <v>927.72332800000004</v>
      </c>
      <c r="AH26" s="82">
        <v>929.20703100000003</v>
      </c>
      <c r="AI26" s="85">
        <v>1.4E-2</v>
      </c>
    </row>
    <row r="27" spans="1:35" ht="15" customHeight="1" x14ac:dyDescent="0.35">
      <c r="A27" s="77" t="s">
        <v>1319</v>
      </c>
      <c r="B27" s="81" t="s">
        <v>1143</v>
      </c>
      <c r="C27" s="81"/>
      <c r="D27" s="81"/>
      <c r="E27" s="82">
        <v>11.746987000000001</v>
      </c>
      <c r="F27" s="82">
        <v>13.472249</v>
      </c>
      <c r="G27" s="82">
        <v>14.788416</v>
      </c>
      <c r="H27" s="82">
        <v>15.384516</v>
      </c>
      <c r="I27" s="82">
        <v>15.598006</v>
      </c>
      <c r="J27" s="82">
        <v>15.876053000000001</v>
      </c>
      <c r="K27" s="82">
        <v>16.171009000000002</v>
      </c>
      <c r="L27" s="82">
        <v>16.488641999999999</v>
      </c>
      <c r="M27" s="82">
        <v>16.876179</v>
      </c>
      <c r="N27" s="82">
        <v>17.399279</v>
      </c>
      <c r="O27" s="82">
        <v>17.857938999999998</v>
      </c>
      <c r="P27" s="82">
        <v>18.531663999999999</v>
      </c>
      <c r="Q27" s="82">
        <v>19.112214999999999</v>
      </c>
      <c r="R27" s="82">
        <v>19.643305000000002</v>
      </c>
      <c r="S27" s="82">
        <v>20.196375</v>
      </c>
      <c r="T27" s="82">
        <v>20.697823</v>
      </c>
      <c r="U27" s="82">
        <v>21.187141</v>
      </c>
      <c r="V27" s="82">
        <v>21.703146</v>
      </c>
      <c r="W27" s="82">
        <v>22.177455999999999</v>
      </c>
      <c r="X27" s="82">
        <v>22.714169999999999</v>
      </c>
      <c r="Y27" s="82">
        <v>23.287618999999999</v>
      </c>
      <c r="Z27" s="82">
        <v>23.809956</v>
      </c>
      <c r="AA27" s="82">
        <v>24.362717</v>
      </c>
      <c r="AB27" s="82">
        <v>24.873922</v>
      </c>
      <c r="AC27" s="82">
        <v>25.344545</v>
      </c>
      <c r="AD27" s="82">
        <v>25.848886</v>
      </c>
      <c r="AE27" s="82">
        <v>26.332108999999999</v>
      </c>
      <c r="AF27" s="82">
        <v>26.808083</v>
      </c>
      <c r="AG27" s="82">
        <v>27.296935999999999</v>
      </c>
      <c r="AH27" s="82">
        <v>27.704445</v>
      </c>
      <c r="AI27" s="85">
        <v>0.03</v>
      </c>
    </row>
    <row r="28" spans="1:35" ht="12" customHeight="1" x14ac:dyDescent="0.35">
      <c r="A28" s="77" t="s">
        <v>1320</v>
      </c>
      <c r="B28" s="34" t="s">
        <v>1142</v>
      </c>
      <c r="C28" s="34"/>
      <c r="D28" s="34"/>
      <c r="E28" s="82">
        <v>5335.3110349999997</v>
      </c>
      <c r="F28" s="82">
        <v>4654.1103519999997</v>
      </c>
      <c r="G28" s="82">
        <v>4496.9658200000003</v>
      </c>
      <c r="H28" s="82">
        <v>4340.4360349999997</v>
      </c>
      <c r="I28" s="82">
        <v>4100.8857420000004</v>
      </c>
      <c r="J28" s="82">
        <v>3962.6616210000002</v>
      </c>
      <c r="K28" s="82">
        <v>3850.9907229999999</v>
      </c>
      <c r="L28" s="82">
        <v>3801.6206050000001</v>
      </c>
      <c r="M28" s="82">
        <v>3750.6621089999999</v>
      </c>
      <c r="N28" s="82">
        <v>3705.4428710000002</v>
      </c>
      <c r="O28" s="82">
        <v>3648.3041990000002</v>
      </c>
      <c r="P28" s="82">
        <v>3707.438232</v>
      </c>
      <c r="Q28" s="82">
        <v>3715.6301269999999</v>
      </c>
      <c r="R28" s="82">
        <v>3629.3110350000002</v>
      </c>
      <c r="S28" s="82">
        <v>3544.9460450000001</v>
      </c>
      <c r="T28" s="82">
        <v>3494.8698730000001</v>
      </c>
      <c r="U28" s="82">
        <v>3480.2451169999999</v>
      </c>
      <c r="V28" s="82">
        <v>3501.3237300000001</v>
      </c>
      <c r="W28" s="82">
        <v>3518.7358399999998</v>
      </c>
      <c r="X28" s="82">
        <v>3550.211914</v>
      </c>
      <c r="Y28" s="82">
        <v>3543.5134280000002</v>
      </c>
      <c r="Z28" s="82">
        <v>3524.6777339999999</v>
      </c>
      <c r="AA28" s="82">
        <v>3511.5207519999999</v>
      </c>
      <c r="AB28" s="82">
        <v>3484.671875</v>
      </c>
      <c r="AC28" s="82">
        <v>3444.9780270000001</v>
      </c>
      <c r="AD28" s="82">
        <v>3449.3686520000001</v>
      </c>
      <c r="AE28" s="82">
        <v>3432.0026859999998</v>
      </c>
      <c r="AF28" s="82">
        <v>3397.9926759999998</v>
      </c>
      <c r="AG28" s="82">
        <v>3398.6354980000001</v>
      </c>
      <c r="AH28" s="82">
        <v>3354</v>
      </c>
      <c r="AI28" s="85">
        <v>-1.6E-2</v>
      </c>
    </row>
    <row r="29" spans="1:35" ht="12" customHeight="1" x14ac:dyDescent="0.35">
      <c r="B29" s="34" t="s">
        <v>1321</v>
      </c>
      <c r="C29" s="34"/>
      <c r="D29" s="34"/>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5"/>
    </row>
    <row r="30" spans="1:35" ht="12" customHeight="1" x14ac:dyDescent="0.35">
      <c r="B30" s="34" t="s">
        <v>1322</v>
      </c>
      <c r="C30" s="34"/>
      <c r="D30" s="34"/>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5"/>
    </row>
    <row r="31" spans="1:35" ht="12" customHeight="1" x14ac:dyDescent="0.35">
      <c r="A31" s="77" t="s">
        <v>1323</v>
      </c>
      <c r="B31" s="81" t="s">
        <v>1283</v>
      </c>
      <c r="C31" s="81"/>
      <c r="D31" s="81"/>
      <c r="E31" s="82">
        <v>8724.5283199999994</v>
      </c>
      <c r="F31" s="82">
        <v>7939.5649409999996</v>
      </c>
      <c r="G31" s="82">
        <v>8116.8813479999999</v>
      </c>
      <c r="H31" s="82">
        <v>8314.5390619999998</v>
      </c>
      <c r="I31" s="82">
        <v>8323.5039059999999</v>
      </c>
      <c r="J31" s="82">
        <v>8322.1757809999999</v>
      </c>
      <c r="K31" s="82">
        <v>8213.2363280000009</v>
      </c>
      <c r="L31" s="82">
        <v>8182.4931640000004</v>
      </c>
      <c r="M31" s="82">
        <v>8148.5395509999998</v>
      </c>
      <c r="N31" s="82">
        <v>8039.1225590000004</v>
      </c>
      <c r="O31" s="82">
        <v>7956.1635740000002</v>
      </c>
      <c r="P31" s="82">
        <v>7892.4267579999996</v>
      </c>
      <c r="Q31" s="82">
        <v>7877.8208009999998</v>
      </c>
      <c r="R31" s="82">
        <v>7680.5063479999999</v>
      </c>
      <c r="S31" s="82">
        <v>7491.6279299999997</v>
      </c>
      <c r="T31" s="82">
        <v>7401.828125</v>
      </c>
      <c r="U31" s="82">
        <v>7379.4506840000004</v>
      </c>
      <c r="V31" s="82">
        <v>7421.5366210000002</v>
      </c>
      <c r="W31" s="82">
        <v>7516.1909180000002</v>
      </c>
      <c r="X31" s="82">
        <v>7545.408203</v>
      </c>
      <c r="Y31" s="82">
        <v>7531.5078119999998</v>
      </c>
      <c r="Z31" s="82">
        <v>7480.3242190000001</v>
      </c>
      <c r="AA31" s="82">
        <v>7421.3354490000002</v>
      </c>
      <c r="AB31" s="82">
        <v>7365.7758789999998</v>
      </c>
      <c r="AC31" s="82">
        <v>7297.7700199999999</v>
      </c>
      <c r="AD31" s="82">
        <v>7308.1538090000004</v>
      </c>
      <c r="AE31" s="82">
        <v>7296.1381840000004</v>
      </c>
      <c r="AF31" s="82">
        <v>7261.7114259999998</v>
      </c>
      <c r="AG31" s="82">
        <v>7295.6362300000001</v>
      </c>
      <c r="AH31" s="82">
        <v>7308.4360349999997</v>
      </c>
      <c r="AI31" s="85">
        <v>-6.0000000000000001E-3</v>
      </c>
    </row>
    <row r="32" spans="1:35" ht="12" customHeight="1" x14ac:dyDescent="0.35">
      <c r="A32" s="77" t="s">
        <v>1324</v>
      </c>
      <c r="B32" s="81" t="s">
        <v>1285</v>
      </c>
      <c r="C32" s="81"/>
      <c r="D32" s="81"/>
      <c r="E32" s="82">
        <v>46.418770000000002</v>
      </c>
      <c r="F32" s="82">
        <v>51.253639</v>
      </c>
      <c r="G32" s="82">
        <v>54.700763999999999</v>
      </c>
      <c r="H32" s="82">
        <v>52.197566999999999</v>
      </c>
      <c r="I32" s="82">
        <v>51.239521000000003</v>
      </c>
      <c r="J32" s="82">
        <v>51.580734</v>
      </c>
      <c r="K32" s="82">
        <v>51.742249000000001</v>
      </c>
      <c r="L32" s="82">
        <v>52.058838000000002</v>
      </c>
      <c r="M32" s="82">
        <v>51.945</v>
      </c>
      <c r="N32" s="82">
        <v>52.957183999999998</v>
      </c>
      <c r="O32" s="82">
        <v>52.219420999999997</v>
      </c>
      <c r="P32" s="82">
        <v>53.612389</v>
      </c>
      <c r="Q32" s="82">
        <v>54.034382000000001</v>
      </c>
      <c r="R32" s="82">
        <v>53.363276999999997</v>
      </c>
      <c r="S32" s="82">
        <v>52.099303999999997</v>
      </c>
      <c r="T32" s="82">
        <v>51.40202</v>
      </c>
      <c r="U32" s="82">
        <v>50.977820999999999</v>
      </c>
      <c r="V32" s="82">
        <v>51.689278000000002</v>
      </c>
      <c r="W32" s="82">
        <v>51.969776000000003</v>
      </c>
      <c r="X32" s="82">
        <v>53.049380999999997</v>
      </c>
      <c r="Y32" s="82">
        <v>53.070942000000002</v>
      </c>
      <c r="Z32" s="82">
        <v>53.386406000000001</v>
      </c>
      <c r="AA32" s="82">
        <v>53.157027999999997</v>
      </c>
      <c r="AB32" s="82">
        <v>52.364654999999999</v>
      </c>
      <c r="AC32" s="82">
        <v>52.270598999999997</v>
      </c>
      <c r="AD32" s="82">
        <v>52.341468999999996</v>
      </c>
      <c r="AE32" s="82">
        <v>52.742237000000003</v>
      </c>
      <c r="AF32" s="82">
        <v>53.071174999999997</v>
      </c>
      <c r="AG32" s="82">
        <v>53.468131999999997</v>
      </c>
      <c r="AH32" s="82">
        <v>53.209235999999997</v>
      </c>
      <c r="AI32" s="85">
        <v>5.0000000000000001E-3</v>
      </c>
    </row>
    <row r="33" spans="1:35" ht="12" customHeight="1" x14ac:dyDescent="0.35">
      <c r="A33" s="77" t="s">
        <v>1325</v>
      </c>
      <c r="B33" s="81" t="s">
        <v>1326</v>
      </c>
      <c r="C33" s="81"/>
      <c r="D33" s="81"/>
      <c r="E33" s="82">
        <v>8770.9472659999992</v>
      </c>
      <c r="F33" s="82">
        <v>7990.8183589999999</v>
      </c>
      <c r="G33" s="82">
        <v>8171.5820309999999</v>
      </c>
      <c r="H33" s="82">
        <v>8366.7363280000009</v>
      </c>
      <c r="I33" s="82">
        <v>8374.7431639999995</v>
      </c>
      <c r="J33" s="82">
        <v>8373.7568360000005</v>
      </c>
      <c r="K33" s="82">
        <v>8264.9785159999992</v>
      </c>
      <c r="L33" s="82">
        <v>8234.5517579999996</v>
      </c>
      <c r="M33" s="82">
        <v>8200.484375</v>
      </c>
      <c r="N33" s="82">
        <v>8092.0795900000003</v>
      </c>
      <c r="O33" s="82">
        <v>8008.3828119999998</v>
      </c>
      <c r="P33" s="82">
        <v>7946.0390619999998</v>
      </c>
      <c r="Q33" s="82">
        <v>7931.8549800000001</v>
      </c>
      <c r="R33" s="82">
        <v>7733.8696289999998</v>
      </c>
      <c r="S33" s="82">
        <v>7543.7270509999998</v>
      </c>
      <c r="T33" s="82">
        <v>7453.2299800000001</v>
      </c>
      <c r="U33" s="82">
        <v>7430.4287109999996</v>
      </c>
      <c r="V33" s="82">
        <v>7473.2260740000002</v>
      </c>
      <c r="W33" s="82">
        <v>7568.1606449999999</v>
      </c>
      <c r="X33" s="82">
        <v>7598.4575199999999</v>
      </c>
      <c r="Y33" s="82">
        <v>7584.5786129999997</v>
      </c>
      <c r="Z33" s="82">
        <v>7533.7104490000002</v>
      </c>
      <c r="AA33" s="82">
        <v>7474.4926759999998</v>
      </c>
      <c r="AB33" s="82">
        <v>7418.140625</v>
      </c>
      <c r="AC33" s="82">
        <v>7350.0405270000001</v>
      </c>
      <c r="AD33" s="82">
        <v>7360.4951170000004</v>
      </c>
      <c r="AE33" s="82">
        <v>7348.8803710000002</v>
      </c>
      <c r="AF33" s="82">
        <v>7314.7827150000003</v>
      </c>
      <c r="AG33" s="82">
        <v>7349.1044920000004</v>
      </c>
      <c r="AH33" s="82">
        <v>7361.6455079999996</v>
      </c>
      <c r="AI33" s="85">
        <v>-6.0000000000000001E-3</v>
      </c>
    </row>
    <row r="34" spans="1:35" ht="12" customHeight="1" x14ac:dyDescent="0.35">
      <c r="B34" s="34" t="s">
        <v>1327</v>
      </c>
      <c r="C34" s="34"/>
      <c r="D34" s="34"/>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5"/>
    </row>
    <row r="35" spans="1:35" ht="12" customHeight="1" x14ac:dyDescent="0.35">
      <c r="A35" s="77" t="s">
        <v>1328</v>
      </c>
      <c r="B35" s="81" t="s">
        <v>1290</v>
      </c>
      <c r="C35" s="81"/>
      <c r="D35" s="81"/>
      <c r="E35" s="82">
        <v>596.27099599999997</v>
      </c>
      <c r="F35" s="82">
        <v>546.36578399999996</v>
      </c>
      <c r="G35" s="82">
        <v>560.06811500000003</v>
      </c>
      <c r="H35" s="82">
        <v>574.928406</v>
      </c>
      <c r="I35" s="82">
        <v>576.18988000000002</v>
      </c>
      <c r="J35" s="82">
        <v>576.79669200000001</v>
      </c>
      <c r="K35" s="82">
        <v>569.94995100000006</v>
      </c>
      <c r="L35" s="82">
        <v>568.57684300000005</v>
      </c>
      <c r="M35" s="82">
        <v>566.88085899999999</v>
      </c>
      <c r="N35" s="82">
        <v>560.06951900000001</v>
      </c>
      <c r="O35" s="82">
        <v>554.92858899999999</v>
      </c>
      <c r="P35" s="82">
        <v>552.00311299999998</v>
      </c>
      <c r="Q35" s="82">
        <v>551.68054199999995</v>
      </c>
      <c r="R35" s="82">
        <v>538.38372800000002</v>
      </c>
      <c r="S35" s="82">
        <v>525.73877000000005</v>
      </c>
      <c r="T35" s="82">
        <v>519.98260500000004</v>
      </c>
      <c r="U35" s="82">
        <v>519.21203600000001</v>
      </c>
      <c r="V35" s="82">
        <v>522.88903800000003</v>
      </c>
      <c r="W35" s="82">
        <v>529.97515899999996</v>
      </c>
      <c r="X35" s="82">
        <v>532.82470699999999</v>
      </c>
      <c r="Y35" s="82">
        <v>532.42767300000003</v>
      </c>
      <c r="Z35" s="82">
        <v>529.45483400000001</v>
      </c>
      <c r="AA35" s="82">
        <v>525.90850799999998</v>
      </c>
      <c r="AB35" s="82">
        <v>522.56658900000002</v>
      </c>
      <c r="AC35" s="82">
        <v>518.38085899999999</v>
      </c>
      <c r="AD35" s="82">
        <v>519.85076900000001</v>
      </c>
      <c r="AE35" s="82">
        <v>519.60534700000005</v>
      </c>
      <c r="AF35" s="82">
        <v>517.68316700000003</v>
      </c>
      <c r="AG35" s="82">
        <v>520.55609100000004</v>
      </c>
      <c r="AH35" s="82">
        <v>521.65747099999999</v>
      </c>
      <c r="AI35" s="85">
        <v>-5.0000000000000001E-3</v>
      </c>
    </row>
    <row r="36" spans="1:35" ht="12" customHeight="1" x14ac:dyDescent="0.35">
      <c r="A36" s="77" t="s">
        <v>1329</v>
      </c>
      <c r="B36" s="81" t="s">
        <v>1292</v>
      </c>
      <c r="C36" s="81"/>
      <c r="D36" s="81"/>
      <c r="E36" s="82">
        <v>9.3778E-2</v>
      </c>
      <c r="F36" s="82">
        <v>8.4561999999999998E-2</v>
      </c>
      <c r="G36" s="82">
        <v>8.3866999999999997E-2</v>
      </c>
      <c r="H36" s="82">
        <v>8.2933999999999994E-2</v>
      </c>
      <c r="I36" s="82">
        <v>7.9842999999999997E-2</v>
      </c>
      <c r="J36" s="82">
        <v>7.6699000000000003E-2</v>
      </c>
      <c r="K36" s="82">
        <v>7.2664999999999993E-2</v>
      </c>
      <c r="L36" s="82">
        <v>6.9365999999999997E-2</v>
      </c>
      <c r="M36" s="82">
        <v>6.6087999999999994E-2</v>
      </c>
      <c r="N36" s="82">
        <v>6.2316000000000003E-2</v>
      </c>
      <c r="O36" s="82">
        <v>5.8749999999999997E-2</v>
      </c>
      <c r="P36" s="82">
        <v>5.5550000000000002E-2</v>
      </c>
      <c r="Q36" s="82">
        <v>5.2555999999999999E-2</v>
      </c>
      <c r="R36" s="82">
        <v>4.8385999999999998E-2</v>
      </c>
      <c r="S36" s="82">
        <v>4.4403999999999999E-2</v>
      </c>
      <c r="T36" s="82">
        <v>4.1073999999999999E-2</v>
      </c>
      <c r="U36" s="82">
        <v>3.8148000000000001E-2</v>
      </c>
      <c r="V36" s="82">
        <v>3.5541000000000003E-2</v>
      </c>
      <c r="W36" s="82">
        <v>3.3077000000000002E-2</v>
      </c>
      <c r="X36" s="82">
        <v>3.0315999999999999E-2</v>
      </c>
      <c r="Y36" s="82">
        <v>2.7324000000000001E-2</v>
      </c>
      <c r="Z36" s="82">
        <v>2.4208E-2</v>
      </c>
      <c r="AA36" s="82">
        <v>2.1094999999999999E-2</v>
      </c>
      <c r="AB36" s="82">
        <v>1.7999999999999999E-2</v>
      </c>
      <c r="AC36" s="82">
        <v>1.4900999999999999E-2</v>
      </c>
      <c r="AD36" s="82">
        <v>1.1975E-2</v>
      </c>
      <c r="AE36" s="82">
        <v>8.9910000000000007E-3</v>
      </c>
      <c r="AF36" s="82">
        <v>5.9810000000000002E-3</v>
      </c>
      <c r="AG36" s="82">
        <v>3.0119999999999999E-3</v>
      </c>
      <c r="AH36" s="82">
        <v>0</v>
      </c>
      <c r="AI36" s="85" t="s">
        <v>11</v>
      </c>
    </row>
    <row r="37" spans="1:35" ht="15" customHeight="1" x14ac:dyDescent="0.35">
      <c r="A37" s="77" t="s">
        <v>1330</v>
      </c>
      <c r="B37" s="81" t="s">
        <v>1294</v>
      </c>
      <c r="C37" s="81"/>
      <c r="D37" s="81"/>
      <c r="E37" s="82">
        <v>28.579189</v>
      </c>
      <c r="F37" s="82">
        <v>37.799796999999998</v>
      </c>
      <c r="G37" s="82">
        <v>46.339046000000003</v>
      </c>
      <c r="H37" s="82">
        <v>54.261100999999996</v>
      </c>
      <c r="I37" s="82">
        <v>58.176040999999998</v>
      </c>
      <c r="J37" s="82">
        <v>61.655929999999998</v>
      </c>
      <c r="K37" s="82">
        <v>64.917702000000006</v>
      </c>
      <c r="L37" s="82">
        <v>68.914390999999995</v>
      </c>
      <c r="M37" s="82">
        <v>73.443618999999998</v>
      </c>
      <c r="N37" s="82">
        <v>78.091064000000003</v>
      </c>
      <c r="O37" s="82">
        <v>80.645233000000005</v>
      </c>
      <c r="P37" s="82">
        <v>85.000327999999996</v>
      </c>
      <c r="Q37" s="82">
        <v>88.585280999999995</v>
      </c>
      <c r="R37" s="82">
        <v>89.981232000000006</v>
      </c>
      <c r="S37" s="82">
        <v>91.31456</v>
      </c>
      <c r="T37" s="82">
        <v>93.395668000000001</v>
      </c>
      <c r="U37" s="82">
        <v>96.163764999999998</v>
      </c>
      <c r="V37" s="82">
        <v>99.826248000000007</v>
      </c>
      <c r="W37" s="82">
        <v>103.860428</v>
      </c>
      <c r="X37" s="82">
        <v>107.462875</v>
      </c>
      <c r="Y37" s="82">
        <v>110.179092</v>
      </c>
      <c r="Z37" s="82">
        <v>112.399666</v>
      </c>
      <c r="AA37" s="82">
        <v>114.578751</v>
      </c>
      <c r="AB37" s="82">
        <v>116.570374</v>
      </c>
      <c r="AC37" s="82">
        <v>118.287209</v>
      </c>
      <c r="AD37" s="82">
        <v>121.47287799999999</v>
      </c>
      <c r="AE37" s="82">
        <v>124.279961</v>
      </c>
      <c r="AF37" s="82">
        <v>126.766396</v>
      </c>
      <c r="AG37" s="82">
        <v>130.59278900000001</v>
      </c>
      <c r="AH37" s="82">
        <v>133.894745</v>
      </c>
      <c r="AI37" s="85">
        <v>5.5E-2</v>
      </c>
    </row>
    <row r="38" spans="1:35" ht="15" customHeight="1" x14ac:dyDescent="0.35">
      <c r="A38" s="77" t="s">
        <v>1331</v>
      </c>
      <c r="B38" s="81" t="s">
        <v>1296</v>
      </c>
      <c r="C38" s="81"/>
      <c r="D38" s="81"/>
      <c r="E38" s="82">
        <v>116.33712800000001</v>
      </c>
      <c r="F38" s="82">
        <v>128.26812699999999</v>
      </c>
      <c r="G38" s="82">
        <v>155.00762900000001</v>
      </c>
      <c r="H38" s="82">
        <v>182.89810199999999</v>
      </c>
      <c r="I38" s="82">
        <v>195.789841</v>
      </c>
      <c r="J38" s="82">
        <v>205.34196499999999</v>
      </c>
      <c r="K38" s="82">
        <v>213.27427700000001</v>
      </c>
      <c r="L38" s="82">
        <v>223.44061300000001</v>
      </c>
      <c r="M38" s="82">
        <v>236.342468</v>
      </c>
      <c r="N38" s="82">
        <v>247.95652799999999</v>
      </c>
      <c r="O38" s="82">
        <v>258.85949699999998</v>
      </c>
      <c r="P38" s="82">
        <v>282.15914900000001</v>
      </c>
      <c r="Q38" s="82">
        <v>301.43454000000003</v>
      </c>
      <c r="R38" s="82">
        <v>312.80041499999999</v>
      </c>
      <c r="S38" s="82">
        <v>324.20504799999998</v>
      </c>
      <c r="T38" s="82">
        <v>337.032623</v>
      </c>
      <c r="U38" s="82">
        <v>352.85296599999998</v>
      </c>
      <c r="V38" s="82">
        <v>373.29519699999997</v>
      </c>
      <c r="W38" s="82">
        <v>393.44055200000003</v>
      </c>
      <c r="X38" s="82">
        <v>416.24755900000002</v>
      </c>
      <c r="Y38" s="82">
        <v>434.52276599999999</v>
      </c>
      <c r="Z38" s="82">
        <v>451.46810900000003</v>
      </c>
      <c r="AA38" s="82">
        <v>469.557098</v>
      </c>
      <c r="AB38" s="82">
        <v>484.46343999999999</v>
      </c>
      <c r="AC38" s="82">
        <v>496.07870500000001</v>
      </c>
      <c r="AD38" s="82">
        <v>515.07562299999995</v>
      </c>
      <c r="AE38" s="82">
        <v>530.70703100000003</v>
      </c>
      <c r="AF38" s="82">
        <v>543.75414999999998</v>
      </c>
      <c r="AG38" s="82">
        <v>562.824341</v>
      </c>
      <c r="AH38" s="82">
        <v>573.33343500000001</v>
      </c>
      <c r="AI38" s="85">
        <v>5.7000000000000002E-2</v>
      </c>
    </row>
    <row r="39" spans="1:35" ht="15" customHeight="1" x14ac:dyDescent="0.35">
      <c r="A39" s="77" t="s">
        <v>1332</v>
      </c>
      <c r="B39" s="81" t="s">
        <v>1298</v>
      </c>
      <c r="C39" s="81"/>
      <c r="D39" s="81"/>
      <c r="E39" s="82">
        <v>55.057670999999999</v>
      </c>
      <c r="F39" s="82">
        <v>53.127327000000001</v>
      </c>
      <c r="G39" s="82">
        <v>53.622996999999998</v>
      </c>
      <c r="H39" s="82">
        <v>53.152264000000002</v>
      </c>
      <c r="I39" s="82">
        <v>51.774372</v>
      </c>
      <c r="J39" s="82">
        <v>51.004989999999999</v>
      </c>
      <c r="K39" s="82">
        <v>50.355651999999999</v>
      </c>
      <c r="L39" s="82">
        <v>50.621254</v>
      </c>
      <c r="M39" s="82">
        <v>51.208556999999999</v>
      </c>
      <c r="N39" s="82">
        <v>52.072277</v>
      </c>
      <c r="O39" s="82">
        <v>53.217650999999996</v>
      </c>
      <c r="P39" s="82">
        <v>55.713206999999997</v>
      </c>
      <c r="Q39" s="82">
        <v>57.525776</v>
      </c>
      <c r="R39" s="82">
        <v>58.145057999999999</v>
      </c>
      <c r="S39" s="82">
        <v>58.647334999999998</v>
      </c>
      <c r="T39" s="82">
        <v>59.694374000000003</v>
      </c>
      <c r="U39" s="82">
        <v>61.187140999999997</v>
      </c>
      <c r="V39" s="82">
        <v>63.272671000000003</v>
      </c>
      <c r="W39" s="82">
        <v>65.542450000000002</v>
      </c>
      <c r="X39" s="82">
        <v>67.744652000000002</v>
      </c>
      <c r="Y39" s="82">
        <v>69.149833999999998</v>
      </c>
      <c r="Z39" s="82">
        <v>70.186065999999997</v>
      </c>
      <c r="AA39" s="82">
        <v>71.208481000000006</v>
      </c>
      <c r="AB39" s="82">
        <v>71.972328000000005</v>
      </c>
      <c r="AC39" s="82">
        <v>72.425597999999994</v>
      </c>
      <c r="AD39" s="82">
        <v>73.737701000000001</v>
      </c>
      <c r="AE39" s="82">
        <v>74.667357999999993</v>
      </c>
      <c r="AF39" s="82">
        <v>75.298148999999995</v>
      </c>
      <c r="AG39" s="82">
        <v>76.662216000000001</v>
      </c>
      <c r="AH39" s="82">
        <v>77.354256000000007</v>
      </c>
      <c r="AI39" s="85">
        <v>1.2E-2</v>
      </c>
    </row>
    <row r="40" spans="1:35" ht="15" customHeight="1" x14ac:dyDescent="0.35">
      <c r="A40" s="77" t="s">
        <v>1333</v>
      </c>
      <c r="B40" s="81" t="s">
        <v>1300</v>
      </c>
      <c r="C40" s="81"/>
      <c r="D40" s="81"/>
      <c r="E40" s="82">
        <v>36.218811000000002</v>
      </c>
      <c r="F40" s="82">
        <v>154.586761</v>
      </c>
      <c r="G40" s="82">
        <v>190.44366500000001</v>
      </c>
      <c r="H40" s="82">
        <v>194.14935299999999</v>
      </c>
      <c r="I40" s="82">
        <v>189.67103599999999</v>
      </c>
      <c r="J40" s="82">
        <v>186.11908</v>
      </c>
      <c r="K40" s="82">
        <v>182.59335300000001</v>
      </c>
      <c r="L40" s="82">
        <v>182.38986199999999</v>
      </c>
      <c r="M40" s="82">
        <v>183.34767199999999</v>
      </c>
      <c r="N40" s="82">
        <v>185.21614099999999</v>
      </c>
      <c r="O40" s="82">
        <v>188.22491500000001</v>
      </c>
      <c r="P40" s="82">
        <v>195.500427</v>
      </c>
      <c r="Q40" s="82">
        <v>201.602203</v>
      </c>
      <c r="R40" s="82">
        <v>202.48445100000001</v>
      </c>
      <c r="S40" s="82">
        <v>203.07191499999999</v>
      </c>
      <c r="T40" s="82">
        <v>205.48602299999999</v>
      </c>
      <c r="U40" s="82">
        <v>209.44358800000001</v>
      </c>
      <c r="V40" s="82">
        <v>215.51011700000001</v>
      </c>
      <c r="W40" s="82">
        <v>222.27899199999999</v>
      </c>
      <c r="X40" s="82">
        <v>228.56625399999999</v>
      </c>
      <c r="Y40" s="82">
        <v>232.799881</v>
      </c>
      <c r="Z40" s="82">
        <v>235.78497300000001</v>
      </c>
      <c r="AA40" s="82">
        <v>238.747772</v>
      </c>
      <c r="AB40" s="82">
        <v>241.03796399999999</v>
      </c>
      <c r="AC40" s="82">
        <v>242.18598900000001</v>
      </c>
      <c r="AD40" s="82">
        <v>246.25103799999999</v>
      </c>
      <c r="AE40" s="82">
        <v>249.15150499999999</v>
      </c>
      <c r="AF40" s="82">
        <v>250.96052599999999</v>
      </c>
      <c r="AG40" s="82">
        <v>255.18679800000001</v>
      </c>
      <c r="AH40" s="82">
        <v>257.30136099999999</v>
      </c>
      <c r="AI40" s="85">
        <v>7.0000000000000007E-2</v>
      </c>
    </row>
    <row r="41" spans="1:35" ht="15" customHeight="1" x14ac:dyDescent="0.35">
      <c r="A41" s="77" t="s">
        <v>1334</v>
      </c>
      <c r="B41" s="81" t="s">
        <v>1302</v>
      </c>
      <c r="C41" s="81"/>
      <c r="D41" s="81"/>
      <c r="E41" s="82">
        <v>0</v>
      </c>
      <c r="F41" s="82">
        <v>0</v>
      </c>
      <c r="G41" s="82">
        <v>0</v>
      </c>
      <c r="H41" s="82">
        <v>0</v>
      </c>
      <c r="I41" s="82">
        <v>0</v>
      </c>
      <c r="J41" s="82">
        <v>0</v>
      </c>
      <c r="K41" s="82">
        <v>0</v>
      </c>
      <c r="L41" s="82">
        <v>0</v>
      </c>
      <c r="M41" s="82">
        <v>0</v>
      </c>
      <c r="N41" s="82">
        <v>0</v>
      </c>
      <c r="O41" s="82">
        <v>0</v>
      </c>
      <c r="P41" s="82">
        <v>0</v>
      </c>
      <c r="Q41" s="82">
        <v>0</v>
      </c>
      <c r="R41" s="82">
        <v>0</v>
      </c>
      <c r="S41" s="82">
        <v>0</v>
      </c>
      <c r="T41" s="82">
        <v>0</v>
      </c>
      <c r="U41" s="82">
        <v>0</v>
      </c>
      <c r="V41" s="82">
        <v>0</v>
      </c>
      <c r="W41" s="82">
        <v>0</v>
      </c>
      <c r="X41" s="82">
        <v>0</v>
      </c>
      <c r="Y41" s="82">
        <v>0</v>
      </c>
      <c r="Z41" s="82">
        <v>0</v>
      </c>
      <c r="AA41" s="82">
        <v>0</v>
      </c>
      <c r="AB41" s="82">
        <v>0</v>
      </c>
      <c r="AC41" s="82">
        <v>0</v>
      </c>
      <c r="AD41" s="82">
        <v>0</v>
      </c>
      <c r="AE41" s="82">
        <v>0</v>
      </c>
      <c r="AF41" s="82">
        <v>0</v>
      </c>
      <c r="AG41" s="82">
        <v>0</v>
      </c>
      <c r="AH41" s="82">
        <v>0</v>
      </c>
      <c r="AI41" s="85" t="s">
        <v>11</v>
      </c>
    </row>
    <row r="42" spans="1:35" ht="15" customHeight="1" x14ac:dyDescent="0.35">
      <c r="A42" s="77" t="s">
        <v>1335</v>
      </c>
      <c r="B42" s="81" t="s">
        <v>1304</v>
      </c>
      <c r="C42" s="81"/>
      <c r="D42" s="81"/>
      <c r="E42" s="82">
        <v>458.01428199999998</v>
      </c>
      <c r="F42" s="82">
        <v>501.93493699999999</v>
      </c>
      <c r="G42" s="82">
        <v>547.27465800000004</v>
      </c>
      <c r="H42" s="82">
        <v>565.82757600000002</v>
      </c>
      <c r="I42" s="82">
        <v>565.51458700000001</v>
      </c>
      <c r="J42" s="82">
        <v>565.17663600000003</v>
      </c>
      <c r="K42" s="82">
        <v>560.31372099999999</v>
      </c>
      <c r="L42" s="82">
        <v>561.88214100000005</v>
      </c>
      <c r="M42" s="82">
        <v>563.16980000000001</v>
      </c>
      <c r="N42" s="82">
        <v>562.63098100000002</v>
      </c>
      <c r="O42" s="82">
        <v>562.89172399999995</v>
      </c>
      <c r="P42" s="82">
        <v>570.48767099999998</v>
      </c>
      <c r="Q42" s="82">
        <v>576.23821999999996</v>
      </c>
      <c r="R42" s="82">
        <v>567.89605700000004</v>
      </c>
      <c r="S42" s="82">
        <v>558.94799799999998</v>
      </c>
      <c r="T42" s="82">
        <v>556.03161599999999</v>
      </c>
      <c r="U42" s="82">
        <v>558.466858</v>
      </c>
      <c r="V42" s="82">
        <v>566.629639</v>
      </c>
      <c r="W42" s="82">
        <v>576.86871299999996</v>
      </c>
      <c r="X42" s="82">
        <v>585.97894299999996</v>
      </c>
      <c r="Y42" s="82">
        <v>589.79345699999999</v>
      </c>
      <c r="Z42" s="82">
        <v>590.86480700000004</v>
      </c>
      <c r="AA42" s="82">
        <v>591.52166699999998</v>
      </c>
      <c r="AB42" s="82">
        <v>591.03228799999999</v>
      </c>
      <c r="AC42" s="82">
        <v>588.61328100000003</v>
      </c>
      <c r="AD42" s="82">
        <v>593.19030799999996</v>
      </c>
      <c r="AE42" s="82">
        <v>595.053406</v>
      </c>
      <c r="AF42" s="82">
        <v>594.78008999999997</v>
      </c>
      <c r="AG42" s="82">
        <v>600.26403800000003</v>
      </c>
      <c r="AH42" s="82">
        <v>601.24218800000006</v>
      </c>
      <c r="AI42" s="85">
        <v>8.9999999999999993E-3</v>
      </c>
    </row>
    <row r="43" spans="1:35" ht="15" customHeight="1" x14ac:dyDescent="0.35">
      <c r="A43" s="77" t="s">
        <v>1336</v>
      </c>
      <c r="B43" s="81" t="s">
        <v>1306</v>
      </c>
      <c r="C43" s="81"/>
      <c r="D43" s="81"/>
      <c r="E43" s="82">
        <v>0.110323</v>
      </c>
      <c r="F43" s="82">
        <v>0.137763</v>
      </c>
      <c r="G43" s="82">
        <v>0.183253</v>
      </c>
      <c r="H43" s="82">
        <v>0.23328199999999999</v>
      </c>
      <c r="I43" s="82">
        <v>0.25928400000000001</v>
      </c>
      <c r="J43" s="82">
        <v>0.269482</v>
      </c>
      <c r="K43" s="82">
        <v>0.27029700000000001</v>
      </c>
      <c r="L43" s="82">
        <v>0.26854499999999998</v>
      </c>
      <c r="M43" s="82">
        <v>0.26186599999999999</v>
      </c>
      <c r="N43" s="82">
        <v>0.26164300000000001</v>
      </c>
      <c r="O43" s="82">
        <v>0.25868000000000002</v>
      </c>
      <c r="P43" s="82">
        <v>0.26290200000000002</v>
      </c>
      <c r="Q43" s="82">
        <v>0.26259500000000002</v>
      </c>
      <c r="R43" s="82">
        <v>0.25814100000000001</v>
      </c>
      <c r="S43" s="82">
        <v>0.25338300000000002</v>
      </c>
      <c r="T43" s="82">
        <v>0.25079400000000002</v>
      </c>
      <c r="U43" s="82">
        <v>0.25117600000000001</v>
      </c>
      <c r="V43" s="82">
        <v>0.25495699999999999</v>
      </c>
      <c r="W43" s="82">
        <v>0.25800600000000001</v>
      </c>
      <c r="X43" s="82">
        <v>0.26522499999999999</v>
      </c>
      <c r="Y43" s="82">
        <v>0.26688400000000001</v>
      </c>
      <c r="Z43" s="82">
        <v>0.27162900000000001</v>
      </c>
      <c r="AA43" s="82">
        <v>0.277702</v>
      </c>
      <c r="AB43" s="82">
        <v>0.28060000000000002</v>
      </c>
      <c r="AC43" s="82">
        <v>0.28139700000000001</v>
      </c>
      <c r="AD43" s="82">
        <v>0.28559200000000001</v>
      </c>
      <c r="AE43" s="82">
        <v>0.28731699999999999</v>
      </c>
      <c r="AF43" s="82">
        <v>0.28775299999999998</v>
      </c>
      <c r="AG43" s="82">
        <v>0.29196899999999998</v>
      </c>
      <c r="AH43" s="82">
        <v>0.29115400000000002</v>
      </c>
      <c r="AI43" s="85">
        <v>3.4000000000000002E-2</v>
      </c>
    </row>
    <row r="44" spans="1:35" ht="15" customHeight="1" x14ac:dyDescent="0.35">
      <c r="A44" s="77" t="s">
        <v>1337</v>
      </c>
      <c r="B44" s="81" t="s">
        <v>1308</v>
      </c>
      <c r="C44" s="81"/>
      <c r="D44" s="81"/>
      <c r="E44" s="82">
        <v>2.1523E-2</v>
      </c>
      <c r="F44" s="82">
        <v>2.2523000000000001E-2</v>
      </c>
      <c r="G44" s="82">
        <v>2.3244999999999998E-2</v>
      </c>
      <c r="H44" s="82">
        <v>2.4621000000000001E-2</v>
      </c>
      <c r="I44" s="82">
        <v>2.5132999999999999E-2</v>
      </c>
      <c r="J44" s="82">
        <v>2.5956E-2</v>
      </c>
      <c r="K44" s="82">
        <v>2.6793999999999998E-2</v>
      </c>
      <c r="L44" s="82">
        <v>2.7444E-2</v>
      </c>
      <c r="M44" s="82">
        <v>2.7904000000000002E-2</v>
      </c>
      <c r="N44" s="82">
        <v>2.8843000000000001E-2</v>
      </c>
      <c r="O44" s="82">
        <v>2.9156000000000001E-2</v>
      </c>
      <c r="P44" s="82">
        <v>3.0003999999999999E-2</v>
      </c>
      <c r="Q44" s="82">
        <v>3.0705E-2</v>
      </c>
      <c r="R44" s="82">
        <v>3.0901000000000001E-2</v>
      </c>
      <c r="S44" s="82">
        <v>3.1073E-2</v>
      </c>
      <c r="T44" s="82">
        <v>3.1642999999999998E-2</v>
      </c>
      <c r="U44" s="82">
        <v>3.2497999999999999E-2</v>
      </c>
      <c r="V44" s="82">
        <v>3.3938999999999997E-2</v>
      </c>
      <c r="W44" s="82">
        <v>3.4952999999999998E-2</v>
      </c>
      <c r="X44" s="82">
        <v>3.7253000000000001E-2</v>
      </c>
      <c r="Y44" s="82">
        <v>3.8560999999999998E-2</v>
      </c>
      <c r="Z44" s="82">
        <v>4.0196000000000003E-2</v>
      </c>
      <c r="AA44" s="82">
        <v>4.2286999999999998E-2</v>
      </c>
      <c r="AB44" s="82">
        <v>4.3834999999999999E-2</v>
      </c>
      <c r="AC44" s="82">
        <v>4.5184000000000002E-2</v>
      </c>
      <c r="AD44" s="82">
        <v>4.7343000000000003E-2</v>
      </c>
      <c r="AE44" s="82">
        <v>4.9064999999999998E-2</v>
      </c>
      <c r="AF44" s="82">
        <v>5.0527000000000002E-2</v>
      </c>
      <c r="AG44" s="82">
        <v>5.2706999999999997E-2</v>
      </c>
      <c r="AH44" s="82">
        <v>5.3215999999999999E-2</v>
      </c>
      <c r="AI44" s="85">
        <v>3.2000000000000001E-2</v>
      </c>
    </row>
    <row r="45" spans="1:35" ht="15" customHeight="1" x14ac:dyDescent="0.35">
      <c r="A45" s="77" t="s">
        <v>1338</v>
      </c>
      <c r="B45" s="81" t="s">
        <v>1310</v>
      </c>
      <c r="C45" s="81"/>
      <c r="D45" s="81"/>
      <c r="E45" s="82">
        <v>0.454287</v>
      </c>
      <c r="F45" s="82">
        <v>0.61953199999999997</v>
      </c>
      <c r="G45" s="82">
        <v>0.69791700000000001</v>
      </c>
      <c r="H45" s="82">
        <v>0.73194599999999999</v>
      </c>
      <c r="I45" s="82">
        <v>0.74988699999999997</v>
      </c>
      <c r="J45" s="82">
        <v>0.77173599999999998</v>
      </c>
      <c r="K45" s="82">
        <v>0.785443</v>
      </c>
      <c r="L45" s="82">
        <v>0.79760399999999998</v>
      </c>
      <c r="M45" s="82">
        <v>0.80721799999999999</v>
      </c>
      <c r="N45" s="82">
        <v>0.821994</v>
      </c>
      <c r="O45" s="82">
        <v>0.82895200000000002</v>
      </c>
      <c r="P45" s="82">
        <v>0.86267899999999997</v>
      </c>
      <c r="Q45" s="82">
        <v>0.88248800000000005</v>
      </c>
      <c r="R45" s="82">
        <v>0.88968400000000003</v>
      </c>
      <c r="S45" s="82">
        <v>0.89937299999999998</v>
      </c>
      <c r="T45" s="82">
        <v>0.91783199999999998</v>
      </c>
      <c r="U45" s="82">
        <v>0.94411299999999998</v>
      </c>
      <c r="V45" s="82">
        <v>0.98437600000000003</v>
      </c>
      <c r="W45" s="82">
        <v>1.0265660000000001</v>
      </c>
      <c r="X45" s="82">
        <v>1.076635</v>
      </c>
      <c r="Y45" s="82">
        <v>1.1149789999999999</v>
      </c>
      <c r="Z45" s="82">
        <v>1.1537139999999999</v>
      </c>
      <c r="AA45" s="82">
        <v>1.190774</v>
      </c>
      <c r="AB45" s="82">
        <v>1.2256609999999999</v>
      </c>
      <c r="AC45" s="82">
        <v>1.2712019999999999</v>
      </c>
      <c r="AD45" s="82">
        <v>1.3486309999999999</v>
      </c>
      <c r="AE45" s="82">
        <v>1.4238010000000001</v>
      </c>
      <c r="AF45" s="82">
        <v>1.489571</v>
      </c>
      <c r="AG45" s="82">
        <v>1.572449</v>
      </c>
      <c r="AH45" s="82">
        <v>1.6329180000000001</v>
      </c>
      <c r="AI45" s="85">
        <v>4.4999999999999998E-2</v>
      </c>
    </row>
    <row r="46" spans="1:35" ht="15" customHeight="1" x14ac:dyDescent="0.35">
      <c r="A46" s="77" t="s">
        <v>1339</v>
      </c>
      <c r="B46" s="81" t="s">
        <v>1312</v>
      </c>
      <c r="C46" s="81"/>
      <c r="D46" s="81"/>
      <c r="E46" s="82">
        <v>5.8349999999999999E-3</v>
      </c>
      <c r="F46" s="82">
        <v>5.803E-3</v>
      </c>
      <c r="G46" s="82">
        <v>6.4859999999999996E-3</v>
      </c>
      <c r="H46" s="82">
        <v>6.6709999999999998E-3</v>
      </c>
      <c r="I46" s="82">
        <v>6.7279999999999996E-3</v>
      </c>
      <c r="J46" s="82">
        <v>6.8190000000000004E-3</v>
      </c>
      <c r="K46" s="82">
        <v>6.8370000000000002E-3</v>
      </c>
      <c r="L46" s="82">
        <v>6.7780000000000002E-3</v>
      </c>
      <c r="M46" s="82">
        <v>6.7070000000000003E-3</v>
      </c>
      <c r="N46" s="82">
        <v>6.7419999999999997E-3</v>
      </c>
      <c r="O46" s="82">
        <v>6.6670000000000002E-3</v>
      </c>
      <c r="P46" s="82">
        <v>7.0340000000000003E-3</v>
      </c>
      <c r="Q46" s="82">
        <v>7.0559999999999998E-3</v>
      </c>
      <c r="R46" s="82">
        <v>7.0060000000000001E-3</v>
      </c>
      <c r="S46" s="82">
        <v>7.0140000000000003E-3</v>
      </c>
      <c r="T46" s="82">
        <v>7.0619999999999997E-3</v>
      </c>
      <c r="U46" s="82">
        <v>7.123E-3</v>
      </c>
      <c r="V46" s="82">
        <v>7.3049999999999999E-3</v>
      </c>
      <c r="W46" s="82">
        <v>7.45E-3</v>
      </c>
      <c r="X46" s="82">
        <v>7.7349999999999997E-3</v>
      </c>
      <c r="Y46" s="82">
        <v>7.8759999999999993E-3</v>
      </c>
      <c r="Z46" s="82">
        <v>8.0409999999999995E-3</v>
      </c>
      <c r="AA46" s="82">
        <v>8.1890000000000001E-3</v>
      </c>
      <c r="AB46" s="82">
        <v>8.2909999999999998E-3</v>
      </c>
      <c r="AC46" s="82">
        <v>8.4980000000000003E-3</v>
      </c>
      <c r="AD46" s="82">
        <v>8.9510000000000006E-3</v>
      </c>
      <c r="AE46" s="82">
        <v>9.3039999999999998E-3</v>
      </c>
      <c r="AF46" s="82">
        <v>9.5560000000000003E-3</v>
      </c>
      <c r="AG46" s="82">
        <v>9.92E-3</v>
      </c>
      <c r="AH46" s="82">
        <v>1.0041E-2</v>
      </c>
      <c r="AI46" s="85">
        <v>1.9E-2</v>
      </c>
    </row>
    <row r="47" spans="1:35" ht="15" customHeight="1" x14ac:dyDescent="0.35">
      <c r="A47" s="77" t="s">
        <v>1340</v>
      </c>
      <c r="B47" s="81" t="s">
        <v>1314</v>
      </c>
      <c r="C47" s="81"/>
      <c r="D47" s="81"/>
      <c r="E47" s="82">
        <v>0</v>
      </c>
      <c r="F47" s="82">
        <v>0</v>
      </c>
      <c r="G47" s="82">
        <v>0</v>
      </c>
      <c r="H47" s="82">
        <v>0</v>
      </c>
      <c r="I47" s="82">
        <v>0</v>
      </c>
      <c r="J47" s="82">
        <v>0</v>
      </c>
      <c r="K47" s="82">
        <v>0</v>
      </c>
      <c r="L47" s="82">
        <v>0</v>
      </c>
      <c r="M47" s="82">
        <v>0</v>
      </c>
      <c r="N47" s="82">
        <v>0</v>
      </c>
      <c r="O47" s="82">
        <v>0</v>
      </c>
      <c r="P47" s="82">
        <v>0</v>
      </c>
      <c r="Q47" s="82">
        <v>0</v>
      </c>
      <c r="R47" s="82">
        <v>0</v>
      </c>
      <c r="S47" s="82">
        <v>0</v>
      </c>
      <c r="T47" s="82">
        <v>0</v>
      </c>
      <c r="U47" s="82">
        <v>0</v>
      </c>
      <c r="V47" s="82">
        <v>0</v>
      </c>
      <c r="W47" s="82">
        <v>0</v>
      </c>
      <c r="X47" s="82">
        <v>0</v>
      </c>
      <c r="Y47" s="82">
        <v>0</v>
      </c>
      <c r="Z47" s="82">
        <v>0</v>
      </c>
      <c r="AA47" s="82">
        <v>0</v>
      </c>
      <c r="AB47" s="82">
        <v>0</v>
      </c>
      <c r="AC47" s="82">
        <v>0</v>
      </c>
      <c r="AD47" s="82">
        <v>0</v>
      </c>
      <c r="AE47" s="82">
        <v>0</v>
      </c>
      <c r="AF47" s="82">
        <v>0</v>
      </c>
      <c r="AG47" s="82">
        <v>0</v>
      </c>
      <c r="AH47" s="82">
        <v>0</v>
      </c>
      <c r="AI47" s="85" t="s">
        <v>11</v>
      </c>
    </row>
    <row r="48" spans="1:35" ht="15" customHeight="1" x14ac:dyDescent="0.35">
      <c r="A48" s="77" t="s">
        <v>1341</v>
      </c>
      <c r="B48" s="81" t="s">
        <v>1316</v>
      </c>
      <c r="C48" s="81"/>
      <c r="D48" s="81"/>
      <c r="E48" s="82">
        <v>6.3100000000000005E-4</v>
      </c>
      <c r="F48" s="82">
        <v>3.9240000000000004E-3</v>
      </c>
      <c r="G48" s="82">
        <v>7.607E-3</v>
      </c>
      <c r="H48" s="82">
        <v>1.1663E-2</v>
      </c>
      <c r="I48" s="82">
        <v>1.6934000000000001E-2</v>
      </c>
      <c r="J48" s="82">
        <v>2.146E-2</v>
      </c>
      <c r="K48" s="82">
        <v>2.5975000000000002E-2</v>
      </c>
      <c r="L48" s="82">
        <v>3.1001000000000001E-2</v>
      </c>
      <c r="M48" s="82">
        <v>3.6346000000000003E-2</v>
      </c>
      <c r="N48" s="82">
        <v>4.1800999999999998E-2</v>
      </c>
      <c r="O48" s="82">
        <v>4.7445000000000001E-2</v>
      </c>
      <c r="P48" s="82">
        <v>5.4151999999999999E-2</v>
      </c>
      <c r="Q48" s="82">
        <v>6.1150000000000003E-2</v>
      </c>
      <c r="R48" s="82">
        <v>6.6989000000000007E-2</v>
      </c>
      <c r="S48" s="82">
        <v>7.3028999999999997E-2</v>
      </c>
      <c r="T48" s="82">
        <v>8.0170000000000005E-2</v>
      </c>
      <c r="U48" s="82">
        <v>8.8482000000000005E-2</v>
      </c>
      <c r="V48" s="82">
        <v>9.8235000000000003E-2</v>
      </c>
      <c r="W48" s="82">
        <v>0.108999</v>
      </c>
      <c r="X48" s="82">
        <v>0.120353</v>
      </c>
      <c r="Y48" s="82">
        <v>0.13120999999999999</v>
      </c>
      <c r="Z48" s="82">
        <v>0.142038</v>
      </c>
      <c r="AA48" s="82">
        <v>0.153393</v>
      </c>
      <c r="AB48" s="82">
        <v>0.16478300000000001</v>
      </c>
      <c r="AC48" s="82">
        <v>0.176149</v>
      </c>
      <c r="AD48" s="82">
        <v>0.19006200000000001</v>
      </c>
      <c r="AE48" s="82">
        <v>0.20350299999999999</v>
      </c>
      <c r="AF48" s="82">
        <v>0.21637600000000001</v>
      </c>
      <c r="AG48" s="82">
        <v>0.232098</v>
      </c>
      <c r="AH48" s="82">
        <v>0.245919</v>
      </c>
      <c r="AI48" s="85">
        <v>0.22800000000000001</v>
      </c>
    </row>
    <row r="49" spans="1:35" ht="15" customHeight="1" x14ac:dyDescent="0.35">
      <c r="A49" s="77" t="s">
        <v>1342</v>
      </c>
      <c r="B49" s="81" t="s">
        <v>1343</v>
      </c>
      <c r="C49" s="81"/>
      <c r="D49" s="81"/>
      <c r="E49" s="82">
        <v>1291.1644289999999</v>
      </c>
      <c r="F49" s="82">
        <v>1422.9570309999999</v>
      </c>
      <c r="G49" s="82">
        <v>1553.7583010000001</v>
      </c>
      <c r="H49" s="82">
        <v>1626.3079829999999</v>
      </c>
      <c r="I49" s="82">
        <v>1638.2535399999999</v>
      </c>
      <c r="J49" s="82">
        <v>1647.267578</v>
      </c>
      <c r="K49" s="82">
        <v>1642.5926509999999</v>
      </c>
      <c r="L49" s="82">
        <v>1657.025879</v>
      </c>
      <c r="M49" s="82">
        <v>1675.599121</v>
      </c>
      <c r="N49" s="82">
        <v>1687.2597659999999</v>
      </c>
      <c r="O49" s="82">
        <v>1699.997437</v>
      </c>
      <c r="P49" s="82">
        <v>1742.1363530000001</v>
      </c>
      <c r="Q49" s="82">
        <v>1778.363159</v>
      </c>
      <c r="R49" s="82">
        <v>1770.9920649999999</v>
      </c>
      <c r="S49" s="82">
        <v>1763.234009</v>
      </c>
      <c r="T49" s="82">
        <v>1772.951538</v>
      </c>
      <c r="U49" s="82">
        <v>1798.687866</v>
      </c>
      <c r="V49" s="82">
        <v>1842.83728</v>
      </c>
      <c r="W49" s="82">
        <v>1893.4354249999999</v>
      </c>
      <c r="X49" s="82">
        <v>1940.3625489999999</v>
      </c>
      <c r="Y49" s="82">
        <v>1970.459595</v>
      </c>
      <c r="Z49" s="82">
        <v>1991.7983400000001</v>
      </c>
      <c r="AA49" s="82">
        <v>2013.2158199999999</v>
      </c>
      <c r="AB49" s="82">
        <v>2029.3842770000001</v>
      </c>
      <c r="AC49" s="82">
        <v>2037.769043</v>
      </c>
      <c r="AD49" s="82">
        <v>2071.470703</v>
      </c>
      <c r="AE49" s="82">
        <v>2095.4467770000001</v>
      </c>
      <c r="AF49" s="82">
        <v>2111.3022460000002</v>
      </c>
      <c r="AG49" s="82">
        <v>2148.2485350000002</v>
      </c>
      <c r="AH49" s="82">
        <v>2167.0166020000001</v>
      </c>
      <c r="AI49" s="85">
        <v>1.7999999999999999E-2</v>
      </c>
    </row>
    <row r="50" spans="1:35" ht="15" customHeight="1" x14ac:dyDescent="0.35">
      <c r="A50" s="77" t="s">
        <v>1344</v>
      </c>
      <c r="B50" s="81" t="s">
        <v>1140</v>
      </c>
      <c r="C50" s="81"/>
      <c r="D50" s="81"/>
      <c r="E50" s="82">
        <v>12.831943000000001</v>
      </c>
      <c r="F50" s="82">
        <v>15.115688</v>
      </c>
      <c r="G50" s="82">
        <v>15.97639</v>
      </c>
      <c r="H50" s="82">
        <v>16.274401000000001</v>
      </c>
      <c r="I50" s="82">
        <v>16.361270999999999</v>
      </c>
      <c r="J50" s="82">
        <v>16.438116000000001</v>
      </c>
      <c r="K50" s="82">
        <v>16.579166000000001</v>
      </c>
      <c r="L50" s="82">
        <v>16.751884</v>
      </c>
      <c r="M50" s="82">
        <v>16.966229999999999</v>
      </c>
      <c r="N50" s="82">
        <v>17.253309000000002</v>
      </c>
      <c r="O50" s="82">
        <v>17.510619999999999</v>
      </c>
      <c r="P50" s="82">
        <v>17.982088000000001</v>
      </c>
      <c r="Q50" s="82">
        <v>18.314347999999999</v>
      </c>
      <c r="R50" s="82">
        <v>18.632486</v>
      </c>
      <c r="S50" s="82">
        <v>18.945323999999999</v>
      </c>
      <c r="T50" s="82">
        <v>19.216526000000002</v>
      </c>
      <c r="U50" s="82">
        <v>19.489274999999999</v>
      </c>
      <c r="V50" s="82">
        <v>19.781286000000001</v>
      </c>
      <c r="W50" s="82">
        <v>20.011797000000001</v>
      </c>
      <c r="X50" s="82">
        <v>20.341745</v>
      </c>
      <c r="Y50" s="82">
        <v>20.622205999999998</v>
      </c>
      <c r="Z50" s="82">
        <v>20.910150999999999</v>
      </c>
      <c r="AA50" s="82">
        <v>21.219197999999999</v>
      </c>
      <c r="AB50" s="82">
        <v>21.480591</v>
      </c>
      <c r="AC50" s="82">
        <v>21.706543</v>
      </c>
      <c r="AD50" s="82">
        <v>21.962237999999999</v>
      </c>
      <c r="AE50" s="82">
        <v>22.187359000000001</v>
      </c>
      <c r="AF50" s="82">
        <v>22.398506000000001</v>
      </c>
      <c r="AG50" s="82">
        <v>22.619444000000001</v>
      </c>
      <c r="AH50" s="82">
        <v>22.742086</v>
      </c>
      <c r="AI50" s="85">
        <v>0.02</v>
      </c>
    </row>
    <row r="51" spans="1:35" ht="15" customHeight="1" x14ac:dyDescent="0.35">
      <c r="A51" s="77" t="s">
        <v>1345</v>
      </c>
      <c r="B51" s="34" t="s">
        <v>1139</v>
      </c>
      <c r="C51" s="34"/>
      <c r="D51" s="34"/>
      <c r="E51" s="82">
        <v>10062.111328000001</v>
      </c>
      <c r="F51" s="82">
        <v>9413.7753909999992</v>
      </c>
      <c r="G51" s="82">
        <v>9725.3398440000001</v>
      </c>
      <c r="H51" s="82">
        <v>9993.0439449999994</v>
      </c>
      <c r="I51" s="82">
        <v>10012.997069999999</v>
      </c>
      <c r="J51" s="82">
        <v>10021.024414</v>
      </c>
      <c r="K51" s="82">
        <v>9907.5712889999995</v>
      </c>
      <c r="L51" s="82">
        <v>9891.578125</v>
      </c>
      <c r="M51" s="82">
        <v>9876.0839840000008</v>
      </c>
      <c r="N51" s="82">
        <v>9779.3398440000001</v>
      </c>
      <c r="O51" s="82">
        <v>9708.3798829999996</v>
      </c>
      <c r="P51" s="82">
        <v>9688.1757809999999</v>
      </c>
      <c r="Q51" s="82">
        <v>9710.2177730000003</v>
      </c>
      <c r="R51" s="82">
        <v>9504.8613280000009</v>
      </c>
      <c r="S51" s="82">
        <v>9306.9609380000002</v>
      </c>
      <c r="T51" s="82">
        <v>9226.1816409999992</v>
      </c>
      <c r="U51" s="82">
        <v>9229.1162110000005</v>
      </c>
      <c r="V51" s="82">
        <v>9316.0634769999997</v>
      </c>
      <c r="W51" s="82">
        <v>9461.5957030000009</v>
      </c>
      <c r="X51" s="82">
        <v>9538.8203119999998</v>
      </c>
      <c r="Y51" s="82">
        <v>9555.0380860000005</v>
      </c>
      <c r="Z51" s="82">
        <v>9525.5087889999995</v>
      </c>
      <c r="AA51" s="82">
        <v>9487.7089840000008</v>
      </c>
      <c r="AB51" s="82">
        <v>9447.5253909999992</v>
      </c>
      <c r="AC51" s="82">
        <v>9387.8095699999994</v>
      </c>
      <c r="AD51" s="82">
        <v>9431.9658199999994</v>
      </c>
      <c r="AE51" s="82">
        <v>9444.3271480000003</v>
      </c>
      <c r="AF51" s="82">
        <v>9426.0849610000005</v>
      </c>
      <c r="AG51" s="82">
        <v>9497.3535159999992</v>
      </c>
      <c r="AH51" s="82">
        <v>9528.6621090000008</v>
      </c>
      <c r="AI51" s="85">
        <v>-2E-3</v>
      </c>
    </row>
    <row r="52" spans="1:35" ht="15" customHeight="1" x14ac:dyDescent="0.35">
      <c r="A52" s="77" t="s">
        <v>1346</v>
      </c>
      <c r="B52" s="81" t="s">
        <v>1138</v>
      </c>
      <c r="C52" s="81"/>
      <c r="D52" s="81"/>
      <c r="E52" s="82">
        <v>12.455999</v>
      </c>
      <c r="F52" s="82">
        <v>14.571984</v>
      </c>
      <c r="G52" s="82">
        <v>15.600765000000001</v>
      </c>
      <c r="H52" s="82">
        <v>16.004926999999999</v>
      </c>
      <c r="I52" s="82">
        <v>16.139498</v>
      </c>
      <c r="J52" s="82">
        <v>16.278839000000001</v>
      </c>
      <c r="K52" s="82">
        <v>16.464922000000001</v>
      </c>
      <c r="L52" s="82">
        <v>16.678802000000001</v>
      </c>
      <c r="M52" s="82">
        <v>16.941445999999999</v>
      </c>
      <c r="N52" s="82">
        <v>17.293423000000001</v>
      </c>
      <c r="O52" s="82">
        <v>17.605484000000001</v>
      </c>
      <c r="P52" s="82">
        <v>18.134191999999999</v>
      </c>
      <c r="Q52" s="82">
        <v>18.535164000000002</v>
      </c>
      <c r="R52" s="82">
        <v>18.911802000000002</v>
      </c>
      <c r="S52" s="82">
        <v>19.290403000000001</v>
      </c>
      <c r="T52" s="82">
        <v>19.623487000000001</v>
      </c>
      <c r="U52" s="82">
        <v>19.95421</v>
      </c>
      <c r="V52" s="82">
        <v>20.306281999999999</v>
      </c>
      <c r="W52" s="82">
        <v>20.598869000000001</v>
      </c>
      <c r="X52" s="82">
        <v>20.985233000000001</v>
      </c>
      <c r="Y52" s="82">
        <v>21.343271000000001</v>
      </c>
      <c r="Z52" s="82">
        <v>21.693348</v>
      </c>
      <c r="AA52" s="82">
        <v>22.068369000000001</v>
      </c>
      <c r="AB52" s="82">
        <v>22.394946999999998</v>
      </c>
      <c r="AC52" s="82">
        <v>22.683171999999999</v>
      </c>
      <c r="AD52" s="82">
        <v>23.003008000000001</v>
      </c>
      <c r="AE52" s="82">
        <v>23.292082000000001</v>
      </c>
      <c r="AF52" s="82">
        <v>23.56691</v>
      </c>
      <c r="AG52" s="82">
        <v>23.852163000000001</v>
      </c>
      <c r="AH52" s="82">
        <v>24.034039</v>
      </c>
      <c r="AI52" s="85">
        <v>2.3E-2</v>
      </c>
    </row>
    <row r="53" spans="1:35" ht="15" customHeight="1" x14ac:dyDescent="0.35">
      <c r="A53" s="77" t="s">
        <v>1347</v>
      </c>
      <c r="B53" s="81" t="s">
        <v>1137</v>
      </c>
      <c r="C53" s="81"/>
      <c r="D53" s="81"/>
      <c r="E53" s="82">
        <v>74.063698000000002</v>
      </c>
      <c r="F53" s="82">
        <v>70.525611999999995</v>
      </c>
      <c r="G53" s="82">
        <v>74.440796000000006</v>
      </c>
      <c r="H53" s="82">
        <v>77.914856</v>
      </c>
      <c r="I53" s="82">
        <v>79.591187000000005</v>
      </c>
      <c r="J53" s="82">
        <v>81.828643999999997</v>
      </c>
      <c r="K53" s="82">
        <v>83.563957000000002</v>
      </c>
      <c r="L53" s="82">
        <v>86.347922999999994</v>
      </c>
      <c r="M53" s="82">
        <v>89.081992999999997</v>
      </c>
      <c r="N53" s="82">
        <v>91.337913999999998</v>
      </c>
      <c r="O53" s="82">
        <v>93.610977000000005</v>
      </c>
      <c r="P53" s="82">
        <v>97.199439999999996</v>
      </c>
      <c r="Q53" s="82">
        <v>100.757164</v>
      </c>
      <c r="R53" s="82">
        <v>101.646019</v>
      </c>
      <c r="S53" s="82">
        <v>102.49258399999999</v>
      </c>
      <c r="T53" s="82">
        <v>104.427734</v>
      </c>
      <c r="U53" s="82">
        <v>107.304947</v>
      </c>
      <c r="V53" s="82">
        <v>111.214264</v>
      </c>
      <c r="W53" s="82">
        <v>115.60329400000001</v>
      </c>
      <c r="X53" s="82">
        <v>119.628677</v>
      </c>
      <c r="Y53" s="82">
        <v>122.810913</v>
      </c>
      <c r="Z53" s="82">
        <v>125.418648</v>
      </c>
      <c r="AA53" s="82">
        <v>128.010651</v>
      </c>
      <c r="AB53" s="82">
        <v>130.39082300000001</v>
      </c>
      <c r="AC53" s="82">
        <v>132.36084</v>
      </c>
      <c r="AD53" s="82">
        <v>135.846069</v>
      </c>
      <c r="AE53" s="82">
        <v>138.75170900000001</v>
      </c>
      <c r="AF53" s="82">
        <v>141.09641999999999</v>
      </c>
      <c r="AG53" s="82">
        <v>144.80079699999999</v>
      </c>
      <c r="AH53" s="82">
        <v>147.26542699999999</v>
      </c>
      <c r="AI53" s="85">
        <v>2.4E-2</v>
      </c>
    </row>
    <row r="54" spans="1:35" ht="15" customHeight="1" x14ac:dyDescent="0.35">
      <c r="A54" s="77" t="s">
        <v>1348</v>
      </c>
      <c r="B54" s="81" t="s">
        <v>1136</v>
      </c>
      <c r="C54" s="81"/>
      <c r="D54" s="81"/>
      <c r="E54" s="82">
        <v>0</v>
      </c>
      <c r="F54" s="82">
        <v>0</v>
      </c>
      <c r="G54" s="82">
        <v>0</v>
      </c>
      <c r="H54" s="82">
        <v>0</v>
      </c>
      <c r="I54" s="82">
        <v>0</v>
      </c>
      <c r="J54" s="82">
        <v>0</v>
      </c>
      <c r="K54" s="82">
        <v>0</v>
      </c>
      <c r="L54" s="82">
        <v>0</v>
      </c>
      <c r="M54" s="82">
        <v>0</v>
      </c>
      <c r="N54" s="82">
        <v>0</v>
      </c>
      <c r="O54" s="82">
        <v>0</v>
      </c>
      <c r="P54" s="82">
        <v>0</v>
      </c>
      <c r="Q54" s="82">
        <v>0</v>
      </c>
      <c r="R54" s="82">
        <v>0</v>
      </c>
      <c r="S54" s="82">
        <v>0</v>
      </c>
      <c r="T54" s="82">
        <v>0</v>
      </c>
      <c r="U54" s="82">
        <v>0</v>
      </c>
      <c r="V54" s="82">
        <v>0</v>
      </c>
      <c r="W54" s="82">
        <v>0</v>
      </c>
      <c r="X54" s="82">
        <v>0</v>
      </c>
      <c r="Y54" s="82">
        <v>0</v>
      </c>
      <c r="Z54" s="82">
        <v>0</v>
      </c>
      <c r="AA54" s="82">
        <v>0</v>
      </c>
      <c r="AB54" s="82">
        <v>0</v>
      </c>
      <c r="AC54" s="82">
        <v>0</v>
      </c>
      <c r="AD54" s="82">
        <v>0</v>
      </c>
      <c r="AE54" s="82">
        <v>0</v>
      </c>
      <c r="AF54" s="82">
        <v>0</v>
      </c>
      <c r="AG54" s="82">
        <v>0</v>
      </c>
      <c r="AH54" s="82">
        <v>0</v>
      </c>
      <c r="AI54" s="85" t="s">
        <v>11</v>
      </c>
    </row>
    <row r="55" spans="1:35" ht="15" customHeight="1" x14ac:dyDescent="0.35">
      <c r="B55" s="34" t="s">
        <v>1349</v>
      </c>
      <c r="C55" s="34"/>
      <c r="D55" s="34"/>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5"/>
    </row>
    <row r="56" spans="1:35" ht="15" customHeight="1" x14ac:dyDescent="0.35">
      <c r="A56" s="77" t="s">
        <v>1350</v>
      </c>
      <c r="B56" s="81" t="s">
        <v>1351</v>
      </c>
      <c r="C56" s="81"/>
      <c r="D56" s="81"/>
      <c r="E56" s="82">
        <v>13433.044921999999</v>
      </c>
      <c r="F56" s="82">
        <v>11966.610352</v>
      </c>
      <c r="G56" s="82">
        <v>11948.764648</v>
      </c>
      <c r="H56" s="82">
        <v>11987.172852</v>
      </c>
      <c r="I56" s="82">
        <v>11784.688477</v>
      </c>
      <c r="J56" s="82">
        <v>11655.679688</v>
      </c>
      <c r="K56" s="82">
        <v>11441.440430000001</v>
      </c>
      <c r="L56" s="82">
        <v>11357.236328000001</v>
      </c>
      <c r="M56" s="82">
        <v>11266.191406</v>
      </c>
      <c r="N56" s="82">
        <v>11099.802734000001</v>
      </c>
      <c r="O56" s="82">
        <v>10952.915039</v>
      </c>
      <c r="P56" s="82">
        <v>10912.773438</v>
      </c>
      <c r="Q56" s="82">
        <v>10883.269531</v>
      </c>
      <c r="R56" s="82">
        <v>10596.859375</v>
      </c>
      <c r="S56" s="82">
        <v>10320.581055000001</v>
      </c>
      <c r="T56" s="82">
        <v>10173.295898</v>
      </c>
      <c r="U56" s="82">
        <v>10122.291992</v>
      </c>
      <c r="V56" s="82">
        <v>10162.921875</v>
      </c>
      <c r="W56" s="82">
        <v>10254.520508</v>
      </c>
      <c r="X56" s="82">
        <v>10289.177734000001</v>
      </c>
      <c r="Y56" s="82">
        <v>10249.780273</v>
      </c>
      <c r="Z56" s="82">
        <v>10165.737305000001</v>
      </c>
      <c r="AA56" s="82">
        <v>10077.313477</v>
      </c>
      <c r="AB56" s="82">
        <v>9983.6328119999998</v>
      </c>
      <c r="AC56" s="82">
        <v>9869.5947269999997</v>
      </c>
      <c r="AD56" s="82">
        <v>9865.8603519999997</v>
      </c>
      <c r="AE56" s="82">
        <v>9824.3828119999998</v>
      </c>
      <c r="AF56" s="82">
        <v>9748.7285159999992</v>
      </c>
      <c r="AG56" s="82">
        <v>9766.5087889999995</v>
      </c>
      <c r="AH56" s="82">
        <v>9733.1904300000006</v>
      </c>
      <c r="AI56" s="85">
        <v>-1.0999999999999999E-2</v>
      </c>
    </row>
    <row r="57" spans="1:35" ht="15" customHeight="1" x14ac:dyDescent="0.35">
      <c r="A57" s="77" t="s">
        <v>1352</v>
      </c>
      <c r="B57" s="81" t="s">
        <v>1353</v>
      </c>
      <c r="C57" s="81"/>
      <c r="D57" s="81"/>
      <c r="E57" s="82">
        <v>46.474376999999997</v>
      </c>
      <c r="F57" s="82">
        <v>51.306229000000002</v>
      </c>
      <c r="G57" s="82">
        <v>54.753540000000001</v>
      </c>
      <c r="H57" s="82">
        <v>52.244777999999997</v>
      </c>
      <c r="I57" s="82">
        <v>51.283470000000001</v>
      </c>
      <c r="J57" s="82">
        <v>51.623837000000002</v>
      </c>
      <c r="K57" s="82">
        <v>51.784702000000003</v>
      </c>
      <c r="L57" s="82">
        <v>52.100876</v>
      </c>
      <c r="M57" s="82">
        <v>51.986438999999997</v>
      </c>
      <c r="N57" s="82">
        <v>52.998814000000003</v>
      </c>
      <c r="O57" s="82">
        <v>52.260264999999997</v>
      </c>
      <c r="P57" s="82">
        <v>53.654530000000001</v>
      </c>
      <c r="Q57" s="82">
        <v>54.077171</v>
      </c>
      <c r="R57" s="82">
        <v>53.405434</v>
      </c>
      <c r="S57" s="82">
        <v>52.140526000000001</v>
      </c>
      <c r="T57" s="82">
        <v>51.442619000000001</v>
      </c>
      <c r="U57" s="82">
        <v>51.017975</v>
      </c>
      <c r="V57" s="82">
        <v>51.729782</v>
      </c>
      <c r="W57" s="82">
        <v>52.010216</v>
      </c>
      <c r="X57" s="82">
        <v>53.090339999999998</v>
      </c>
      <c r="Y57" s="82">
        <v>53.111794000000003</v>
      </c>
      <c r="Z57" s="82">
        <v>53.427242</v>
      </c>
      <c r="AA57" s="82">
        <v>53.197605000000003</v>
      </c>
      <c r="AB57" s="82">
        <v>52.404533000000001</v>
      </c>
      <c r="AC57" s="82">
        <v>52.310116000000001</v>
      </c>
      <c r="AD57" s="82">
        <v>52.380814000000001</v>
      </c>
      <c r="AE57" s="82">
        <v>52.781520999999998</v>
      </c>
      <c r="AF57" s="82">
        <v>53.110270999999997</v>
      </c>
      <c r="AG57" s="82">
        <v>53.507114000000001</v>
      </c>
      <c r="AH57" s="82">
        <v>53.247481999999998</v>
      </c>
      <c r="AI57" s="85">
        <v>5.0000000000000001E-3</v>
      </c>
    </row>
    <row r="58" spans="1:35" ht="15" customHeight="1" x14ac:dyDescent="0.35">
      <c r="A58" s="77" t="s">
        <v>1354</v>
      </c>
      <c r="B58" s="81" t="s">
        <v>1355</v>
      </c>
      <c r="C58" s="81"/>
      <c r="D58" s="81"/>
      <c r="E58" s="82">
        <v>666.61431900000002</v>
      </c>
      <c r="F58" s="82">
        <v>606.91516100000001</v>
      </c>
      <c r="G58" s="82">
        <v>618.10919200000001</v>
      </c>
      <c r="H58" s="82">
        <v>630.56426999999996</v>
      </c>
      <c r="I58" s="82">
        <v>628.59216300000003</v>
      </c>
      <c r="J58" s="82">
        <v>627.243469</v>
      </c>
      <c r="K58" s="82">
        <v>618.80017099999998</v>
      </c>
      <c r="L58" s="82">
        <v>616.67511000000002</v>
      </c>
      <c r="M58" s="82">
        <v>614.18988000000002</v>
      </c>
      <c r="N58" s="82">
        <v>606.61181599999998</v>
      </c>
      <c r="O58" s="82">
        <v>600.61334199999999</v>
      </c>
      <c r="P58" s="82">
        <v>598.06311000000005</v>
      </c>
      <c r="Q58" s="82">
        <v>597.705017</v>
      </c>
      <c r="R58" s="82">
        <v>583.15295400000002</v>
      </c>
      <c r="S58" s="82">
        <v>569.26599099999999</v>
      </c>
      <c r="T58" s="82">
        <v>562.737122</v>
      </c>
      <c r="U58" s="82">
        <v>561.62786900000003</v>
      </c>
      <c r="V58" s="82">
        <v>565.39031999999997</v>
      </c>
      <c r="W58" s="82">
        <v>572.54345699999999</v>
      </c>
      <c r="X58" s="82">
        <v>575.56957999999997</v>
      </c>
      <c r="Y58" s="82">
        <v>574.92236300000002</v>
      </c>
      <c r="Z58" s="82">
        <v>571.55651899999998</v>
      </c>
      <c r="AA58" s="82">
        <v>567.67687999999998</v>
      </c>
      <c r="AB58" s="82">
        <v>563.86743200000001</v>
      </c>
      <c r="AC58" s="82">
        <v>559.07037400000002</v>
      </c>
      <c r="AD58" s="82">
        <v>560.43005400000004</v>
      </c>
      <c r="AE58" s="82">
        <v>559.84020999999996</v>
      </c>
      <c r="AF58" s="82">
        <v>557.37432899999999</v>
      </c>
      <c r="AG58" s="82">
        <v>560.09771699999999</v>
      </c>
      <c r="AH58" s="82">
        <v>560.37127699999996</v>
      </c>
      <c r="AI58" s="85">
        <v>-6.0000000000000001E-3</v>
      </c>
    </row>
    <row r="59" spans="1:35" ht="15" customHeight="1" x14ac:dyDescent="0.35">
      <c r="A59" s="77" t="s">
        <v>1356</v>
      </c>
      <c r="B59" s="81" t="s">
        <v>1357</v>
      </c>
      <c r="C59" s="81"/>
      <c r="D59" s="81"/>
      <c r="E59" s="82">
        <v>317.67672700000003</v>
      </c>
      <c r="F59" s="82">
        <v>349.16574100000003</v>
      </c>
      <c r="G59" s="82">
        <v>402.02710000000002</v>
      </c>
      <c r="H59" s="82">
        <v>448.68017600000002</v>
      </c>
      <c r="I59" s="82">
        <v>459.36792000000003</v>
      </c>
      <c r="J59" s="82">
        <v>469.61071800000002</v>
      </c>
      <c r="K59" s="82">
        <v>478.50216699999999</v>
      </c>
      <c r="L59" s="82">
        <v>494.52203400000002</v>
      </c>
      <c r="M59" s="82">
        <v>516.58148200000005</v>
      </c>
      <c r="N59" s="82">
        <v>542.41241500000001</v>
      </c>
      <c r="O59" s="82">
        <v>562.09228499999995</v>
      </c>
      <c r="P59" s="82">
        <v>609.23364300000003</v>
      </c>
      <c r="Q59" s="82">
        <v>647.51092500000004</v>
      </c>
      <c r="R59" s="82">
        <v>667.82763699999998</v>
      </c>
      <c r="S59" s="82">
        <v>688.57690400000001</v>
      </c>
      <c r="T59" s="82">
        <v>712.34136999999998</v>
      </c>
      <c r="U59" s="82">
        <v>742.12219200000004</v>
      </c>
      <c r="V59" s="82">
        <v>781.10626200000002</v>
      </c>
      <c r="W59" s="82">
        <v>819.298767</v>
      </c>
      <c r="X59" s="82">
        <v>862.25433299999997</v>
      </c>
      <c r="Y59" s="82">
        <v>896.63806199999999</v>
      </c>
      <c r="Z59" s="82">
        <v>927.93292199999996</v>
      </c>
      <c r="AA59" s="82">
        <v>961.92571999999996</v>
      </c>
      <c r="AB59" s="82">
        <v>989.92858899999999</v>
      </c>
      <c r="AC59" s="82">
        <v>1011.607666</v>
      </c>
      <c r="AD59" s="82">
        <v>1048.212524</v>
      </c>
      <c r="AE59" s="82">
        <v>1078.1363530000001</v>
      </c>
      <c r="AF59" s="82">
        <v>1102.805298</v>
      </c>
      <c r="AG59" s="82">
        <v>1139.619385</v>
      </c>
      <c r="AH59" s="82">
        <v>1159.5817870000001</v>
      </c>
      <c r="AI59" s="85">
        <v>4.5999999999999999E-2</v>
      </c>
    </row>
    <row r="60" spans="1:35" ht="15" customHeight="1" x14ac:dyDescent="0.35">
      <c r="A60" s="77" t="s">
        <v>1358</v>
      </c>
      <c r="B60" s="81" t="s">
        <v>1359</v>
      </c>
      <c r="C60" s="81"/>
      <c r="D60" s="81"/>
      <c r="E60" s="82">
        <v>139.402084</v>
      </c>
      <c r="F60" s="82">
        <v>251.00242600000001</v>
      </c>
      <c r="G60" s="82">
        <v>281.45022599999999</v>
      </c>
      <c r="H60" s="82">
        <v>282.72653200000002</v>
      </c>
      <c r="I60" s="82">
        <v>276.52441399999998</v>
      </c>
      <c r="J60" s="82">
        <v>271.612213</v>
      </c>
      <c r="K60" s="82">
        <v>267.38400300000001</v>
      </c>
      <c r="L60" s="82">
        <v>268.012878</v>
      </c>
      <c r="M60" s="82">
        <v>270.37866200000002</v>
      </c>
      <c r="N60" s="82">
        <v>274.466339</v>
      </c>
      <c r="O60" s="82">
        <v>279.971924</v>
      </c>
      <c r="P60" s="82">
        <v>293.645081</v>
      </c>
      <c r="Q60" s="82">
        <v>303.75567599999999</v>
      </c>
      <c r="R60" s="82">
        <v>306.29040500000002</v>
      </c>
      <c r="S60" s="82">
        <v>308.38085899999999</v>
      </c>
      <c r="T60" s="82">
        <v>313.05123900000001</v>
      </c>
      <c r="U60" s="82">
        <v>320.13070699999997</v>
      </c>
      <c r="V60" s="82">
        <v>330.45059199999997</v>
      </c>
      <c r="W60" s="82">
        <v>341.32626299999998</v>
      </c>
      <c r="X60" s="82">
        <v>352.33605999999997</v>
      </c>
      <c r="Y60" s="82">
        <v>359.36456299999998</v>
      </c>
      <c r="Z60" s="82">
        <v>364.57547</v>
      </c>
      <c r="AA60" s="82">
        <v>369.86917099999999</v>
      </c>
      <c r="AB60" s="82">
        <v>373.76666299999999</v>
      </c>
      <c r="AC60" s="82">
        <v>375.84780899999998</v>
      </c>
      <c r="AD60" s="82">
        <v>382.561981</v>
      </c>
      <c r="AE60" s="82">
        <v>387.16751099999999</v>
      </c>
      <c r="AF60" s="82">
        <v>390.01711999999998</v>
      </c>
      <c r="AG60" s="82">
        <v>396.67990099999997</v>
      </c>
      <c r="AH60" s="82">
        <v>399.29531900000001</v>
      </c>
      <c r="AI60" s="85">
        <v>3.6999999999999998E-2</v>
      </c>
    </row>
    <row r="61" spans="1:35" ht="15" customHeight="1" x14ac:dyDescent="0.35">
      <c r="A61" s="77" t="s">
        <v>1360</v>
      </c>
      <c r="B61" s="81" t="s">
        <v>1361</v>
      </c>
      <c r="C61" s="81"/>
      <c r="D61" s="81"/>
      <c r="E61" s="82">
        <v>790.50091599999996</v>
      </c>
      <c r="F61" s="82">
        <v>839.18139599999995</v>
      </c>
      <c r="G61" s="82">
        <v>912.99688700000002</v>
      </c>
      <c r="H61" s="82">
        <v>927.59228499999995</v>
      </c>
      <c r="I61" s="82">
        <v>908.62213099999997</v>
      </c>
      <c r="J61" s="82">
        <v>902.69940199999996</v>
      </c>
      <c r="K61" s="82">
        <v>895.091858</v>
      </c>
      <c r="L61" s="82">
        <v>898.67065400000001</v>
      </c>
      <c r="M61" s="82">
        <v>901.05969200000004</v>
      </c>
      <c r="N61" s="82">
        <v>901.79303000000004</v>
      </c>
      <c r="O61" s="82">
        <v>901.87097200000005</v>
      </c>
      <c r="P61" s="82">
        <v>920.89209000000005</v>
      </c>
      <c r="Q61" s="82">
        <v>931.76556400000004</v>
      </c>
      <c r="R61" s="82">
        <v>918.854736</v>
      </c>
      <c r="S61" s="82">
        <v>905.22100799999998</v>
      </c>
      <c r="T61" s="82">
        <v>900.46618699999999</v>
      </c>
      <c r="U61" s="82">
        <v>904.46850600000005</v>
      </c>
      <c r="V61" s="82">
        <v>917.81658900000002</v>
      </c>
      <c r="W61" s="82">
        <v>932.36926300000005</v>
      </c>
      <c r="X61" s="82">
        <v>948.06146200000001</v>
      </c>
      <c r="Y61" s="82">
        <v>955.93798800000002</v>
      </c>
      <c r="Z61" s="82">
        <v>957.97692900000004</v>
      </c>
      <c r="AA61" s="82">
        <v>960.07733199999996</v>
      </c>
      <c r="AB61" s="82">
        <v>959.27154499999995</v>
      </c>
      <c r="AC61" s="82">
        <v>954.93206799999996</v>
      </c>
      <c r="AD61" s="82">
        <v>962.25</v>
      </c>
      <c r="AE61" s="82">
        <v>964.21698000000004</v>
      </c>
      <c r="AF61" s="82">
        <v>962.14801</v>
      </c>
      <c r="AG61" s="82">
        <v>969.50476100000003</v>
      </c>
      <c r="AH61" s="82">
        <v>966.84655799999996</v>
      </c>
      <c r="AI61" s="85">
        <v>7.0000000000000001E-3</v>
      </c>
    </row>
    <row r="62" spans="1:35" ht="15" customHeight="1" x14ac:dyDescent="0.35">
      <c r="A62" s="77" t="s">
        <v>1362</v>
      </c>
      <c r="B62" s="81" t="s">
        <v>1363</v>
      </c>
      <c r="C62" s="81"/>
      <c r="D62" s="81"/>
      <c r="E62" s="82">
        <v>0.89753700000000003</v>
      </c>
      <c r="F62" s="82">
        <v>1.122171</v>
      </c>
      <c r="G62" s="82">
        <v>1.2970619999999999</v>
      </c>
      <c r="H62" s="82">
        <v>1.3888579999999999</v>
      </c>
      <c r="I62" s="82">
        <v>1.4211180000000001</v>
      </c>
      <c r="J62" s="82">
        <v>1.4423170000000001</v>
      </c>
      <c r="K62" s="82">
        <v>1.4473929999999999</v>
      </c>
      <c r="L62" s="82">
        <v>1.454261</v>
      </c>
      <c r="M62" s="82">
        <v>1.450253</v>
      </c>
      <c r="N62" s="82">
        <v>1.460388</v>
      </c>
      <c r="O62" s="82">
        <v>1.4622360000000001</v>
      </c>
      <c r="P62" s="82">
        <v>1.499341</v>
      </c>
      <c r="Q62" s="82">
        <v>1.529442</v>
      </c>
      <c r="R62" s="82">
        <v>1.526526</v>
      </c>
      <c r="S62" s="82">
        <v>1.525431</v>
      </c>
      <c r="T62" s="82">
        <v>1.5401469999999999</v>
      </c>
      <c r="U62" s="82">
        <v>1.567688</v>
      </c>
      <c r="V62" s="82">
        <v>1.617386</v>
      </c>
      <c r="W62" s="82">
        <v>1.6690210000000001</v>
      </c>
      <c r="X62" s="82">
        <v>1.732613</v>
      </c>
      <c r="Y62" s="82">
        <v>1.7791999999999999</v>
      </c>
      <c r="Z62" s="82">
        <v>1.827841</v>
      </c>
      <c r="AA62" s="82">
        <v>1.8775200000000001</v>
      </c>
      <c r="AB62" s="82">
        <v>1.9207970000000001</v>
      </c>
      <c r="AC62" s="82">
        <v>1.9707490000000001</v>
      </c>
      <c r="AD62" s="82">
        <v>2.0615239999999999</v>
      </c>
      <c r="AE62" s="82">
        <v>2.1457250000000001</v>
      </c>
      <c r="AF62" s="82">
        <v>2.2158959999999999</v>
      </c>
      <c r="AG62" s="82">
        <v>2.3111060000000001</v>
      </c>
      <c r="AH62" s="82">
        <v>2.3734769999999998</v>
      </c>
      <c r="AI62" s="85">
        <v>3.4000000000000002E-2</v>
      </c>
    </row>
    <row r="63" spans="1:35" ht="15" customHeight="1" x14ac:dyDescent="0.35">
      <c r="A63" s="77" t="s">
        <v>1364</v>
      </c>
      <c r="B63" s="81" t="s">
        <v>1365</v>
      </c>
      <c r="C63" s="81"/>
      <c r="D63" s="81"/>
      <c r="E63" s="82">
        <v>2.8111969999999999</v>
      </c>
      <c r="F63" s="82">
        <v>2.5832190000000002</v>
      </c>
      <c r="G63" s="82">
        <v>2.908118</v>
      </c>
      <c r="H63" s="82">
        <v>3.1108189999999998</v>
      </c>
      <c r="I63" s="82">
        <v>3.3822079999999999</v>
      </c>
      <c r="J63" s="82">
        <v>3.7736109999999998</v>
      </c>
      <c r="K63" s="82">
        <v>4.1110540000000002</v>
      </c>
      <c r="L63" s="82">
        <v>4.5264930000000003</v>
      </c>
      <c r="M63" s="82">
        <v>4.9076279999999999</v>
      </c>
      <c r="N63" s="82">
        <v>5.2362830000000002</v>
      </c>
      <c r="O63" s="82">
        <v>5.4983510000000004</v>
      </c>
      <c r="P63" s="82">
        <v>5.8529210000000003</v>
      </c>
      <c r="Q63" s="82">
        <v>6.2356590000000001</v>
      </c>
      <c r="R63" s="82">
        <v>6.2564510000000002</v>
      </c>
      <c r="S63" s="82">
        <v>6.2144060000000003</v>
      </c>
      <c r="T63" s="82">
        <v>6.1773809999999996</v>
      </c>
      <c r="U63" s="82">
        <v>6.1353840000000002</v>
      </c>
      <c r="V63" s="82">
        <v>6.3534119999999996</v>
      </c>
      <c r="W63" s="82">
        <v>6.5947370000000003</v>
      </c>
      <c r="X63" s="82">
        <v>6.8095239999999997</v>
      </c>
      <c r="Y63" s="82">
        <v>7.0172600000000003</v>
      </c>
      <c r="Z63" s="82">
        <v>7.1527919999999998</v>
      </c>
      <c r="AA63" s="82">
        <v>7.2908939999999998</v>
      </c>
      <c r="AB63" s="82">
        <v>7.4036929999999996</v>
      </c>
      <c r="AC63" s="82">
        <v>7.454294</v>
      </c>
      <c r="AD63" s="82">
        <v>7.5783290000000001</v>
      </c>
      <c r="AE63" s="82">
        <v>7.6585179999999999</v>
      </c>
      <c r="AF63" s="82">
        <v>7.678229</v>
      </c>
      <c r="AG63" s="82">
        <v>7.758953</v>
      </c>
      <c r="AH63" s="82">
        <v>7.7553479999999997</v>
      </c>
      <c r="AI63" s="85">
        <v>3.5999999999999997E-2</v>
      </c>
    </row>
    <row r="64" spans="1:35" ht="15" customHeight="1" x14ac:dyDescent="0.35">
      <c r="A64" s="77" t="s">
        <v>1366</v>
      </c>
      <c r="B64" s="34" t="s">
        <v>1132</v>
      </c>
      <c r="C64" s="34"/>
      <c r="D64" s="34"/>
      <c r="E64" s="82">
        <v>15397.421875</v>
      </c>
      <c r="F64" s="82">
        <v>14067.885742</v>
      </c>
      <c r="G64" s="82">
        <v>14222.305664</v>
      </c>
      <c r="H64" s="82">
        <v>14333.480469</v>
      </c>
      <c r="I64" s="82">
        <v>14113.882812</v>
      </c>
      <c r="J64" s="82">
        <v>13983.685546999999</v>
      </c>
      <c r="K64" s="82">
        <v>13758.5625</v>
      </c>
      <c r="L64" s="82">
        <v>13693.199219</v>
      </c>
      <c r="M64" s="82">
        <v>13626.746094</v>
      </c>
      <c r="N64" s="82">
        <v>13484.783203000001</v>
      </c>
      <c r="O64" s="82">
        <v>13356.683594</v>
      </c>
      <c r="P64" s="82">
        <v>13395.614258</v>
      </c>
      <c r="Q64" s="82">
        <v>13425.847656</v>
      </c>
      <c r="R64" s="82">
        <v>13134.171875</v>
      </c>
      <c r="S64" s="82">
        <v>12851.907227</v>
      </c>
      <c r="T64" s="82">
        <v>12721.051758</v>
      </c>
      <c r="U64" s="82">
        <v>12709.361328000001</v>
      </c>
      <c r="V64" s="82">
        <v>12817.386719</v>
      </c>
      <c r="W64" s="82">
        <v>12980.332031</v>
      </c>
      <c r="X64" s="82">
        <v>13089.032227</v>
      </c>
      <c r="Y64" s="82">
        <v>13098.551758</v>
      </c>
      <c r="Z64" s="82">
        <v>13050.186523</v>
      </c>
      <c r="AA64" s="82">
        <v>12999.229492</v>
      </c>
      <c r="AB64" s="82">
        <v>12932.197265999999</v>
      </c>
      <c r="AC64" s="82">
        <v>12832.787109000001</v>
      </c>
      <c r="AD64" s="82">
        <v>12881.333984000001</v>
      </c>
      <c r="AE64" s="82">
        <v>12876.330078000001</v>
      </c>
      <c r="AF64" s="82">
        <v>12824.078125</v>
      </c>
      <c r="AG64" s="82">
        <v>12895.989258</v>
      </c>
      <c r="AH64" s="82">
        <v>12882.662109000001</v>
      </c>
      <c r="AI64" s="85">
        <v>-6.0000000000000001E-3</v>
      </c>
    </row>
    <row r="65" spans="1:36" ht="15" customHeight="1" x14ac:dyDescent="0.35">
      <c r="A65" s="77" t="s">
        <v>1367</v>
      </c>
      <c r="B65" s="81" t="s">
        <v>1368</v>
      </c>
      <c r="C65" s="81"/>
      <c r="D65" s="81"/>
      <c r="E65" s="82">
        <v>4953.1132809999999</v>
      </c>
      <c r="F65" s="82">
        <v>4668.9975590000004</v>
      </c>
      <c r="G65" s="82">
        <v>4958.1450199999999</v>
      </c>
      <c r="H65" s="82">
        <v>5404.3681640000004</v>
      </c>
      <c r="I65" s="82">
        <v>5500.1508789999998</v>
      </c>
      <c r="J65" s="82">
        <v>5639.5771480000003</v>
      </c>
      <c r="K65" s="82">
        <v>5625.3178710000002</v>
      </c>
      <c r="L65" s="82">
        <v>5668.8452150000003</v>
      </c>
      <c r="M65" s="82">
        <v>5678.7172849999997</v>
      </c>
      <c r="N65" s="82">
        <v>5624.515625</v>
      </c>
      <c r="O65" s="82">
        <v>5562.1196289999998</v>
      </c>
      <c r="P65" s="82">
        <v>5547.9023440000001</v>
      </c>
      <c r="Q65" s="82">
        <v>5531.2270509999998</v>
      </c>
      <c r="R65" s="82">
        <v>5383.1025390000004</v>
      </c>
      <c r="S65" s="82">
        <v>5267.1528319999998</v>
      </c>
      <c r="T65" s="82">
        <v>5226.7104490000002</v>
      </c>
      <c r="U65" s="82">
        <v>5235.1162109999996</v>
      </c>
      <c r="V65" s="82">
        <v>5280.4731449999999</v>
      </c>
      <c r="W65" s="82">
        <v>5356.3334960000002</v>
      </c>
      <c r="X65" s="82">
        <v>5373.9345700000003</v>
      </c>
      <c r="Y65" s="82">
        <v>5357.4409180000002</v>
      </c>
      <c r="Z65" s="82">
        <v>5315.6723629999997</v>
      </c>
      <c r="AA65" s="82">
        <v>5287.2612300000001</v>
      </c>
      <c r="AB65" s="82">
        <v>5251.5776370000003</v>
      </c>
      <c r="AC65" s="82">
        <v>5206.2436520000001</v>
      </c>
      <c r="AD65" s="82">
        <v>5220.0102539999998</v>
      </c>
      <c r="AE65" s="82">
        <v>5220.5039059999999</v>
      </c>
      <c r="AF65" s="82">
        <v>5181.3950199999999</v>
      </c>
      <c r="AG65" s="82">
        <v>5202.6357420000004</v>
      </c>
      <c r="AH65" s="82">
        <v>5189.8833009999998</v>
      </c>
      <c r="AI65" s="85">
        <v>2E-3</v>
      </c>
    </row>
    <row r="66" spans="1:36" ht="15" customHeight="1" x14ac:dyDescent="0.35">
      <c r="A66" s="77" t="s">
        <v>1369</v>
      </c>
      <c r="B66" s="81" t="s">
        <v>1370</v>
      </c>
      <c r="C66" s="81"/>
      <c r="D66" s="81"/>
      <c r="E66" s="82">
        <v>0</v>
      </c>
      <c r="F66" s="82">
        <v>0</v>
      </c>
      <c r="G66" s="82">
        <v>0</v>
      </c>
      <c r="H66" s="82">
        <v>0</v>
      </c>
      <c r="I66" s="82">
        <v>0</v>
      </c>
      <c r="J66" s="82">
        <v>0</v>
      </c>
      <c r="K66" s="82">
        <v>0</v>
      </c>
      <c r="L66" s="82">
        <v>0</v>
      </c>
      <c r="M66" s="82">
        <v>0</v>
      </c>
      <c r="N66" s="82">
        <v>0</v>
      </c>
      <c r="O66" s="82">
        <v>0</v>
      </c>
      <c r="P66" s="82">
        <v>0</v>
      </c>
      <c r="Q66" s="82">
        <v>0</v>
      </c>
      <c r="R66" s="82">
        <v>0</v>
      </c>
      <c r="S66" s="82">
        <v>0</v>
      </c>
      <c r="T66" s="82">
        <v>0</v>
      </c>
      <c r="U66" s="82">
        <v>0</v>
      </c>
      <c r="V66" s="82">
        <v>0</v>
      </c>
      <c r="W66" s="82">
        <v>0</v>
      </c>
      <c r="X66" s="82">
        <v>0</v>
      </c>
      <c r="Y66" s="82">
        <v>0</v>
      </c>
      <c r="Z66" s="82">
        <v>0</v>
      </c>
      <c r="AA66" s="82">
        <v>0</v>
      </c>
      <c r="AB66" s="82">
        <v>0</v>
      </c>
      <c r="AC66" s="82">
        <v>0</v>
      </c>
      <c r="AD66" s="82">
        <v>0</v>
      </c>
      <c r="AE66" s="82">
        <v>0</v>
      </c>
      <c r="AF66" s="82">
        <v>0</v>
      </c>
      <c r="AG66" s="82">
        <v>0</v>
      </c>
      <c r="AH66" s="82">
        <v>0</v>
      </c>
      <c r="AI66" s="85" t="s">
        <v>11</v>
      </c>
    </row>
    <row r="67" spans="1:36" ht="15" customHeight="1" x14ac:dyDescent="0.35">
      <c r="A67" s="77" t="s">
        <v>1371</v>
      </c>
      <c r="B67" s="34" t="s">
        <v>1131</v>
      </c>
      <c r="C67" s="34"/>
      <c r="D67" s="34"/>
      <c r="E67" s="82">
        <v>6917.4902339999999</v>
      </c>
      <c r="F67" s="82">
        <v>6770.2744140000004</v>
      </c>
      <c r="G67" s="82">
        <v>7231.6865230000003</v>
      </c>
      <c r="H67" s="82">
        <v>7750.6748049999997</v>
      </c>
      <c r="I67" s="82">
        <v>7829.3447269999997</v>
      </c>
      <c r="J67" s="82">
        <v>7967.5820309999999</v>
      </c>
      <c r="K67" s="82">
        <v>7942.4384769999997</v>
      </c>
      <c r="L67" s="82">
        <v>8004.8066410000001</v>
      </c>
      <c r="M67" s="82">
        <v>8039.2714839999999</v>
      </c>
      <c r="N67" s="82">
        <v>8009.4941410000001</v>
      </c>
      <c r="O67" s="82">
        <v>7965.8896480000003</v>
      </c>
      <c r="P67" s="82">
        <v>8030.7421880000002</v>
      </c>
      <c r="Q67" s="82">
        <v>8073.8066410000001</v>
      </c>
      <c r="R67" s="82">
        <v>7920.4160160000001</v>
      </c>
      <c r="S67" s="82">
        <v>7798.4775390000004</v>
      </c>
      <c r="T67" s="82">
        <v>7774.4658200000003</v>
      </c>
      <c r="U67" s="82">
        <v>7822.1865230000003</v>
      </c>
      <c r="V67" s="82">
        <v>7934.9375</v>
      </c>
      <c r="W67" s="82">
        <v>8082.1455079999996</v>
      </c>
      <c r="X67" s="82">
        <v>8173.7871089999999</v>
      </c>
      <c r="Y67" s="82">
        <v>8206.2119139999995</v>
      </c>
      <c r="Z67" s="82">
        <v>8200.1220699999994</v>
      </c>
      <c r="AA67" s="82">
        <v>8209.1767579999996</v>
      </c>
      <c r="AB67" s="82">
        <v>8200.140625</v>
      </c>
      <c r="AC67" s="82">
        <v>8169.4365230000003</v>
      </c>
      <c r="AD67" s="82">
        <v>8235.4853519999997</v>
      </c>
      <c r="AE67" s="82">
        <v>8272.4511719999991</v>
      </c>
      <c r="AF67" s="82">
        <v>8256.7441409999992</v>
      </c>
      <c r="AG67" s="82">
        <v>8332.1142579999996</v>
      </c>
      <c r="AH67" s="82">
        <v>8339.3544920000004</v>
      </c>
      <c r="AI67" s="85">
        <v>6.0000000000000001E-3</v>
      </c>
    </row>
    <row r="68" spans="1:36" ht="15" customHeight="1" thickBot="1" x14ac:dyDescent="0.4"/>
    <row r="69" spans="1:36" ht="15" customHeight="1" x14ac:dyDescent="0.35">
      <c r="B69" s="91" t="s">
        <v>1372</v>
      </c>
      <c r="C69" s="91"/>
      <c r="D69" s="91"/>
      <c r="E69" s="92"/>
      <c r="F69" s="92"/>
      <c r="G69" s="92"/>
      <c r="H69" s="92"/>
      <c r="I69" s="92"/>
      <c r="J69" s="92"/>
      <c r="K69" s="92"/>
      <c r="L69" s="92"/>
      <c r="M69" s="92"/>
      <c r="N69" s="92"/>
      <c r="O69" s="92"/>
      <c r="P69" s="92"/>
      <c r="Q69" s="92"/>
      <c r="R69" s="92"/>
      <c r="S69" s="92"/>
      <c r="T69" s="92"/>
      <c r="U69" s="92"/>
      <c r="V69" s="92"/>
      <c r="W69" s="92"/>
      <c r="X69" s="92"/>
      <c r="Y69" s="92"/>
      <c r="Z69" s="92"/>
      <c r="AA69" s="92"/>
      <c r="AB69" s="92"/>
      <c r="AC69" s="92"/>
      <c r="AD69" s="92"/>
      <c r="AE69" s="92"/>
      <c r="AF69" s="92"/>
      <c r="AG69" s="92"/>
      <c r="AH69" s="92"/>
      <c r="AI69" s="92"/>
      <c r="AJ69" s="83"/>
    </row>
    <row r="70" spans="1:36" ht="15" customHeight="1" x14ac:dyDescent="0.35">
      <c r="B70" s="86" t="s">
        <v>1373</v>
      </c>
      <c r="C70" s="86"/>
      <c r="D70" s="86"/>
    </row>
    <row r="71" spans="1:36" ht="15" customHeight="1" x14ac:dyDescent="0.35">
      <c r="B71" s="86" t="s">
        <v>1374</v>
      </c>
      <c r="C71" s="86"/>
      <c r="D71" s="86"/>
    </row>
    <row r="72" spans="1:36" ht="12" customHeight="1" x14ac:dyDescent="0.35">
      <c r="B72" s="86" t="s">
        <v>1375</v>
      </c>
      <c r="C72" s="86"/>
      <c r="D72" s="86"/>
    </row>
    <row r="73" spans="1:36" ht="15" customHeight="1" x14ac:dyDescent="0.35">
      <c r="B73" s="86" t="s">
        <v>1376</v>
      </c>
      <c r="C73" s="86"/>
      <c r="D73" s="86"/>
    </row>
    <row r="74" spans="1:36" ht="15" customHeight="1" x14ac:dyDescent="0.35">
      <c r="B74" s="86" t="s">
        <v>1377</v>
      </c>
      <c r="C74" s="86"/>
      <c r="D74" s="86"/>
    </row>
    <row r="75" spans="1:36" ht="15" customHeight="1" x14ac:dyDescent="0.35">
      <c r="B75" s="86" t="s">
        <v>1378</v>
      </c>
      <c r="C75" s="86"/>
      <c r="D75" s="86"/>
    </row>
    <row r="76" spans="1:36" ht="15" customHeight="1" x14ac:dyDescent="0.35">
      <c r="B76" s="86" t="s">
        <v>1379</v>
      </c>
      <c r="C76" s="86"/>
      <c r="D76" s="86"/>
    </row>
    <row r="77" spans="1:36" ht="12" customHeight="1" x14ac:dyDescent="0.35"/>
    <row r="78" spans="1:36" ht="15" customHeight="1" x14ac:dyDescent="0.35"/>
    <row r="79" spans="1:36" ht="12" customHeight="1" x14ac:dyDescent="0.35"/>
    <row r="80" spans="1:36" ht="15" customHeight="1" x14ac:dyDescent="0.35"/>
    <row r="81" ht="15" customHeight="1" x14ac:dyDescent="0.35"/>
    <row r="82" ht="15" customHeight="1" x14ac:dyDescent="0.35"/>
    <row r="83" ht="15" customHeight="1" x14ac:dyDescent="0.35"/>
    <row r="84" ht="15" customHeight="1" x14ac:dyDescent="0.35"/>
    <row r="85" ht="15" customHeight="1" x14ac:dyDescent="0.35"/>
    <row r="86" ht="15" customHeight="1" x14ac:dyDescent="0.35"/>
    <row r="87" ht="15" customHeight="1" x14ac:dyDescent="0.35"/>
    <row r="88" ht="15" customHeight="1" x14ac:dyDescent="0.35"/>
    <row r="89" ht="15" customHeight="1" x14ac:dyDescent="0.35"/>
    <row r="90" ht="15" customHeight="1" x14ac:dyDescent="0.35"/>
    <row r="91" ht="15" customHeight="1" x14ac:dyDescent="0.35"/>
    <row r="92" ht="15" customHeight="1" x14ac:dyDescent="0.35"/>
    <row r="93" ht="15" customHeight="1" x14ac:dyDescent="0.35"/>
    <row r="94" ht="15" customHeight="1" x14ac:dyDescent="0.35"/>
    <row r="95" ht="12" customHeight="1" x14ac:dyDescent="0.35"/>
    <row r="96" ht="15" customHeight="1" x14ac:dyDescent="0.35"/>
    <row r="97" spans="2:35" ht="15" customHeight="1" x14ac:dyDescent="0.35"/>
    <row r="98" spans="2:35" ht="15" customHeight="1" x14ac:dyDescent="0.35">
      <c r="B98" s="90"/>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c r="AI98" s="90"/>
    </row>
    <row r="99" spans="2:35" ht="15" customHeight="1" x14ac:dyDescent="0.35"/>
    <row r="100" spans="2:35" ht="15" customHeight="1" x14ac:dyDescent="0.35"/>
    <row r="101" spans="2:35" ht="15" customHeight="1" x14ac:dyDescent="0.35"/>
    <row r="102" spans="2:35" ht="15" customHeight="1" x14ac:dyDescent="0.35"/>
    <row r="103" spans="2:35" ht="15" customHeight="1" x14ac:dyDescent="0.35"/>
    <row r="104" spans="2:35" ht="15" customHeight="1" x14ac:dyDescent="0.35"/>
    <row r="105" spans="2:35" ht="15" customHeight="1" x14ac:dyDescent="0.35"/>
    <row r="106" spans="2:35" ht="15" customHeight="1" x14ac:dyDescent="0.35"/>
    <row r="107" spans="2:35" ht="15" customHeight="1" x14ac:dyDescent="0.35"/>
    <row r="108" spans="2:35" ht="15" customHeight="1" x14ac:dyDescent="0.35"/>
    <row r="109" spans="2:35" ht="15" customHeight="1" x14ac:dyDescent="0.35"/>
    <row r="110" spans="2:35" ht="12" customHeight="1" x14ac:dyDescent="0.35"/>
    <row r="111" spans="2:35" ht="12" customHeight="1" x14ac:dyDescent="0.35"/>
    <row r="112" spans="2:35" ht="12" customHeight="1" x14ac:dyDescent="0.35"/>
    <row r="113" ht="12" customHeight="1" x14ac:dyDescent="0.35"/>
    <row r="114" ht="12" customHeight="1" x14ac:dyDescent="0.35"/>
    <row r="115" ht="12" customHeight="1" x14ac:dyDescent="0.35"/>
    <row r="116" ht="12" customHeight="1" x14ac:dyDescent="0.35"/>
    <row r="117" ht="12" customHeight="1" x14ac:dyDescent="0.35"/>
    <row r="118" ht="12" customHeight="1" x14ac:dyDescent="0.35"/>
    <row r="119" ht="12" customHeight="1" x14ac:dyDescent="0.35"/>
    <row r="120" ht="12" customHeight="1" x14ac:dyDescent="0.35"/>
    <row r="121" ht="12" customHeight="1" x14ac:dyDescent="0.35"/>
    <row r="122" ht="12" customHeight="1" x14ac:dyDescent="0.35"/>
    <row r="123" ht="12" customHeight="1" x14ac:dyDescent="0.35"/>
    <row r="124" ht="12" customHeight="1" x14ac:dyDescent="0.35"/>
    <row r="125" ht="12" customHeight="1" x14ac:dyDescent="0.35"/>
    <row r="126" ht="12" customHeight="1" x14ac:dyDescent="0.35"/>
    <row r="127" ht="12" customHeight="1" x14ac:dyDescent="0.35"/>
    <row r="128" ht="12" customHeight="1" x14ac:dyDescent="0.35"/>
    <row r="129" ht="12" customHeight="1" x14ac:dyDescent="0.35"/>
    <row r="130" ht="12" customHeight="1" x14ac:dyDescent="0.35"/>
    <row r="131" ht="12"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ht="12"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2"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2"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5" customHeight="1" x14ac:dyDescent="0.35"/>
    <row r="172" ht="15" customHeight="1" x14ac:dyDescent="0.35"/>
    <row r="173" ht="15" customHeight="1" x14ac:dyDescent="0.35"/>
    <row r="174" ht="15" customHeight="1" x14ac:dyDescent="0.35"/>
    <row r="175" ht="15" customHeight="1" x14ac:dyDescent="0.35"/>
    <row r="176" ht="12" customHeight="1" x14ac:dyDescent="0.35"/>
    <row r="177" ht="15" customHeight="1" x14ac:dyDescent="0.35"/>
    <row r="178" ht="15" customHeight="1" x14ac:dyDescent="0.35"/>
    <row r="179" ht="15" customHeight="1" x14ac:dyDescent="0.35"/>
    <row r="180" ht="15" customHeight="1" x14ac:dyDescent="0.35"/>
    <row r="181" ht="15" customHeight="1" x14ac:dyDescent="0.35"/>
    <row r="182" ht="12" customHeight="1" x14ac:dyDescent="0.35"/>
    <row r="183" ht="15" customHeight="1" x14ac:dyDescent="0.35"/>
    <row r="184" ht="15" customHeight="1" x14ac:dyDescent="0.35"/>
    <row r="185" ht="15" customHeight="1" x14ac:dyDescent="0.35"/>
    <row r="186" ht="12" customHeight="1" x14ac:dyDescent="0.35"/>
    <row r="187" ht="15" customHeight="1" x14ac:dyDescent="0.35"/>
    <row r="188" ht="15" customHeight="1" x14ac:dyDescent="0.35"/>
    <row r="189" ht="15" customHeight="1" x14ac:dyDescent="0.35"/>
    <row r="190" ht="15" customHeight="1" x14ac:dyDescent="0.35"/>
    <row r="191" ht="12"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spans="2:35" ht="15" customHeight="1" x14ac:dyDescent="0.35"/>
    <row r="226" spans="2:35" ht="15" customHeight="1" x14ac:dyDescent="0.35"/>
    <row r="227" spans="2:35" ht="15" customHeight="1" x14ac:dyDescent="0.35"/>
    <row r="228" spans="2:35" ht="15" customHeight="1" x14ac:dyDescent="0.35"/>
    <row r="229" spans="2:35" ht="15" customHeight="1" x14ac:dyDescent="0.35"/>
    <row r="230" spans="2:35" ht="12" customHeight="1" x14ac:dyDescent="0.35"/>
    <row r="231" spans="2:35" ht="15" customHeight="1" x14ac:dyDescent="0.35"/>
    <row r="232" spans="2:35" ht="15" customHeight="1" x14ac:dyDescent="0.35"/>
    <row r="233" spans="2:35" ht="15" customHeight="1" x14ac:dyDescent="0.35"/>
    <row r="234" spans="2:35" ht="12" customHeight="1" x14ac:dyDescent="0.35"/>
    <row r="235" spans="2:35" ht="15" customHeight="1" x14ac:dyDescent="0.35"/>
    <row r="236" spans="2:35" ht="15" customHeight="1" x14ac:dyDescent="0.35"/>
    <row r="237" spans="2:35" ht="12" customHeight="1" x14ac:dyDescent="0.35"/>
    <row r="238" spans="2:35" ht="15" customHeight="1" x14ac:dyDescent="0.35"/>
    <row r="239" spans="2:35" ht="15" customHeight="1" x14ac:dyDescent="0.35"/>
    <row r="240" spans="2:35" ht="15" customHeight="1" x14ac:dyDescent="0.35">
      <c r="B240" s="90"/>
      <c r="C240" s="90"/>
      <c r="D240" s="90"/>
      <c r="E240" s="90"/>
      <c r="F240" s="90"/>
      <c r="G240" s="90"/>
      <c r="H240" s="90"/>
      <c r="I240" s="90"/>
      <c r="J240" s="90"/>
      <c r="K240" s="90"/>
      <c r="L240" s="90"/>
      <c r="M240" s="90"/>
      <c r="N240" s="90"/>
      <c r="O240" s="90"/>
      <c r="P240" s="90"/>
      <c r="Q240" s="90"/>
      <c r="R240" s="90"/>
      <c r="S240" s="90"/>
      <c r="T240" s="90"/>
      <c r="U240" s="90"/>
      <c r="V240" s="90"/>
      <c r="W240" s="90"/>
      <c r="X240" s="90"/>
      <c r="Y240" s="90"/>
      <c r="Z240" s="90"/>
      <c r="AA240" s="90"/>
      <c r="AB240" s="90"/>
      <c r="AC240" s="90"/>
      <c r="AD240" s="90"/>
      <c r="AE240" s="90"/>
      <c r="AF240" s="90"/>
      <c r="AG240" s="90"/>
      <c r="AH240" s="90"/>
      <c r="AI240" s="90"/>
    </row>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2" customHeight="1" x14ac:dyDescent="0.35"/>
    <row r="250" ht="12" customHeight="1" x14ac:dyDescent="0.35"/>
    <row r="251" ht="12" customHeight="1" x14ac:dyDescent="0.35"/>
    <row r="252" ht="12" customHeight="1" x14ac:dyDescent="0.35"/>
    <row r="253" ht="12" customHeight="1" x14ac:dyDescent="0.35"/>
    <row r="254" ht="12" customHeight="1" x14ac:dyDescent="0.35"/>
    <row r="255" ht="12" customHeight="1" x14ac:dyDescent="0.35"/>
    <row r="256" ht="12" customHeight="1" x14ac:dyDescent="0.35"/>
    <row r="257" ht="12" customHeight="1" x14ac:dyDescent="0.35"/>
    <row r="258" ht="12" customHeight="1" x14ac:dyDescent="0.35"/>
    <row r="259" ht="12" customHeight="1" x14ac:dyDescent="0.35"/>
    <row r="260" ht="12" customHeight="1" x14ac:dyDescent="0.35"/>
    <row r="261" ht="12" customHeight="1" x14ac:dyDescent="0.35"/>
    <row r="262" ht="12" customHeight="1" x14ac:dyDescent="0.35"/>
    <row r="263" ht="12" customHeight="1" x14ac:dyDescent="0.35"/>
    <row r="264" ht="12" customHeight="1" x14ac:dyDescent="0.35"/>
    <row r="265" ht="12" customHeight="1" x14ac:dyDescent="0.35"/>
    <row r="266" ht="12" customHeight="1" x14ac:dyDescent="0.35"/>
    <row r="267" ht="12" customHeight="1" x14ac:dyDescent="0.35"/>
    <row r="268" ht="12" customHeight="1" x14ac:dyDescent="0.35"/>
    <row r="269" ht="12" customHeight="1" x14ac:dyDescent="0.35"/>
    <row r="270" ht="12" customHeight="1" x14ac:dyDescent="0.35"/>
    <row r="271" ht="12" customHeight="1" x14ac:dyDescent="0.35"/>
    <row r="27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2" customHeight="1" x14ac:dyDescent="0.35"/>
    <row r="293" ht="15"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2" customHeight="1" x14ac:dyDescent="0.35"/>
    <row r="310" ht="15" customHeight="1" x14ac:dyDescent="0.35"/>
    <row r="311" ht="12"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spans="2:35" ht="15" customHeight="1" x14ac:dyDescent="0.35"/>
    <row r="322" spans="2:35" ht="15" customHeight="1" x14ac:dyDescent="0.35">
      <c r="B322" s="90"/>
      <c r="C322" s="90"/>
      <c r="D322" s="90"/>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c r="AH322" s="90"/>
      <c r="AI322" s="90"/>
    </row>
    <row r="323" spans="2:35" ht="15" customHeight="1" x14ac:dyDescent="0.35"/>
    <row r="324" spans="2:35" ht="15" customHeight="1" x14ac:dyDescent="0.35"/>
    <row r="325" spans="2:35" ht="15" customHeight="1" x14ac:dyDescent="0.35"/>
    <row r="326" spans="2:35" ht="15" customHeight="1" x14ac:dyDescent="0.35"/>
    <row r="327" spans="2:35" ht="15" customHeight="1" x14ac:dyDescent="0.35"/>
    <row r="328" spans="2:35" ht="12" customHeight="1" x14ac:dyDescent="0.35"/>
    <row r="329" spans="2:35" ht="12" customHeight="1" x14ac:dyDescent="0.35"/>
    <row r="330" spans="2:35" ht="12" customHeight="1" x14ac:dyDescent="0.35"/>
    <row r="331" spans="2:35" ht="12" customHeight="1" x14ac:dyDescent="0.35"/>
    <row r="332" spans="2:35" ht="12" customHeight="1" x14ac:dyDescent="0.35"/>
    <row r="333" spans="2:35" ht="12" customHeight="1" x14ac:dyDescent="0.35"/>
    <row r="334" spans="2:35" ht="12" customHeight="1" x14ac:dyDescent="0.35"/>
    <row r="335" spans="2:35" ht="12" customHeight="1" x14ac:dyDescent="0.35"/>
    <row r="336" spans="2:35"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5" customHeight="1" x14ac:dyDescent="0.35"/>
    <row r="358" ht="15" customHeight="1" x14ac:dyDescent="0.35"/>
    <row r="359" ht="15" customHeight="1" x14ac:dyDescent="0.35"/>
    <row r="360" ht="15" customHeight="1" x14ac:dyDescent="0.35"/>
    <row r="361" ht="15" customHeight="1" x14ac:dyDescent="0.35"/>
    <row r="362" ht="15" customHeight="1" x14ac:dyDescent="0.35"/>
    <row r="363" ht="15" customHeight="1" x14ac:dyDescent="0.35"/>
    <row r="364" ht="15" customHeight="1" x14ac:dyDescent="0.35"/>
    <row r="365" ht="15" customHeight="1" x14ac:dyDescent="0.35"/>
    <row r="366" ht="15" customHeight="1" x14ac:dyDescent="0.35"/>
    <row r="367" ht="12" customHeight="1" x14ac:dyDescent="0.35"/>
    <row r="368" ht="15"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2" customHeight="1" x14ac:dyDescent="0.35"/>
    <row r="385" ht="15" customHeight="1" x14ac:dyDescent="0.35"/>
    <row r="386" ht="15" customHeight="1" x14ac:dyDescent="0.35"/>
    <row r="387" ht="12" customHeight="1" x14ac:dyDescent="0.35"/>
    <row r="388" ht="15" customHeight="1" x14ac:dyDescent="0.35"/>
    <row r="389" ht="15" customHeight="1" x14ac:dyDescent="0.35"/>
    <row r="390" ht="15" customHeight="1" x14ac:dyDescent="0.35"/>
    <row r="391" ht="15" customHeight="1" x14ac:dyDescent="0.35"/>
    <row r="392" ht="15" customHeight="1" x14ac:dyDescent="0.35"/>
    <row r="393" ht="12"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5" customHeight="1" x14ac:dyDescent="0.35"/>
    <row r="407" ht="15" customHeight="1" x14ac:dyDescent="0.35"/>
    <row r="408" ht="15" customHeight="1" x14ac:dyDescent="0.35"/>
    <row r="409" ht="15" customHeight="1" x14ac:dyDescent="0.35"/>
    <row r="410" ht="12" customHeight="1" x14ac:dyDescent="0.35"/>
    <row r="411" ht="15" customHeight="1" x14ac:dyDescent="0.35"/>
    <row r="412" ht="15" customHeight="1" x14ac:dyDescent="0.35"/>
    <row r="413" ht="12" customHeight="1" x14ac:dyDescent="0.35"/>
    <row r="414" ht="15" customHeight="1" x14ac:dyDescent="0.35"/>
    <row r="415" ht="15" customHeight="1" x14ac:dyDescent="0.35"/>
    <row r="416" ht="15" customHeight="1" x14ac:dyDescent="0.35"/>
    <row r="417" ht="12"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spans="2:35" ht="15" customHeight="1" x14ac:dyDescent="0.35"/>
    <row r="434" spans="2:35" ht="15" customHeight="1" x14ac:dyDescent="0.35">
      <c r="B434" s="90"/>
      <c r="C434" s="90"/>
      <c r="D434" s="90"/>
      <c r="E434" s="90"/>
      <c r="F434" s="90"/>
      <c r="G434" s="90"/>
      <c r="H434" s="90"/>
      <c r="I434" s="90"/>
      <c r="J434" s="90"/>
      <c r="K434" s="90"/>
      <c r="L434" s="90"/>
      <c r="M434" s="90"/>
      <c r="N434" s="90"/>
      <c r="O434" s="90"/>
      <c r="P434" s="90"/>
      <c r="Q434" s="90"/>
      <c r="R434" s="90"/>
      <c r="S434" s="90"/>
      <c r="T434" s="90"/>
      <c r="U434" s="90"/>
      <c r="V434" s="90"/>
      <c r="W434" s="90"/>
      <c r="X434" s="90"/>
      <c r="Y434" s="90"/>
      <c r="Z434" s="90"/>
      <c r="AA434" s="90"/>
      <c r="AB434" s="90"/>
      <c r="AC434" s="90"/>
      <c r="AD434" s="90"/>
      <c r="AE434" s="90"/>
      <c r="AF434" s="90"/>
      <c r="AG434" s="90"/>
      <c r="AH434" s="90"/>
      <c r="AI434" s="90"/>
    </row>
    <row r="435" spans="2:35" ht="15" customHeight="1" x14ac:dyDescent="0.35"/>
    <row r="436" spans="2:35" ht="15" customHeight="1" x14ac:dyDescent="0.35"/>
    <row r="437" spans="2:35" ht="15" customHeight="1" x14ac:dyDescent="0.35"/>
    <row r="438" spans="2:35" ht="15" customHeight="1" x14ac:dyDescent="0.35"/>
    <row r="439" spans="2:35" ht="15" customHeight="1" x14ac:dyDescent="0.35"/>
    <row r="440" spans="2:35" ht="15" customHeight="1" x14ac:dyDescent="0.35"/>
    <row r="441" spans="2:35" ht="15" customHeight="1" x14ac:dyDescent="0.35"/>
    <row r="442" spans="2:35" ht="12" customHeight="1" x14ac:dyDescent="0.35"/>
    <row r="443" spans="2:35" ht="12" customHeight="1" x14ac:dyDescent="0.35"/>
    <row r="444" spans="2:35" ht="12" customHeight="1" x14ac:dyDescent="0.35"/>
    <row r="445" spans="2:35" ht="12" customHeight="1" x14ac:dyDescent="0.35"/>
    <row r="446" spans="2:35" ht="12" customHeight="1" x14ac:dyDescent="0.35"/>
    <row r="447" spans="2:35" ht="12" customHeight="1" x14ac:dyDescent="0.35"/>
    <row r="448" spans="2:35"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2"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2" customHeight="1" x14ac:dyDescent="0.35"/>
    <row r="510" ht="15" customHeight="1" x14ac:dyDescent="0.35"/>
    <row r="511" ht="12" customHeight="1" x14ac:dyDescent="0.35"/>
    <row r="512" ht="15" customHeight="1" x14ac:dyDescent="0.35"/>
    <row r="513" ht="15" customHeight="1" x14ac:dyDescent="0.35"/>
    <row r="514" ht="15" customHeight="1" x14ac:dyDescent="0.35"/>
    <row r="515" ht="15" customHeight="1" x14ac:dyDescent="0.35"/>
    <row r="516" ht="15" customHeight="1" x14ac:dyDescent="0.35"/>
    <row r="517" ht="12"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spans="2:35" ht="15" customHeight="1" x14ac:dyDescent="0.35"/>
    <row r="530" spans="2:35" ht="15" customHeight="1" x14ac:dyDescent="0.35"/>
    <row r="531" spans="2:35" ht="15" customHeight="1" x14ac:dyDescent="0.35"/>
    <row r="532" spans="2:35" ht="15" customHeight="1" x14ac:dyDescent="0.35"/>
    <row r="533" spans="2:35" ht="15" customHeight="1" x14ac:dyDescent="0.35"/>
    <row r="534" spans="2:35" ht="12" customHeight="1" x14ac:dyDescent="0.35"/>
    <row r="535" spans="2:35" ht="15" customHeight="1" x14ac:dyDescent="0.35"/>
    <row r="536" spans="2:35" ht="12" customHeight="1" x14ac:dyDescent="0.35"/>
    <row r="537" spans="2:35" ht="15" customHeight="1" x14ac:dyDescent="0.35"/>
    <row r="538" spans="2:35" ht="15" customHeight="1" x14ac:dyDescent="0.35"/>
    <row r="539" spans="2:35" ht="15" customHeight="1" x14ac:dyDescent="0.35">
      <c r="B539" s="90"/>
      <c r="C539" s="90"/>
      <c r="D539" s="90"/>
      <c r="E539" s="90"/>
      <c r="F539" s="90"/>
      <c r="G539" s="90"/>
      <c r="H539" s="90"/>
      <c r="I539" s="90"/>
      <c r="J539" s="90"/>
      <c r="K539" s="90"/>
      <c r="L539" s="90"/>
      <c r="M539" s="90"/>
      <c r="N539" s="90"/>
      <c r="O539" s="90"/>
      <c r="P539" s="90"/>
      <c r="Q539" s="90"/>
      <c r="R539" s="90"/>
      <c r="S539" s="90"/>
      <c r="T539" s="90"/>
      <c r="U539" s="90"/>
      <c r="V539" s="90"/>
      <c r="W539" s="90"/>
      <c r="X539" s="90"/>
      <c r="Y539" s="90"/>
      <c r="Z539" s="90"/>
      <c r="AA539" s="90"/>
      <c r="AB539" s="90"/>
      <c r="AC539" s="90"/>
      <c r="AD539" s="90"/>
      <c r="AE539" s="90"/>
      <c r="AF539" s="90"/>
      <c r="AG539" s="90"/>
      <c r="AH539" s="90"/>
      <c r="AI539" s="90"/>
    </row>
    <row r="540" spans="2:35" ht="15" customHeight="1" x14ac:dyDescent="0.35"/>
    <row r="541" spans="2:35" ht="15" customHeight="1" x14ac:dyDescent="0.35"/>
    <row r="542" spans="2:35" ht="15" customHeight="1" x14ac:dyDescent="0.35"/>
    <row r="543" spans="2:35" ht="15" customHeight="1" x14ac:dyDescent="0.35"/>
    <row r="544" spans="2:35"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5" customHeight="1" x14ac:dyDescent="0.35"/>
    <row r="558" ht="15" customHeight="1" x14ac:dyDescent="0.35"/>
    <row r="559" ht="15" customHeight="1" x14ac:dyDescent="0.35"/>
    <row r="560"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2" customHeight="1" x14ac:dyDescent="0.35"/>
    <row r="567" ht="15" customHeight="1" x14ac:dyDescent="0.35"/>
    <row r="568" ht="15"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5" customHeight="1" x14ac:dyDescent="0.35"/>
    <row r="581" ht="15" customHeight="1" x14ac:dyDescent="0.35"/>
    <row r="582" ht="12"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2"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2" customHeight="1" x14ac:dyDescent="0.35"/>
    <row r="606" ht="15" customHeight="1" x14ac:dyDescent="0.35"/>
    <row r="607" ht="12" customHeight="1" x14ac:dyDescent="0.35"/>
    <row r="608" ht="15" customHeight="1" x14ac:dyDescent="0.35"/>
    <row r="609" spans="2:35" ht="12" customHeight="1" x14ac:dyDescent="0.35"/>
    <row r="610" spans="2:35" ht="15" customHeight="1" x14ac:dyDescent="0.35"/>
    <row r="611" spans="2:35" ht="15" customHeight="1" x14ac:dyDescent="0.35"/>
    <row r="612" spans="2:35" ht="12" customHeight="1" x14ac:dyDescent="0.35"/>
    <row r="613" spans="2:35" ht="15" customHeight="1" x14ac:dyDescent="0.35"/>
    <row r="614" spans="2:35" ht="12" customHeight="1" x14ac:dyDescent="0.35"/>
    <row r="615" spans="2:35" ht="12" customHeight="1" x14ac:dyDescent="0.35"/>
    <row r="616" spans="2:35" ht="15" customHeight="1" x14ac:dyDescent="0.35"/>
    <row r="617" spans="2:35" ht="12" customHeight="1" x14ac:dyDescent="0.35"/>
    <row r="618" spans="2:35" ht="15" customHeight="1" x14ac:dyDescent="0.35"/>
    <row r="619" spans="2:35" ht="15" customHeight="1" x14ac:dyDescent="0.35"/>
    <row r="620" spans="2:35" ht="15" customHeight="1" x14ac:dyDescent="0.35">
      <c r="B620" s="90"/>
      <c r="C620" s="90"/>
      <c r="D620" s="90"/>
      <c r="E620" s="90"/>
      <c r="F620" s="90"/>
      <c r="G620" s="90"/>
      <c r="H620" s="90"/>
      <c r="I620" s="90"/>
      <c r="J620" s="90"/>
      <c r="K620" s="90"/>
      <c r="L620" s="90"/>
      <c r="M620" s="90"/>
      <c r="N620" s="90"/>
      <c r="O620" s="90"/>
      <c r="P620" s="90"/>
      <c r="Q620" s="90"/>
      <c r="R620" s="90"/>
      <c r="S620" s="90"/>
      <c r="T620" s="90"/>
      <c r="U620" s="90"/>
      <c r="V620" s="90"/>
      <c r="W620" s="90"/>
      <c r="X620" s="90"/>
      <c r="Y620" s="90"/>
      <c r="Z620" s="90"/>
      <c r="AA620" s="90"/>
      <c r="AB620" s="90"/>
      <c r="AC620" s="90"/>
      <c r="AD620" s="90"/>
      <c r="AE620" s="90"/>
      <c r="AF620" s="90"/>
      <c r="AG620" s="90"/>
      <c r="AH620" s="90"/>
      <c r="AI620" s="90"/>
    </row>
    <row r="621" spans="2:35" ht="15" customHeight="1" x14ac:dyDescent="0.35"/>
    <row r="622" spans="2:35" ht="15" customHeight="1" x14ac:dyDescent="0.35"/>
    <row r="623" spans="2:35" ht="15" customHeight="1" x14ac:dyDescent="0.35"/>
    <row r="624" spans="2:35" ht="15" customHeight="1" x14ac:dyDescent="0.35"/>
    <row r="625" ht="12" customHeight="1" x14ac:dyDescent="0.35"/>
    <row r="626" ht="12" customHeight="1" x14ac:dyDescent="0.35"/>
    <row r="627" ht="12" customHeight="1" x14ac:dyDescent="0.35"/>
    <row r="628"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2"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spans="2:35" ht="15" customHeight="1" x14ac:dyDescent="0.35"/>
    <row r="690" spans="2:35" ht="15" customHeight="1" x14ac:dyDescent="0.35"/>
    <row r="691" spans="2:35" ht="15" customHeight="1" x14ac:dyDescent="0.35"/>
    <row r="692" spans="2:35" ht="15" customHeight="1" x14ac:dyDescent="0.35">
      <c r="B692" s="90"/>
      <c r="C692" s="90"/>
      <c r="D692" s="90"/>
      <c r="E692" s="90"/>
      <c r="F692" s="90"/>
      <c r="G692" s="90"/>
      <c r="H692" s="90"/>
      <c r="I692" s="90"/>
      <c r="J692" s="90"/>
      <c r="K692" s="90"/>
      <c r="L692" s="90"/>
      <c r="M692" s="90"/>
      <c r="N692" s="90"/>
      <c r="O692" s="90"/>
      <c r="P692" s="90"/>
      <c r="Q692" s="90"/>
      <c r="R692" s="90"/>
      <c r="S692" s="90"/>
      <c r="T692" s="90"/>
      <c r="U692" s="90"/>
      <c r="V692" s="90"/>
      <c r="W692" s="90"/>
      <c r="X692" s="90"/>
      <c r="Y692" s="90"/>
      <c r="Z692" s="90"/>
      <c r="AA692" s="90"/>
      <c r="AB692" s="90"/>
      <c r="AC692" s="90"/>
      <c r="AD692" s="90"/>
      <c r="AE692" s="90"/>
      <c r="AF692" s="90"/>
      <c r="AG692" s="90"/>
      <c r="AH692" s="90"/>
      <c r="AI692" s="90"/>
    </row>
    <row r="693" spans="2:35" ht="15" customHeight="1" x14ac:dyDescent="0.35"/>
    <row r="694" spans="2:35" ht="15" customHeight="1" x14ac:dyDescent="0.35"/>
    <row r="695" spans="2:35" ht="15" customHeight="1" x14ac:dyDescent="0.35"/>
    <row r="696" spans="2:35" ht="15" customHeight="1" x14ac:dyDescent="0.35"/>
    <row r="697" spans="2:35" ht="15" customHeight="1" x14ac:dyDescent="0.35"/>
    <row r="698" spans="2:35" ht="12" customHeight="1" x14ac:dyDescent="0.35"/>
    <row r="699" spans="2:35" ht="12" customHeight="1" x14ac:dyDescent="0.35"/>
    <row r="700" spans="2:35" ht="12" customHeight="1" x14ac:dyDescent="0.35"/>
    <row r="701" spans="2:35" ht="12" customHeight="1" x14ac:dyDescent="0.35"/>
    <row r="702" spans="2:35" ht="12" customHeight="1" x14ac:dyDescent="0.35"/>
    <row r="703" spans="2:35" ht="12" customHeight="1" x14ac:dyDescent="0.35"/>
    <row r="704" spans="2:35"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5" customHeight="1" x14ac:dyDescent="0.35"/>
    <row r="733" ht="15" customHeight="1" x14ac:dyDescent="0.35"/>
    <row r="734" ht="15" customHeight="1" x14ac:dyDescent="0.35"/>
    <row r="735" ht="15"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2"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2" customHeight="1" x14ac:dyDescent="0.35"/>
    <row r="763" ht="15" customHeight="1" x14ac:dyDescent="0.35"/>
    <row r="764" ht="15" customHeight="1" x14ac:dyDescent="0.35"/>
    <row r="765" ht="15" customHeight="1" x14ac:dyDescent="0.35"/>
    <row r="766" ht="12"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2"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2" customHeight="1" x14ac:dyDescent="0.35"/>
    <row r="808" ht="15" customHeight="1" x14ac:dyDescent="0.35"/>
    <row r="809" ht="15" customHeight="1" x14ac:dyDescent="0.35"/>
    <row r="810" ht="15" customHeight="1" x14ac:dyDescent="0.35"/>
    <row r="811" ht="15" customHeight="1" x14ac:dyDescent="0.35"/>
    <row r="812" ht="15" customHeight="1" x14ac:dyDescent="0.35"/>
    <row r="813" ht="15" customHeight="1" x14ac:dyDescent="0.35"/>
    <row r="814" ht="15" customHeight="1" x14ac:dyDescent="0.35"/>
    <row r="815" ht="15" customHeight="1" x14ac:dyDescent="0.35"/>
    <row r="816" ht="15" customHeight="1" x14ac:dyDescent="0.35"/>
    <row r="817" ht="12"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2" customHeight="1" x14ac:dyDescent="0.35"/>
    <row r="830" ht="15" customHeight="1" x14ac:dyDescent="0.35"/>
    <row r="831" ht="15" customHeight="1" x14ac:dyDescent="0.35"/>
    <row r="832" ht="15" customHeight="1" x14ac:dyDescent="0.35"/>
    <row r="833" ht="15" customHeight="1" x14ac:dyDescent="0.35"/>
    <row r="834" ht="15" customHeight="1" x14ac:dyDescent="0.35"/>
    <row r="835" ht="15" customHeight="1" x14ac:dyDescent="0.35"/>
    <row r="836" ht="15" customHeight="1" x14ac:dyDescent="0.35"/>
    <row r="837" ht="15" customHeight="1" x14ac:dyDescent="0.35"/>
    <row r="838" ht="15" customHeight="1" x14ac:dyDescent="0.35"/>
    <row r="839" ht="15"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spans="2:35" ht="15" customHeight="1" x14ac:dyDescent="0.35"/>
    <row r="866" spans="2:35" ht="15" customHeight="1" x14ac:dyDescent="0.35"/>
    <row r="867" spans="2:35" ht="15" customHeight="1" x14ac:dyDescent="0.35"/>
    <row r="868" spans="2:35" ht="15" customHeight="1" x14ac:dyDescent="0.35">
      <c r="B868" s="90"/>
      <c r="C868" s="90"/>
      <c r="D868" s="90"/>
      <c r="E868" s="90"/>
      <c r="F868" s="90"/>
      <c r="G868" s="90"/>
      <c r="H868" s="90"/>
      <c r="I868" s="90"/>
      <c r="J868" s="90"/>
      <c r="K868" s="90"/>
      <c r="L868" s="90"/>
      <c r="M868" s="90"/>
      <c r="N868" s="90"/>
      <c r="O868" s="90"/>
      <c r="P868" s="90"/>
      <c r="Q868" s="90"/>
      <c r="R868" s="90"/>
      <c r="S868" s="90"/>
      <c r="T868" s="90"/>
      <c r="U868" s="90"/>
      <c r="V868" s="90"/>
      <c r="W868" s="90"/>
      <c r="X868" s="90"/>
      <c r="Y868" s="90"/>
      <c r="Z868" s="90"/>
      <c r="AA868" s="90"/>
      <c r="AB868" s="90"/>
      <c r="AC868" s="90"/>
      <c r="AD868" s="90"/>
      <c r="AE868" s="90"/>
      <c r="AF868" s="90"/>
      <c r="AG868" s="90"/>
      <c r="AH868" s="90"/>
      <c r="AI868" s="90"/>
    </row>
    <row r="869" spans="2:35" ht="15" customHeight="1" x14ac:dyDescent="0.35"/>
    <row r="870" spans="2:35" ht="15" customHeight="1" x14ac:dyDescent="0.35"/>
    <row r="871" spans="2:35" ht="12" customHeight="1" x14ac:dyDescent="0.35"/>
    <row r="872" spans="2:35" ht="12" customHeight="1" x14ac:dyDescent="0.35"/>
    <row r="873" spans="2:35" ht="12" customHeight="1" x14ac:dyDescent="0.35"/>
    <row r="874" spans="2:35" ht="12" customHeight="1" x14ac:dyDescent="0.35"/>
    <row r="875" spans="2:35" ht="12" customHeight="1" x14ac:dyDescent="0.35"/>
    <row r="876" spans="2:35" ht="12" customHeight="1" x14ac:dyDescent="0.35"/>
    <row r="877" spans="2:35" ht="12" customHeight="1" x14ac:dyDescent="0.35"/>
    <row r="878" spans="2:35" ht="12" customHeight="1" x14ac:dyDescent="0.35"/>
    <row r="879" spans="2:35" ht="12" customHeight="1" x14ac:dyDescent="0.35"/>
    <row r="880" spans="2:35" ht="12"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2"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5" customHeight="1" x14ac:dyDescent="0.35"/>
    <row r="901" ht="15" customHeight="1" x14ac:dyDescent="0.35"/>
    <row r="902" ht="15" customHeight="1" x14ac:dyDescent="0.35"/>
    <row r="903" ht="15" customHeight="1" x14ac:dyDescent="0.35"/>
    <row r="904" ht="15" customHeight="1" x14ac:dyDescent="0.35"/>
    <row r="905" ht="15" customHeight="1" x14ac:dyDescent="0.35"/>
    <row r="906" ht="15" customHeight="1" x14ac:dyDescent="0.35"/>
    <row r="907" ht="15" customHeight="1" x14ac:dyDescent="0.35"/>
    <row r="908" ht="15" customHeight="1" x14ac:dyDescent="0.35"/>
    <row r="909" ht="12" customHeight="1" x14ac:dyDescent="0.35"/>
    <row r="910" ht="15" customHeight="1" x14ac:dyDescent="0.35"/>
    <row r="911" ht="12"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2" customHeight="1" x14ac:dyDescent="0.35"/>
    <row r="935" ht="15" customHeight="1" x14ac:dyDescent="0.35"/>
    <row r="936" ht="12" customHeight="1" x14ac:dyDescent="0.35"/>
    <row r="937" ht="15" customHeight="1" x14ac:dyDescent="0.35"/>
    <row r="938" ht="12"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spans="2:35" ht="15" customHeight="1" x14ac:dyDescent="0.35"/>
    <row r="946" spans="2:35" ht="15" customHeight="1" x14ac:dyDescent="0.35"/>
    <row r="947" spans="2:35" ht="15" customHeight="1" x14ac:dyDescent="0.35"/>
    <row r="948" spans="2:35" ht="15" customHeight="1" x14ac:dyDescent="0.35"/>
    <row r="949" spans="2:35" ht="15" customHeight="1" x14ac:dyDescent="0.35"/>
    <row r="950" spans="2:35" ht="15" customHeight="1" x14ac:dyDescent="0.35"/>
    <row r="951" spans="2:35" ht="15" customHeight="1" x14ac:dyDescent="0.35">
      <c r="B951" s="90"/>
      <c r="C951" s="90"/>
      <c r="D951" s="90"/>
      <c r="E951" s="90"/>
      <c r="F951" s="90"/>
      <c r="G951" s="90"/>
      <c r="H951" s="90"/>
      <c r="I951" s="90"/>
      <c r="J951" s="90"/>
      <c r="K951" s="90"/>
      <c r="L951" s="90"/>
      <c r="M951" s="90"/>
      <c r="N951" s="90"/>
      <c r="O951" s="90"/>
      <c r="P951" s="90"/>
      <c r="Q951" s="90"/>
      <c r="R951" s="90"/>
      <c r="S951" s="90"/>
      <c r="T951" s="90"/>
      <c r="U951" s="90"/>
      <c r="V951" s="90"/>
      <c r="W951" s="90"/>
      <c r="X951" s="90"/>
      <c r="Y951" s="90"/>
      <c r="Z951" s="90"/>
      <c r="AA951" s="90"/>
      <c r="AB951" s="90"/>
      <c r="AC951" s="90"/>
      <c r="AD951" s="90"/>
      <c r="AE951" s="90"/>
      <c r="AF951" s="90"/>
      <c r="AG951" s="90"/>
      <c r="AH951" s="90"/>
      <c r="AI951" s="90"/>
    </row>
    <row r="952" spans="2:35" ht="15" customHeight="1" x14ac:dyDescent="0.35"/>
    <row r="953" spans="2:35" ht="15" customHeight="1" x14ac:dyDescent="0.35"/>
    <row r="954" spans="2:35" ht="15" customHeight="1" x14ac:dyDescent="0.35"/>
    <row r="955" spans="2:35" ht="15" customHeight="1" x14ac:dyDescent="0.35"/>
    <row r="956" spans="2:35" ht="15" customHeight="1" x14ac:dyDescent="0.35"/>
    <row r="957" spans="2:35" ht="12" customHeight="1" x14ac:dyDescent="0.35"/>
    <row r="958" spans="2:35" ht="12" customHeight="1" x14ac:dyDescent="0.35"/>
    <row r="959" spans="2:35" ht="12" customHeight="1" x14ac:dyDescent="0.35"/>
    <row r="960" spans="2:35"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2"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2" customHeight="1" x14ac:dyDescent="0.35"/>
    <row r="1010" ht="15" customHeight="1" x14ac:dyDescent="0.35"/>
    <row r="1011" ht="15"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2"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2" customHeight="1" x14ac:dyDescent="0.35"/>
    <row r="1036" ht="15" customHeight="1" x14ac:dyDescent="0.35"/>
    <row r="1037" ht="15" customHeight="1" x14ac:dyDescent="0.35"/>
    <row r="1038" ht="12" customHeight="1" x14ac:dyDescent="0.35"/>
    <row r="1039" ht="15" customHeight="1" x14ac:dyDescent="0.35"/>
    <row r="1040" ht="12" customHeight="1" x14ac:dyDescent="0.35"/>
    <row r="1041" spans="2:35" ht="15" customHeight="1" x14ac:dyDescent="0.35"/>
    <row r="1042" spans="2:35" ht="15" customHeight="1" x14ac:dyDescent="0.35"/>
    <row r="1043" spans="2:35" ht="15" customHeight="1" x14ac:dyDescent="0.35"/>
    <row r="1044" spans="2:35" ht="15" customHeight="1" x14ac:dyDescent="0.35"/>
    <row r="1045" spans="2:35" ht="15" customHeight="1" x14ac:dyDescent="0.35"/>
    <row r="1046" spans="2:35" ht="15" customHeight="1" x14ac:dyDescent="0.35"/>
    <row r="1047" spans="2:35" ht="15" customHeight="1" x14ac:dyDescent="0.35"/>
    <row r="1048" spans="2:35" ht="15" customHeight="1" x14ac:dyDescent="0.35"/>
    <row r="1049" spans="2:35" ht="15" customHeight="1" x14ac:dyDescent="0.35"/>
    <row r="1050" spans="2:35" ht="15" customHeight="1" x14ac:dyDescent="0.35"/>
    <row r="1051" spans="2:35" ht="15" customHeight="1" x14ac:dyDescent="0.35"/>
    <row r="1052" spans="2:35" ht="15" customHeight="1" x14ac:dyDescent="0.35"/>
    <row r="1053" spans="2:35" ht="15" customHeight="1" x14ac:dyDescent="0.35">
      <c r="B1053" s="90"/>
      <c r="C1053" s="90"/>
      <c r="D1053" s="90"/>
      <c r="E1053" s="90"/>
      <c r="F1053" s="90"/>
      <c r="G1053" s="90"/>
      <c r="H1053" s="90"/>
      <c r="I1053" s="90"/>
      <c r="J1053" s="90"/>
      <c r="K1053" s="90"/>
      <c r="L1053" s="90"/>
      <c r="M1053" s="90"/>
      <c r="N1053" s="90"/>
      <c r="O1053" s="90"/>
      <c r="P1053" s="90"/>
      <c r="Q1053" s="90"/>
      <c r="R1053" s="90"/>
      <c r="S1053" s="90"/>
      <c r="T1053" s="90"/>
      <c r="U1053" s="90"/>
      <c r="V1053" s="90"/>
      <c r="W1053" s="90"/>
      <c r="X1053" s="90"/>
      <c r="Y1053" s="90"/>
      <c r="Z1053" s="90"/>
      <c r="AA1053" s="90"/>
      <c r="AB1053" s="90"/>
      <c r="AC1053" s="90"/>
      <c r="AD1053" s="90"/>
      <c r="AE1053" s="90"/>
      <c r="AF1053" s="90"/>
      <c r="AG1053" s="90"/>
      <c r="AH1053" s="90"/>
      <c r="AI1053" s="90"/>
    </row>
    <row r="1054" spans="2:35" ht="15" customHeight="1" x14ac:dyDescent="0.35"/>
    <row r="1055" spans="2:35" ht="15" customHeight="1" x14ac:dyDescent="0.35"/>
    <row r="1056" spans="2:35" ht="15" customHeight="1" x14ac:dyDescent="0.35"/>
    <row r="1057" ht="15" customHeight="1" x14ac:dyDescent="0.35"/>
    <row r="1058" ht="15" customHeight="1" x14ac:dyDescent="0.35"/>
    <row r="1059" ht="12" customHeight="1" x14ac:dyDescent="0.35"/>
    <row r="1060" ht="12" customHeight="1" x14ac:dyDescent="0.35"/>
    <row r="1061" ht="12" customHeight="1" x14ac:dyDescent="0.35"/>
    <row r="1062"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2" customHeight="1" x14ac:dyDescent="0.35"/>
    <row r="1110" ht="15" customHeight="1" x14ac:dyDescent="0.35"/>
    <row r="1111" ht="12"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2"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2" customHeight="1" x14ac:dyDescent="0.35"/>
    <row r="1135" ht="15" customHeight="1" x14ac:dyDescent="0.35"/>
    <row r="1136" ht="12" customHeight="1" x14ac:dyDescent="0.35"/>
    <row r="1137" spans="2:35" ht="15" customHeight="1" x14ac:dyDescent="0.35"/>
    <row r="1138" spans="2:35" ht="12" customHeight="1" x14ac:dyDescent="0.35"/>
    <row r="1139" spans="2:35" ht="15" customHeight="1" x14ac:dyDescent="0.35"/>
    <row r="1140" spans="2:35" ht="15" customHeight="1" x14ac:dyDescent="0.35"/>
    <row r="1141" spans="2:35" ht="15" customHeight="1" x14ac:dyDescent="0.35"/>
    <row r="1142" spans="2:35" ht="15" customHeight="1" x14ac:dyDescent="0.35"/>
    <row r="1143" spans="2:35" ht="15" customHeight="1" x14ac:dyDescent="0.35"/>
    <row r="1144" spans="2:35" ht="15" customHeight="1" x14ac:dyDescent="0.35"/>
    <row r="1145" spans="2:35" ht="15" customHeight="1" x14ac:dyDescent="0.35"/>
    <row r="1146" spans="2:35" ht="15" customHeight="1" x14ac:dyDescent="0.35"/>
    <row r="1147" spans="2:35" ht="15" customHeight="1" x14ac:dyDescent="0.35"/>
    <row r="1148" spans="2:35" ht="15" customHeight="1" x14ac:dyDescent="0.35"/>
    <row r="1149" spans="2:35" ht="15" customHeight="1" x14ac:dyDescent="0.35"/>
    <row r="1150" spans="2:35" ht="15" customHeight="1" x14ac:dyDescent="0.35"/>
    <row r="1151" spans="2:35" ht="15" customHeight="1" x14ac:dyDescent="0.35">
      <c r="B1151" s="90"/>
      <c r="C1151" s="90"/>
      <c r="D1151" s="90"/>
      <c r="E1151" s="90"/>
      <c r="F1151" s="90"/>
      <c r="G1151" s="90"/>
      <c r="H1151" s="90"/>
      <c r="I1151" s="90"/>
      <c r="J1151" s="90"/>
      <c r="K1151" s="90"/>
      <c r="L1151" s="90"/>
      <c r="M1151" s="90"/>
      <c r="N1151" s="90"/>
      <c r="O1151" s="90"/>
      <c r="P1151" s="90"/>
      <c r="Q1151" s="90"/>
      <c r="R1151" s="90"/>
      <c r="S1151" s="90"/>
      <c r="T1151" s="90"/>
      <c r="U1151" s="90"/>
      <c r="V1151" s="90"/>
      <c r="W1151" s="90"/>
      <c r="X1151" s="90"/>
      <c r="Y1151" s="90"/>
      <c r="Z1151" s="90"/>
      <c r="AA1151" s="90"/>
      <c r="AB1151" s="90"/>
      <c r="AC1151" s="90"/>
      <c r="AD1151" s="90"/>
      <c r="AE1151" s="90"/>
      <c r="AF1151" s="90"/>
      <c r="AG1151" s="90"/>
      <c r="AH1151" s="90"/>
      <c r="AI1151" s="90"/>
    </row>
    <row r="1152" spans="2:35" ht="15" customHeight="1" x14ac:dyDescent="0.35"/>
    <row r="1153" ht="15" customHeight="1" x14ac:dyDescent="0.35"/>
    <row r="1154" ht="15" customHeight="1" x14ac:dyDescent="0.35"/>
    <row r="1155" ht="15" customHeight="1" x14ac:dyDescent="0.35"/>
    <row r="1156" ht="15" customHeight="1" x14ac:dyDescent="0.35"/>
    <row r="1157" ht="12"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2"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2" customHeight="1" x14ac:dyDescent="0.35"/>
    <row r="1210" ht="15" customHeight="1" x14ac:dyDescent="0.35"/>
    <row r="1211" ht="12"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2"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2" customHeight="1" x14ac:dyDescent="0.35"/>
    <row r="1235" ht="15" customHeight="1" x14ac:dyDescent="0.35"/>
    <row r="1236" ht="12" customHeight="1" x14ac:dyDescent="0.35"/>
    <row r="1237" ht="15" customHeight="1" x14ac:dyDescent="0.35"/>
    <row r="1238" ht="12"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spans="2:35" ht="15" customHeight="1" x14ac:dyDescent="0.35"/>
    <row r="1250" spans="2:35" ht="15" customHeight="1" x14ac:dyDescent="0.35"/>
    <row r="1251" spans="2:35" ht="15" customHeight="1" x14ac:dyDescent="0.35">
      <c r="B1251" s="90"/>
      <c r="C1251" s="90"/>
      <c r="D1251" s="90"/>
      <c r="E1251" s="90"/>
      <c r="F1251" s="90"/>
      <c r="G1251" s="90"/>
      <c r="H1251" s="90"/>
      <c r="I1251" s="90"/>
      <c r="J1251" s="90"/>
      <c r="K1251" s="90"/>
      <c r="L1251" s="90"/>
      <c r="M1251" s="90"/>
      <c r="N1251" s="90"/>
      <c r="O1251" s="90"/>
      <c r="P1251" s="90"/>
      <c r="Q1251" s="90"/>
      <c r="R1251" s="90"/>
      <c r="S1251" s="90"/>
      <c r="T1251" s="90"/>
      <c r="U1251" s="90"/>
      <c r="V1251" s="90"/>
      <c r="W1251" s="90"/>
      <c r="X1251" s="90"/>
      <c r="Y1251" s="90"/>
      <c r="Z1251" s="90"/>
      <c r="AA1251" s="90"/>
      <c r="AB1251" s="90"/>
      <c r="AC1251" s="90"/>
      <c r="AD1251" s="90"/>
      <c r="AE1251" s="90"/>
      <c r="AF1251" s="90"/>
      <c r="AG1251" s="90"/>
      <c r="AH1251" s="90"/>
      <c r="AI1251" s="90"/>
    </row>
    <row r="1252" spans="2:35" ht="15" customHeight="1" x14ac:dyDescent="0.35"/>
    <row r="1253" spans="2:35" ht="15" customHeight="1" x14ac:dyDescent="0.35"/>
    <row r="1254" spans="2:35" ht="15" customHeight="1" x14ac:dyDescent="0.35"/>
    <row r="1255" spans="2:35" ht="15" customHeight="1" x14ac:dyDescent="0.35"/>
    <row r="1256" spans="2:35" ht="15" customHeight="1" x14ac:dyDescent="0.35"/>
    <row r="1257" spans="2:35" ht="12" customHeight="1" x14ac:dyDescent="0.35"/>
    <row r="1258" spans="2:35" ht="12" customHeight="1" x14ac:dyDescent="0.35"/>
    <row r="1259" spans="2:35" ht="12" customHeight="1" x14ac:dyDescent="0.35"/>
    <row r="1260" spans="2:35" ht="12" customHeight="1" x14ac:dyDescent="0.35"/>
    <row r="1261" spans="2:35" ht="12" customHeight="1" x14ac:dyDescent="0.35"/>
    <row r="1262" spans="2:35" ht="12" customHeight="1" x14ac:dyDescent="0.35"/>
    <row r="1263" spans="2:35" ht="12" customHeight="1" x14ac:dyDescent="0.35"/>
    <row r="1264" spans="2:35"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2" customHeight="1" x14ac:dyDescent="0.35"/>
    <row r="1289" ht="15" customHeight="1" x14ac:dyDescent="0.35"/>
    <row r="1290" ht="15" customHeight="1" x14ac:dyDescent="0.35"/>
    <row r="1291" ht="15" customHeight="1" x14ac:dyDescent="0.35"/>
    <row r="1292" ht="15" customHeight="1" x14ac:dyDescent="0.35"/>
    <row r="1293" ht="12" customHeight="1" x14ac:dyDescent="0.35"/>
    <row r="1294" ht="15" customHeight="1" x14ac:dyDescent="0.35"/>
    <row r="1295" ht="15" customHeight="1" x14ac:dyDescent="0.35"/>
    <row r="1296" ht="15" customHeight="1" x14ac:dyDescent="0.35"/>
    <row r="1297" ht="12" customHeight="1" x14ac:dyDescent="0.35"/>
    <row r="1298" ht="15" customHeight="1" x14ac:dyDescent="0.35"/>
    <row r="1299" ht="15"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2"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2"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5" customHeight="1" x14ac:dyDescent="0.35"/>
    <row r="1379" ht="12"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2"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spans="2:35" ht="15" customHeight="1" x14ac:dyDescent="0.35"/>
    <row r="1458" spans="2:35" ht="15" customHeight="1" x14ac:dyDescent="0.35"/>
    <row r="1459" spans="2:35" ht="15" customHeight="1" x14ac:dyDescent="0.35"/>
    <row r="1460" spans="2:35" ht="15" customHeight="1" x14ac:dyDescent="0.35"/>
    <row r="1461" spans="2:35" ht="15" customHeight="1" x14ac:dyDescent="0.35"/>
    <row r="1462" spans="2:35" ht="15" customHeight="1" x14ac:dyDescent="0.35"/>
    <row r="1463" spans="2:35" ht="15" customHeight="1" x14ac:dyDescent="0.35"/>
    <row r="1464" spans="2:35" ht="15" customHeight="1" x14ac:dyDescent="0.35"/>
    <row r="1465" spans="2:35" ht="15" customHeight="1" x14ac:dyDescent="0.35"/>
    <row r="1466" spans="2:35" ht="15" customHeight="1" x14ac:dyDescent="0.35">
      <c r="B1466" s="90"/>
      <c r="C1466" s="90"/>
      <c r="D1466" s="90"/>
      <c r="E1466" s="90"/>
      <c r="F1466" s="90"/>
      <c r="G1466" s="90"/>
      <c r="H1466" s="90"/>
      <c r="I1466" s="90"/>
      <c r="J1466" s="90"/>
      <c r="K1466" s="90"/>
      <c r="L1466" s="90"/>
      <c r="M1466" s="90"/>
      <c r="N1466" s="90"/>
      <c r="O1466" s="90"/>
      <c r="P1466" s="90"/>
      <c r="Q1466" s="90"/>
      <c r="R1466" s="90"/>
      <c r="S1466" s="90"/>
      <c r="T1466" s="90"/>
      <c r="U1466" s="90"/>
      <c r="V1466" s="90"/>
      <c r="W1466" s="90"/>
      <c r="X1466" s="90"/>
      <c r="Y1466" s="90"/>
      <c r="Z1466" s="90"/>
      <c r="AA1466" s="90"/>
      <c r="AB1466" s="90"/>
      <c r="AC1466" s="90"/>
      <c r="AD1466" s="90"/>
      <c r="AE1466" s="90"/>
      <c r="AF1466" s="90"/>
      <c r="AG1466" s="90"/>
      <c r="AH1466" s="90"/>
      <c r="AI1466" s="90"/>
    </row>
    <row r="1467" spans="2:35" ht="15" customHeight="1" x14ac:dyDescent="0.35"/>
    <row r="1468" spans="2:35" ht="15" customHeight="1" x14ac:dyDescent="0.35"/>
    <row r="1469" spans="2:35" ht="15" customHeight="1" x14ac:dyDescent="0.35"/>
    <row r="1470" spans="2:35" ht="15" customHeight="1" x14ac:dyDescent="0.35"/>
    <row r="1471" spans="2:35" ht="15" customHeight="1" x14ac:dyDescent="0.35"/>
    <row r="1472" spans="2:35" ht="15" customHeight="1" x14ac:dyDescent="0.35"/>
    <row r="1473" ht="15" customHeight="1" x14ac:dyDescent="0.35"/>
    <row r="1474" ht="15" customHeight="1" x14ac:dyDescent="0.35"/>
    <row r="1475" ht="15" customHeight="1" x14ac:dyDescent="0.35"/>
    <row r="1476" ht="12" customHeight="1" x14ac:dyDescent="0.35"/>
    <row r="1477" ht="12" customHeight="1" x14ac:dyDescent="0.35"/>
    <row r="1478" ht="12" customHeight="1" x14ac:dyDescent="0.35"/>
    <row r="1479"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5" customHeight="1" x14ac:dyDescent="0.35"/>
    <row r="1523" ht="15" customHeight="1" x14ac:dyDescent="0.35"/>
    <row r="1524" ht="15"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2" customHeight="1" x14ac:dyDescent="0.35"/>
    <row r="1567" ht="12"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5" customHeight="1" x14ac:dyDescent="0.35"/>
    <row r="1585" ht="15" customHeight="1" x14ac:dyDescent="0.35"/>
    <row r="1586" ht="15" customHeight="1" x14ac:dyDescent="0.35"/>
    <row r="1587" ht="15" customHeight="1" x14ac:dyDescent="0.35"/>
    <row r="1588" ht="15" customHeight="1" x14ac:dyDescent="0.35"/>
    <row r="1589" ht="15" customHeight="1" x14ac:dyDescent="0.35"/>
    <row r="1590" ht="15" customHeight="1" x14ac:dyDescent="0.35"/>
    <row r="1591" ht="15" customHeight="1" x14ac:dyDescent="0.35"/>
    <row r="1592" ht="15"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2" customHeight="1" x14ac:dyDescent="0.35"/>
    <row r="1623" ht="12"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2" customHeight="1" x14ac:dyDescent="0.35"/>
    <row r="1679" ht="12" customHeight="1" x14ac:dyDescent="0.35"/>
    <row r="1680" ht="15" customHeight="1" x14ac:dyDescent="0.35"/>
    <row r="1681" spans="2:35" ht="15" customHeight="1" x14ac:dyDescent="0.35"/>
    <row r="1682" spans="2:35" ht="15" customHeight="1" x14ac:dyDescent="0.35"/>
    <row r="1683" spans="2:35" ht="15" customHeight="1" x14ac:dyDescent="0.35"/>
    <row r="1684" spans="2:35" ht="15" customHeight="1" x14ac:dyDescent="0.35"/>
    <row r="1685" spans="2:35" ht="15" customHeight="1" x14ac:dyDescent="0.35"/>
    <row r="1686" spans="2:35" ht="15" customHeight="1" x14ac:dyDescent="0.35"/>
    <row r="1687" spans="2:35" ht="15" customHeight="1" x14ac:dyDescent="0.35"/>
    <row r="1688" spans="2:35" ht="15" customHeight="1" x14ac:dyDescent="0.35"/>
    <row r="1689" spans="2:35" ht="15" customHeight="1" x14ac:dyDescent="0.35"/>
    <row r="1690" spans="2:35" ht="15" customHeight="1" x14ac:dyDescent="0.35"/>
    <row r="1691" spans="2:35" ht="15" customHeight="1" x14ac:dyDescent="0.35"/>
    <row r="1692" spans="2:35" ht="15" customHeight="1" x14ac:dyDescent="0.35"/>
    <row r="1693" spans="2:35" ht="15" customHeight="1" x14ac:dyDescent="0.35"/>
    <row r="1694" spans="2:35" ht="15" customHeight="1" x14ac:dyDescent="0.35"/>
    <row r="1695" spans="2:35" ht="15" customHeight="1" x14ac:dyDescent="0.35">
      <c r="B1695" s="90"/>
      <c r="C1695" s="90"/>
      <c r="D1695" s="90"/>
      <c r="E1695" s="90"/>
      <c r="F1695" s="90"/>
      <c r="G1695" s="90"/>
      <c r="H1695" s="90"/>
      <c r="I1695" s="90"/>
      <c r="J1695" s="90"/>
      <c r="K1695" s="90"/>
      <c r="L1695" s="90"/>
      <c r="M1695" s="90"/>
      <c r="N1695" s="90"/>
      <c r="O1695" s="90"/>
      <c r="P1695" s="90"/>
      <c r="Q1695" s="90"/>
      <c r="R1695" s="90"/>
      <c r="S1695" s="90"/>
      <c r="T1695" s="90"/>
      <c r="U1695" s="90"/>
      <c r="V1695" s="90"/>
      <c r="W1695" s="90"/>
      <c r="X1695" s="90"/>
      <c r="Y1695" s="90"/>
      <c r="Z1695" s="90"/>
      <c r="AA1695" s="90"/>
      <c r="AB1695" s="90"/>
      <c r="AC1695" s="90"/>
      <c r="AD1695" s="90"/>
      <c r="AE1695" s="90"/>
      <c r="AF1695" s="90"/>
      <c r="AG1695" s="90"/>
      <c r="AH1695" s="90"/>
      <c r="AI1695" s="90"/>
    </row>
    <row r="1696" spans="2:35" ht="12" customHeight="1" x14ac:dyDescent="0.35"/>
    <row r="1697" ht="12" customHeight="1" x14ac:dyDescent="0.35"/>
    <row r="1698" ht="12" customHeight="1" x14ac:dyDescent="0.35"/>
    <row r="1699"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2"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5" customHeight="1" x14ac:dyDescent="0.35"/>
    <row r="1723" ht="15" customHeight="1" x14ac:dyDescent="0.35"/>
    <row r="1724" ht="15"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5"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2"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5"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2"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ht="15" customHeight="1" x14ac:dyDescent="0.35"/>
    <row r="1810" ht="15" customHeight="1" x14ac:dyDescent="0.35"/>
    <row r="1811" ht="15" customHeight="1" x14ac:dyDescent="0.35"/>
    <row r="1812" ht="15" customHeight="1" x14ac:dyDescent="0.35"/>
    <row r="1813" ht="15" customHeight="1" x14ac:dyDescent="0.35"/>
    <row r="1814" ht="15" customHeight="1" x14ac:dyDescent="0.35"/>
    <row r="1815" ht="15" customHeight="1" x14ac:dyDescent="0.35"/>
    <row r="1816" ht="15" customHeight="1" x14ac:dyDescent="0.35"/>
    <row r="1817" ht="15" customHeight="1" x14ac:dyDescent="0.35"/>
    <row r="1818" ht="15" customHeight="1" x14ac:dyDescent="0.35"/>
    <row r="1819" ht="15" customHeight="1" x14ac:dyDescent="0.35"/>
    <row r="1820" ht="15" customHeight="1" x14ac:dyDescent="0.35"/>
    <row r="1821" ht="15" customHeight="1" x14ac:dyDescent="0.35"/>
    <row r="1822" ht="15" customHeight="1" x14ac:dyDescent="0.35"/>
    <row r="1823" ht="15" customHeight="1" x14ac:dyDescent="0.35"/>
    <row r="1824" ht="15" customHeight="1" x14ac:dyDescent="0.35"/>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2"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2" customHeight="1" x14ac:dyDescent="0.35"/>
    <row r="1868" ht="15" customHeight="1" x14ac:dyDescent="0.35"/>
    <row r="1869" ht="12"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5" customHeight="1" x14ac:dyDescent="0.35"/>
    <row r="1886" ht="15"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2"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2" customHeight="1" x14ac:dyDescent="0.35"/>
    <row r="1942" ht="12" customHeight="1" x14ac:dyDescent="0.35"/>
    <row r="1943" ht="12"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2"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5" customHeight="1" x14ac:dyDescent="0.35"/>
    <row r="1960" ht="15"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spans="2:35" ht="15" customHeight="1" x14ac:dyDescent="0.35"/>
    <row r="1970" spans="2:35" ht="15" customHeight="1" x14ac:dyDescent="0.35"/>
    <row r="1971" spans="2:35" ht="15" customHeight="1" x14ac:dyDescent="0.35"/>
    <row r="1972" spans="2:35" ht="15" customHeight="1" x14ac:dyDescent="0.35">
      <c r="B1972" s="90"/>
      <c r="C1972" s="90"/>
      <c r="D1972" s="90"/>
      <c r="E1972" s="90"/>
      <c r="F1972" s="90"/>
      <c r="G1972" s="90"/>
      <c r="H1972" s="90"/>
      <c r="I1972" s="90"/>
      <c r="J1972" s="90"/>
      <c r="K1972" s="90"/>
      <c r="L1972" s="90"/>
      <c r="M1972" s="90"/>
      <c r="N1972" s="90"/>
      <c r="O1972" s="90"/>
      <c r="P1972" s="90"/>
      <c r="Q1972" s="90"/>
      <c r="R1972" s="90"/>
      <c r="S1972" s="90"/>
      <c r="T1972" s="90"/>
      <c r="U1972" s="90"/>
      <c r="V1972" s="90"/>
      <c r="W1972" s="90"/>
      <c r="X1972" s="90"/>
      <c r="Y1972" s="90"/>
      <c r="Z1972" s="90"/>
      <c r="AA1972" s="90"/>
      <c r="AB1972" s="90"/>
      <c r="AC1972" s="90"/>
      <c r="AD1972" s="90"/>
      <c r="AE1972" s="90"/>
      <c r="AF1972" s="90"/>
      <c r="AG1972" s="90"/>
      <c r="AH1972" s="90"/>
      <c r="AI1972" s="90"/>
    </row>
    <row r="1973" spans="2:35" ht="15" customHeight="1" x14ac:dyDescent="0.35"/>
    <row r="1974" spans="2:35" ht="15" customHeight="1" x14ac:dyDescent="0.35"/>
    <row r="1975" spans="2:35" ht="15" customHeight="1" x14ac:dyDescent="0.35"/>
    <row r="1976" spans="2:35" ht="15" customHeight="1" x14ac:dyDescent="0.35"/>
    <row r="1977" spans="2:35" ht="15" customHeight="1" x14ac:dyDescent="0.35"/>
    <row r="1978" spans="2:35" ht="15" customHeight="1" x14ac:dyDescent="0.35"/>
    <row r="1979" spans="2:35" ht="15" customHeight="1" x14ac:dyDescent="0.35"/>
    <row r="1980" spans="2:35" ht="12" customHeight="1" x14ac:dyDescent="0.35"/>
    <row r="1981" spans="2:35" ht="12" customHeight="1" x14ac:dyDescent="0.35"/>
    <row r="1982" spans="2:35" ht="12" customHeight="1" x14ac:dyDescent="0.35"/>
    <row r="1983" spans="2:35" ht="12" customHeight="1" x14ac:dyDescent="0.35"/>
    <row r="1984" spans="2:35"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5" customHeight="1" x14ac:dyDescent="0.35"/>
    <row r="2049" ht="15"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ht="15" customHeight="1" x14ac:dyDescent="0.35"/>
    <row r="2082" ht="15" customHeight="1" x14ac:dyDescent="0.35"/>
    <row r="2083" ht="15" customHeight="1" x14ac:dyDescent="0.35"/>
    <row r="2084" ht="15" customHeight="1" x14ac:dyDescent="0.35"/>
    <row r="2085" ht="15" customHeight="1" x14ac:dyDescent="0.35"/>
    <row r="2086" ht="15" customHeight="1" x14ac:dyDescent="0.35"/>
    <row r="2087" ht="15" customHeight="1" x14ac:dyDescent="0.35"/>
    <row r="2088" ht="15" customHeight="1" x14ac:dyDescent="0.35"/>
    <row r="2089" ht="15" customHeight="1" x14ac:dyDescent="0.35"/>
    <row r="2090" ht="15" customHeight="1" x14ac:dyDescent="0.35"/>
    <row r="2091" ht="15" customHeight="1" x14ac:dyDescent="0.35"/>
    <row r="2092" ht="15" customHeight="1" x14ac:dyDescent="0.35"/>
    <row r="2093" ht="15"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2"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5"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2"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5"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spans="2:35" ht="15" customHeight="1" x14ac:dyDescent="0.35"/>
    <row r="2306" spans="2:35" ht="15" customHeight="1" x14ac:dyDescent="0.35"/>
    <row r="2307" spans="2:35" ht="15" customHeight="1" x14ac:dyDescent="0.35">
      <c r="B2307" s="90"/>
      <c r="C2307" s="90"/>
      <c r="D2307" s="90"/>
      <c r="E2307" s="90"/>
      <c r="F2307" s="90"/>
      <c r="G2307" s="90"/>
      <c r="H2307" s="90"/>
      <c r="I2307" s="90"/>
      <c r="J2307" s="90"/>
      <c r="K2307" s="90"/>
      <c r="L2307" s="90"/>
      <c r="M2307" s="90"/>
      <c r="N2307" s="90"/>
      <c r="O2307" s="90"/>
      <c r="P2307" s="90"/>
      <c r="Q2307" s="90"/>
      <c r="R2307" s="90"/>
      <c r="S2307" s="90"/>
      <c r="T2307" s="90"/>
      <c r="U2307" s="90"/>
      <c r="V2307" s="90"/>
      <c r="W2307" s="90"/>
      <c r="X2307" s="90"/>
      <c r="Y2307" s="90"/>
      <c r="Z2307" s="90"/>
      <c r="AA2307" s="90"/>
      <c r="AB2307" s="90"/>
      <c r="AC2307" s="90"/>
      <c r="AD2307" s="90"/>
      <c r="AE2307" s="90"/>
      <c r="AF2307" s="90"/>
      <c r="AG2307" s="90"/>
      <c r="AH2307" s="90"/>
      <c r="AI2307" s="90"/>
    </row>
    <row r="2308" spans="2:35" ht="15" customHeight="1" x14ac:dyDescent="0.35"/>
    <row r="2309" spans="2:35" ht="12" customHeight="1" x14ac:dyDescent="0.35"/>
    <row r="2310" spans="2:35" ht="12" customHeight="1" x14ac:dyDescent="0.35"/>
    <row r="2311" spans="2:35" ht="12" customHeight="1" x14ac:dyDescent="0.35"/>
    <row r="2312" spans="2:35" ht="12" customHeight="1" x14ac:dyDescent="0.35"/>
    <row r="2313" spans="2:35" ht="12" customHeight="1" x14ac:dyDescent="0.35"/>
    <row r="2314" spans="2:35" ht="12" customHeight="1" x14ac:dyDescent="0.35"/>
    <row r="2315" spans="2:35" ht="12" customHeight="1" x14ac:dyDescent="0.35"/>
    <row r="2316" spans="2:35" ht="12" customHeight="1" x14ac:dyDescent="0.35"/>
    <row r="2317" spans="2:35" ht="12" customHeight="1" x14ac:dyDescent="0.35"/>
    <row r="2318" spans="2:35" ht="12" customHeight="1" x14ac:dyDescent="0.35"/>
    <row r="2319" spans="2:35" ht="12" customHeight="1" x14ac:dyDescent="0.35"/>
    <row r="2320" spans="2:35"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5" customHeight="1" x14ac:dyDescent="0.35"/>
    <row r="2333" ht="15" customHeight="1" x14ac:dyDescent="0.35"/>
    <row r="2334" ht="15" customHeight="1" x14ac:dyDescent="0.35"/>
    <row r="2335" ht="15" customHeight="1" x14ac:dyDescent="0.35"/>
    <row r="2336" ht="15" customHeight="1" x14ac:dyDescent="0.35"/>
    <row r="2337" ht="15" customHeight="1" x14ac:dyDescent="0.35"/>
    <row r="2338" ht="15" customHeight="1" x14ac:dyDescent="0.35"/>
    <row r="2339" ht="15" customHeight="1" x14ac:dyDescent="0.35"/>
    <row r="2340" ht="15" customHeight="1" x14ac:dyDescent="0.35"/>
    <row r="2341" ht="15" customHeight="1" x14ac:dyDescent="0.35"/>
    <row r="2342" ht="15" customHeight="1" x14ac:dyDescent="0.35"/>
    <row r="2343" ht="15"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2"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2"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2"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5"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2"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spans="2:35" ht="15" customHeight="1" x14ac:dyDescent="0.35"/>
    <row r="2626" spans="2:35" ht="15" customHeight="1" x14ac:dyDescent="0.35"/>
    <row r="2627" spans="2:35" ht="15" customHeight="1" x14ac:dyDescent="0.35">
      <c r="B2627" s="90"/>
      <c r="C2627" s="90"/>
      <c r="D2627" s="90"/>
      <c r="E2627" s="90"/>
      <c r="F2627" s="90"/>
      <c r="G2627" s="90"/>
      <c r="H2627" s="90"/>
      <c r="I2627" s="90"/>
      <c r="J2627" s="90"/>
      <c r="K2627" s="90"/>
      <c r="L2627" s="90"/>
      <c r="M2627" s="90"/>
      <c r="N2627" s="90"/>
      <c r="O2627" s="90"/>
      <c r="P2627" s="90"/>
      <c r="Q2627" s="90"/>
      <c r="R2627" s="90"/>
      <c r="S2627" s="90"/>
      <c r="T2627" s="90"/>
      <c r="U2627" s="90"/>
      <c r="V2627" s="90"/>
      <c r="W2627" s="90"/>
      <c r="X2627" s="90"/>
      <c r="Y2627" s="90"/>
      <c r="Z2627" s="90"/>
      <c r="AA2627" s="90"/>
      <c r="AB2627" s="90"/>
      <c r="AC2627" s="90"/>
      <c r="AD2627" s="90"/>
      <c r="AE2627" s="90"/>
      <c r="AF2627" s="90"/>
      <c r="AG2627" s="90"/>
      <c r="AH2627" s="90"/>
      <c r="AI2627" s="90"/>
    </row>
    <row r="2628" spans="2:35" ht="15" customHeight="1" x14ac:dyDescent="0.35"/>
    <row r="2629" spans="2:35" ht="12" customHeight="1" x14ac:dyDescent="0.35"/>
    <row r="2630" spans="2:35" ht="12" customHeight="1" x14ac:dyDescent="0.35"/>
    <row r="2631" spans="2:35" ht="12" customHeight="1" x14ac:dyDescent="0.35"/>
    <row r="2632" spans="2:35" ht="12" customHeight="1" x14ac:dyDescent="0.35"/>
    <row r="2633" spans="2:35" ht="12" customHeight="1" x14ac:dyDescent="0.35"/>
    <row r="2634" spans="2:35" ht="12" customHeight="1" x14ac:dyDescent="0.35"/>
    <row r="2635" spans="2:35" ht="12" customHeight="1" x14ac:dyDescent="0.35"/>
    <row r="2636" spans="2:35" ht="12" customHeight="1" x14ac:dyDescent="0.35"/>
    <row r="2637" spans="2:35" ht="12" customHeight="1" x14ac:dyDescent="0.35"/>
    <row r="2638" spans="2:35" ht="12" customHeight="1" x14ac:dyDescent="0.35"/>
    <row r="2639" spans="2:35" ht="12" customHeight="1" x14ac:dyDescent="0.35"/>
    <row r="2640" spans="2:35"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2"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5" customHeight="1" x14ac:dyDescent="0.35"/>
    <row r="2741" ht="15" customHeight="1" x14ac:dyDescent="0.35"/>
    <row r="2742" ht="15" customHeight="1" x14ac:dyDescent="0.35"/>
    <row r="2743" ht="15" customHeight="1" x14ac:dyDescent="0.35"/>
    <row r="2744" ht="15" customHeight="1" x14ac:dyDescent="0.35"/>
    <row r="2745" ht="15" customHeight="1" x14ac:dyDescent="0.35"/>
    <row r="2746" ht="15" customHeight="1" x14ac:dyDescent="0.35"/>
    <row r="2747" ht="15" customHeight="1" x14ac:dyDescent="0.35"/>
    <row r="2748" ht="15" customHeight="1" x14ac:dyDescent="0.35"/>
    <row r="2749" ht="15" customHeight="1" x14ac:dyDescent="0.35"/>
    <row r="2750" ht="15" customHeight="1" x14ac:dyDescent="0.35"/>
    <row r="2751" ht="15" customHeight="1" x14ac:dyDescent="0.35"/>
    <row r="2752" ht="15" customHeight="1" x14ac:dyDescent="0.35"/>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2"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spans="2:35" ht="15" customHeight="1" x14ac:dyDescent="0.35"/>
    <row r="2946" spans="2:35" ht="15" customHeight="1" x14ac:dyDescent="0.35"/>
    <row r="2947" spans="2:35" ht="12" customHeight="1" x14ac:dyDescent="0.35"/>
    <row r="2948" spans="2:35" ht="15" customHeight="1" x14ac:dyDescent="0.35"/>
    <row r="2949" spans="2:35" ht="15" customHeight="1" x14ac:dyDescent="0.35"/>
    <row r="2950" spans="2:35" ht="15" customHeight="1" x14ac:dyDescent="0.35"/>
    <row r="2951" spans="2:35" ht="15" customHeight="1" x14ac:dyDescent="0.35"/>
    <row r="2952" spans="2:35" ht="15" customHeight="1" x14ac:dyDescent="0.35"/>
    <row r="2953" spans="2:35" ht="15" customHeight="1" x14ac:dyDescent="0.35">
      <c r="B2953" s="90"/>
      <c r="C2953" s="90"/>
      <c r="D2953" s="90"/>
      <c r="E2953" s="90"/>
      <c r="F2953" s="90"/>
      <c r="G2953" s="90"/>
      <c r="H2953" s="90"/>
      <c r="I2953" s="90"/>
      <c r="J2953" s="90"/>
      <c r="K2953" s="90"/>
      <c r="L2953" s="90"/>
      <c r="M2953" s="90"/>
      <c r="N2953" s="90"/>
      <c r="O2953" s="90"/>
      <c r="P2953" s="90"/>
      <c r="Q2953" s="90"/>
      <c r="R2953" s="90"/>
      <c r="S2953" s="90"/>
      <c r="T2953" s="90"/>
      <c r="U2953" s="90"/>
      <c r="V2953" s="90"/>
      <c r="W2953" s="90"/>
      <c r="X2953" s="90"/>
      <c r="Y2953" s="90"/>
      <c r="Z2953" s="90"/>
      <c r="AA2953" s="90"/>
      <c r="AB2953" s="90"/>
      <c r="AC2953" s="90"/>
      <c r="AD2953" s="90"/>
      <c r="AE2953" s="90"/>
      <c r="AF2953" s="90"/>
      <c r="AG2953" s="90"/>
      <c r="AH2953" s="90"/>
      <c r="AI2953" s="90"/>
    </row>
    <row r="2954" spans="2:35" ht="15" customHeight="1" x14ac:dyDescent="0.35"/>
    <row r="2955" spans="2:35" ht="12" customHeight="1" x14ac:dyDescent="0.35"/>
    <row r="2956" spans="2:35" ht="12" customHeight="1" x14ac:dyDescent="0.35"/>
    <row r="2957" spans="2:35" ht="12" customHeight="1" x14ac:dyDescent="0.35"/>
    <row r="2958" spans="2:35" ht="12" customHeight="1" x14ac:dyDescent="0.35"/>
    <row r="2959" spans="2:35" ht="12" customHeight="1" x14ac:dyDescent="0.35"/>
    <row r="2960" spans="2:35"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5" customHeight="1" x14ac:dyDescent="0.35"/>
    <row r="2983" ht="15" customHeight="1" x14ac:dyDescent="0.35"/>
    <row r="2984" ht="15" customHeight="1" x14ac:dyDescent="0.35"/>
    <row r="2985" ht="15" customHeight="1" x14ac:dyDescent="0.35"/>
    <row r="2986" ht="15" customHeight="1" x14ac:dyDescent="0.35"/>
    <row r="2987" ht="15" customHeight="1" x14ac:dyDescent="0.35"/>
    <row r="2988" ht="15" customHeight="1" x14ac:dyDescent="0.35"/>
    <row r="2989" ht="15" customHeight="1" x14ac:dyDescent="0.35"/>
    <row r="2990" ht="15" customHeight="1" x14ac:dyDescent="0.35"/>
    <row r="2991" ht="15" customHeight="1" x14ac:dyDescent="0.35"/>
    <row r="2992" ht="15" customHeight="1" x14ac:dyDescent="0.35"/>
    <row r="2993" ht="15" customHeight="1" x14ac:dyDescent="0.35"/>
    <row r="2994" ht="15" customHeight="1" x14ac:dyDescent="0.35"/>
    <row r="2995" ht="15" customHeight="1" x14ac:dyDescent="0.35"/>
    <row r="2996" ht="15" customHeight="1" x14ac:dyDescent="0.35"/>
    <row r="2997" ht="15" customHeight="1" x14ac:dyDescent="0.35"/>
    <row r="2998" ht="15" customHeight="1" x14ac:dyDescent="0.35"/>
    <row r="2999" ht="15" customHeight="1" x14ac:dyDescent="0.35"/>
    <row r="3000" ht="15" customHeight="1" x14ac:dyDescent="0.35"/>
    <row r="3001" ht="15" customHeight="1" x14ac:dyDescent="0.35"/>
    <row r="3002" ht="15" customHeight="1" x14ac:dyDescent="0.35"/>
    <row r="3003" ht="15" customHeight="1" x14ac:dyDescent="0.35"/>
    <row r="3004" ht="12"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ht="15" customHeight="1" x14ac:dyDescent="0.35"/>
    <row r="3074" ht="15" customHeight="1" x14ac:dyDescent="0.35"/>
    <row r="3075" ht="15" customHeight="1" x14ac:dyDescent="0.35"/>
    <row r="3076" ht="15" customHeight="1" x14ac:dyDescent="0.35"/>
    <row r="3077" ht="15" customHeight="1" x14ac:dyDescent="0.35"/>
    <row r="3078" ht="15" customHeight="1" x14ac:dyDescent="0.35"/>
    <row r="3079" ht="15" customHeight="1" x14ac:dyDescent="0.35"/>
    <row r="3080" ht="15" customHeight="1" x14ac:dyDescent="0.35"/>
    <row r="3081" ht="15" customHeight="1" x14ac:dyDescent="0.35"/>
    <row r="3082" ht="15" customHeight="1" x14ac:dyDescent="0.35"/>
    <row r="3083" ht="15" customHeight="1" x14ac:dyDescent="0.35"/>
    <row r="3084" ht="15" customHeight="1" x14ac:dyDescent="0.35"/>
    <row r="3085" ht="15" customHeight="1" x14ac:dyDescent="0.35"/>
    <row r="3086" ht="15" customHeight="1" x14ac:dyDescent="0.35"/>
    <row r="3087" ht="15" customHeight="1" x14ac:dyDescent="0.35"/>
    <row r="3088" ht="15" customHeight="1" x14ac:dyDescent="0.35"/>
    <row r="3089" ht="15" customHeight="1" x14ac:dyDescent="0.35"/>
    <row r="3090" ht="15" customHeight="1" x14ac:dyDescent="0.35"/>
    <row r="3091" ht="15" customHeight="1" x14ac:dyDescent="0.35"/>
    <row r="3092" ht="15" customHeight="1" x14ac:dyDescent="0.35"/>
    <row r="3093" ht="12"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2"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5"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spans="2:35" ht="15" customHeight="1" x14ac:dyDescent="0.35"/>
    <row r="3266" spans="2:35" ht="15" customHeight="1" x14ac:dyDescent="0.35"/>
    <row r="3267" spans="2:35" ht="15" customHeight="1" x14ac:dyDescent="0.35"/>
    <row r="3268" spans="2:35" ht="15" customHeight="1" x14ac:dyDescent="0.35"/>
    <row r="3269" spans="2:35" ht="15" customHeight="1" x14ac:dyDescent="0.35"/>
    <row r="3270" spans="2:35" ht="15" customHeight="1" x14ac:dyDescent="0.35"/>
    <row r="3271" spans="2:35" ht="15" customHeight="1" x14ac:dyDescent="0.35"/>
    <row r="3272" spans="2:35" ht="15" customHeight="1" x14ac:dyDescent="0.35"/>
    <row r="3273" spans="2:35" ht="15" customHeight="1" x14ac:dyDescent="0.35"/>
    <row r="3274" spans="2:35" ht="15" customHeight="1" x14ac:dyDescent="0.35"/>
    <row r="3275" spans="2:35" ht="15" customHeight="1" x14ac:dyDescent="0.35">
      <c r="B3275" s="90"/>
      <c r="C3275" s="90"/>
      <c r="D3275" s="90"/>
      <c r="E3275" s="90"/>
      <c r="F3275" s="90"/>
      <c r="G3275" s="90"/>
      <c r="H3275" s="90"/>
      <c r="I3275" s="90"/>
      <c r="J3275" s="90"/>
      <c r="K3275" s="90"/>
      <c r="L3275" s="90"/>
      <c r="M3275" s="90"/>
      <c r="N3275" s="90"/>
      <c r="O3275" s="90"/>
      <c r="P3275" s="90"/>
      <c r="Q3275" s="90"/>
      <c r="R3275" s="90"/>
      <c r="S3275" s="90"/>
      <c r="T3275" s="90"/>
      <c r="U3275" s="90"/>
      <c r="V3275" s="90"/>
      <c r="W3275" s="90"/>
      <c r="X3275" s="90"/>
      <c r="Y3275" s="90"/>
      <c r="Z3275" s="90"/>
      <c r="AA3275" s="90"/>
      <c r="AB3275" s="90"/>
      <c r="AC3275" s="90"/>
      <c r="AD3275" s="90"/>
      <c r="AE3275" s="90"/>
      <c r="AF3275" s="90"/>
      <c r="AG3275" s="90"/>
      <c r="AH3275" s="90"/>
      <c r="AI3275" s="90"/>
    </row>
    <row r="3276" spans="2:35" ht="12" customHeight="1" x14ac:dyDescent="0.35"/>
    <row r="3277" spans="2:35" ht="12" customHeight="1" x14ac:dyDescent="0.35"/>
    <row r="3278" spans="2:35" ht="12" customHeight="1" x14ac:dyDescent="0.35"/>
    <row r="3279" spans="2:35" ht="12" customHeight="1" x14ac:dyDescent="0.35"/>
    <row r="3280" spans="2:35"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5" customHeight="1" x14ac:dyDescent="0.35"/>
    <row r="3308" ht="15" customHeight="1" x14ac:dyDescent="0.35"/>
    <row r="3309" ht="15" customHeight="1" x14ac:dyDescent="0.35"/>
    <row r="3310" ht="15" customHeight="1" x14ac:dyDescent="0.35"/>
    <row r="3311" ht="15" customHeight="1" x14ac:dyDescent="0.35"/>
    <row r="3312" ht="15" customHeight="1" x14ac:dyDescent="0.35"/>
    <row r="3313" ht="15" customHeight="1" x14ac:dyDescent="0.35"/>
    <row r="3314" ht="15" customHeight="1" x14ac:dyDescent="0.35"/>
    <row r="3315" ht="15" customHeight="1" x14ac:dyDescent="0.35"/>
    <row r="3316" ht="15" customHeight="1" x14ac:dyDescent="0.35"/>
    <row r="3317" ht="12" customHeight="1" x14ac:dyDescent="0.35"/>
    <row r="3318" ht="15" customHeight="1" x14ac:dyDescent="0.35"/>
    <row r="3319" ht="15" customHeight="1" x14ac:dyDescent="0.35"/>
    <row r="3320" ht="15" customHeight="1" x14ac:dyDescent="0.35"/>
    <row r="3321" ht="15" customHeight="1" x14ac:dyDescent="0.35"/>
    <row r="3322" ht="15" customHeight="1" x14ac:dyDescent="0.35"/>
    <row r="3323" ht="15" customHeight="1" x14ac:dyDescent="0.35"/>
    <row r="3324" ht="15"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2" customHeight="1" x14ac:dyDescent="0.35"/>
    <row r="3335" ht="15" customHeight="1" x14ac:dyDescent="0.35"/>
    <row r="3336" ht="15" customHeight="1" x14ac:dyDescent="0.35"/>
    <row r="3337" ht="12"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2"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5" customHeight="1" x14ac:dyDescent="0.35"/>
    <row r="3353" ht="15" customHeight="1" x14ac:dyDescent="0.35"/>
    <row r="3354" ht="15" customHeight="1" x14ac:dyDescent="0.35"/>
    <row r="3355" ht="15" customHeight="1" x14ac:dyDescent="0.35"/>
    <row r="3356" ht="15" customHeight="1" x14ac:dyDescent="0.35"/>
    <row r="3357" ht="15" customHeight="1" x14ac:dyDescent="0.35"/>
    <row r="3358" ht="15" customHeight="1" x14ac:dyDescent="0.35"/>
    <row r="3359" ht="15" customHeight="1" x14ac:dyDescent="0.35"/>
    <row r="3360" ht="12" customHeight="1" x14ac:dyDescent="0.35"/>
    <row r="3361" ht="15" customHeight="1" x14ac:dyDescent="0.35"/>
    <row r="3362" ht="15" customHeight="1" x14ac:dyDescent="0.35"/>
    <row r="3363" ht="12" customHeight="1" x14ac:dyDescent="0.35"/>
    <row r="3364" ht="15" customHeight="1" x14ac:dyDescent="0.35"/>
    <row r="3365" ht="15" customHeight="1" x14ac:dyDescent="0.35"/>
    <row r="3366" ht="15" customHeight="1" x14ac:dyDescent="0.35"/>
    <row r="3367" ht="12"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spans="2:35" ht="15" customHeight="1" x14ac:dyDescent="0.35"/>
    <row r="3378" spans="2:35" ht="12" customHeight="1" x14ac:dyDescent="0.35"/>
    <row r="3379" spans="2:35" ht="15" customHeight="1" x14ac:dyDescent="0.35"/>
    <row r="3380" spans="2:35" ht="15" customHeight="1" x14ac:dyDescent="0.35"/>
    <row r="3381" spans="2:35" ht="12" customHeight="1" x14ac:dyDescent="0.35"/>
    <row r="3382" spans="2:35" ht="15" customHeight="1" x14ac:dyDescent="0.35"/>
    <row r="3383" spans="2:35" ht="15" customHeight="1" x14ac:dyDescent="0.35"/>
    <row r="3384" spans="2:35" ht="15" customHeight="1" x14ac:dyDescent="0.35">
      <c r="B3384" s="90"/>
      <c r="C3384" s="90"/>
      <c r="D3384" s="90"/>
      <c r="E3384" s="90"/>
      <c r="F3384" s="90"/>
      <c r="G3384" s="90"/>
      <c r="H3384" s="90"/>
      <c r="I3384" s="90"/>
      <c r="J3384" s="90"/>
      <c r="K3384" s="90"/>
      <c r="L3384" s="90"/>
      <c r="M3384" s="90"/>
      <c r="N3384" s="90"/>
      <c r="O3384" s="90"/>
      <c r="P3384" s="90"/>
      <c r="Q3384" s="90"/>
      <c r="R3384" s="90"/>
      <c r="S3384" s="90"/>
      <c r="T3384" s="90"/>
      <c r="U3384" s="90"/>
      <c r="V3384" s="90"/>
      <c r="W3384" s="90"/>
      <c r="X3384" s="90"/>
      <c r="Y3384" s="90"/>
      <c r="Z3384" s="90"/>
      <c r="AA3384" s="90"/>
      <c r="AB3384" s="90"/>
      <c r="AC3384" s="90"/>
      <c r="AD3384" s="90"/>
      <c r="AE3384" s="90"/>
      <c r="AF3384" s="90"/>
      <c r="AG3384" s="90"/>
      <c r="AH3384" s="90"/>
      <c r="AI3384" s="90"/>
    </row>
    <row r="3385" spans="2:35" ht="15" customHeight="1" x14ac:dyDescent="0.35"/>
    <row r="3386" spans="2:35" ht="15" customHeight="1" x14ac:dyDescent="0.35"/>
    <row r="3387" spans="2:35" ht="15" customHeight="1" x14ac:dyDescent="0.35"/>
    <row r="3388" spans="2:35" ht="15" customHeight="1" x14ac:dyDescent="0.35"/>
    <row r="3389" spans="2:35" ht="15" customHeight="1" x14ac:dyDescent="0.35"/>
    <row r="3390" spans="2:35" ht="15" customHeight="1" x14ac:dyDescent="0.35"/>
    <row r="3391" spans="2:35" ht="15" customHeight="1" x14ac:dyDescent="0.35"/>
    <row r="3392" spans="2:35" ht="12" customHeight="1" x14ac:dyDescent="0.35"/>
    <row r="3393" ht="12" customHeight="1" x14ac:dyDescent="0.35"/>
    <row r="3394" ht="12" customHeight="1" x14ac:dyDescent="0.35"/>
    <row r="339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5" customHeight="1" x14ac:dyDescent="0.35"/>
    <row r="3433" ht="15" customHeight="1" x14ac:dyDescent="0.35"/>
    <row r="3434" ht="15" customHeight="1" x14ac:dyDescent="0.35"/>
    <row r="3435" ht="15" customHeight="1" x14ac:dyDescent="0.35"/>
    <row r="3436" ht="15" customHeight="1" x14ac:dyDescent="0.35"/>
    <row r="3437" ht="15" customHeight="1" x14ac:dyDescent="0.35"/>
    <row r="3438" ht="15" customHeight="1" x14ac:dyDescent="0.35"/>
    <row r="3439" ht="15" customHeight="1" x14ac:dyDescent="0.35"/>
    <row r="3440" ht="15" customHeight="1" x14ac:dyDescent="0.35"/>
    <row r="3441" ht="15" customHeight="1" x14ac:dyDescent="0.35"/>
    <row r="3442" ht="12" customHeight="1" x14ac:dyDescent="0.35"/>
    <row r="3443" ht="15" customHeight="1" x14ac:dyDescent="0.35"/>
    <row r="3444" ht="15" customHeight="1" x14ac:dyDescent="0.35"/>
    <row r="3445" ht="15" customHeight="1" x14ac:dyDescent="0.35"/>
    <row r="3446" ht="15" customHeight="1" x14ac:dyDescent="0.35"/>
    <row r="3447" ht="15" customHeight="1" x14ac:dyDescent="0.35"/>
    <row r="3448" ht="15" customHeight="1" x14ac:dyDescent="0.35"/>
    <row r="3449" ht="15"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2" customHeight="1" x14ac:dyDescent="0.35"/>
    <row r="3460" ht="15" customHeight="1" x14ac:dyDescent="0.35"/>
    <row r="3461" ht="15" customHeight="1" x14ac:dyDescent="0.35"/>
    <row r="3462" ht="12"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2"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5" customHeight="1" x14ac:dyDescent="0.35"/>
    <row r="3478" ht="15" customHeight="1" x14ac:dyDescent="0.35"/>
    <row r="3479" ht="15" customHeight="1" x14ac:dyDescent="0.35"/>
    <row r="3480" ht="15" customHeight="1" x14ac:dyDescent="0.35"/>
    <row r="3481" ht="15" customHeight="1" x14ac:dyDescent="0.35"/>
    <row r="3482" ht="15" customHeight="1" x14ac:dyDescent="0.35"/>
    <row r="3483" ht="15" customHeight="1" x14ac:dyDescent="0.35"/>
    <row r="3484" ht="15" customHeight="1" x14ac:dyDescent="0.35"/>
    <row r="3485" ht="12" customHeight="1" x14ac:dyDescent="0.35"/>
    <row r="3486" ht="15" customHeight="1" x14ac:dyDescent="0.35"/>
    <row r="3487" ht="15" customHeight="1" x14ac:dyDescent="0.35"/>
    <row r="3488" ht="12" customHeight="1" x14ac:dyDescent="0.35"/>
    <row r="3489" ht="15" customHeight="1" x14ac:dyDescent="0.35"/>
    <row r="3490" ht="15" customHeight="1" x14ac:dyDescent="0.35"/>
    <row r="3491" ht="15" customHeight="1" x14ac:dyDescent="0.35"/>
    <row r="3492" ht="12" customHeight="1" x14ac:dyDescent="0.35"/>
    <row r="3493" ht="15" customHeight="1" x14ac:dyDescent="0.35"/>
    <row r="3494" ht="15" customHeight="1" x14ac:dyDescent="0.35"/>
    <row r="3495" ht="15" customHeight="1" x14ac:dyDescent="0.35"/>
    <row r="3496" ht="15" customHeight="1" x14ac:dyDescent="0.35"/>
    <row r="3497" ht="15" customHeight="1" x14ac:dyDescent="0.35"/>
    <row r="3498" ht="15" customHeight="1" x14ac:dyDescent="0.35"/>
    <row r="3499" ht="15" customHeight="1" x14ac:dyDescent="0.35"/>
    <row r="3500" ht="15" customHeight="1" x14ac:dyDescent="0.35"/>
    <row r="3501" ht="15" customHeight="1" x14ac:dyDescent="0.35"/>
    <row r="3502" ht="15" customHeight="1" x14ac:dyDescent="0.35"/>
    <row r="3503" ht="12" customHeight="1" x14ac:dyDescent="0.35"/>
    <row r="3504" ht="15" customHeight="1" x14ac:dyDescent="0.35"/>
    <row r="3505" spans="2:35" ht="15" customHeight="1" x14ac:dyDescent="0.35"/>
    <row r="3506" spans="2:35" ht="12" customHeight="1" x14ac:dyDescent="0.35"/>
    <row r="3507" spans="2:35" ht="15" customHeight="1" x14ac:dyDescent="0.35"/>
    <row r="3508" spans="2:35" ht="15" customHeight="1" x14ac:dyDescent="0.35"/>
    <row r="3509" spans="2:35" ht="15" customHeight="1" x14ac:dyDescent="0.35">
      <c r="B3509" s="90"/>
      <c r="C3509" s="90"/>
      <c r="D3509" s="90"/>
      <c r="E3509" s="90"/>
      <c r="F3509" s="90"/>
      <c r="G3509" s="90"/>
      <c r="H3509" s="90"/>
      <c r="I3509" s="90"/>
      <c r="J3509" s="90"/>
      <c r="K3509" s="90"/>
      <c r="L3509" s="90"/>
      <c r="M3509" s="90"/>
      <c r="N3509" s="90"/>
      <c r="O3509" s="90"/>
      <c r="P3509" s="90"/>
      <c r="Q3509" s="90"/>
      <c r="R3509" s="90"/>
      <c r="S3509" s="90"/>
      <c r="T3509" s="90"/>
      <c r="U3509" s="90"/>
      <c r="V3509" s="90"/>
      <c r="W3509" s="90"/>
      <c r="X3509" s="90"/>
      <c r="Y3509" s="90"/>
      <c r="Z3509" s="90"/>
      <c r="AA3509" s="90"/>
      <c r="AB3509" s="90"/>
      <c r="AC3509" s="90"/>
      <c r="AD3509" s="90"/>
      <c r="AE3509" s="90"/>
      <c r="AF3509" s="90"/>
      <c r="AG3509" s="90"/>
      <c r="AH3509" s="90"/>
      <c r="AI3509" s="90"/>
    </row>
    <row r="3510" spans="2:35" ht="15" customHeight="1" x14ac:dyDescent="0.35"/>
    <row r="3511" spans="2:35" ht="15" customHeight="1" x14ac:dyDescent="0.35"/>
    <row r="3512" spans="2:35" ht="15" customHeight="1" x14ac:dyDescent="0.35"/>
    <row r="3513" spans="2:35" ht="15" customHeight="1" x14ac:dyDescent="0.35"/>
    <row r="3514" spans="2:35" ht="15" customHeight="1" x14ac:dyDescent="0.35"/>
    <row r="3515" spans="2:35" ht="15" customHeight="1" x14ac:dyDescent="0.35"/>
    <row r="3516" spans="2:35" ht="15" customHeight="1" x14ac:dyDescent="0.35"/>
    <row r="3517" spans="2:35" ht="12" customHeight="1" x14ac:dyDescent="0.35"/>
    <row r="3518" spans="2:35" ht="12" customHeight="1" x14ac:dyDescent="0.35"/>
    <row r="3519" spans="2:35" ht="12" customHeight="1" x14ac:dyDescent="0.35"/>
    <row r="3520" spans="2:35"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5" customHeight="1" x14ac:dyDescent="0.35"/>
    <row r="3558" ht="15" customHeight="1" x14ac:dyDescent="0.35"/>
    <row r="3559" ht="15" customHeight="1" x14ac:dyDescent="0.35"/>
    <row r="3560" ht="15" customHeight="1" x14ac:dyDescent="0.35"/>
    <row r="3561" ht="15" customHeight="1" x14ac:dyDescent="0.35"/>
    <row r="3562" ht="15" customHeight="1" x14ac:dyDescent="0.35"/>
    <row r="3563" ht="15" customHeight="1" x14ac:dyDescent="0.35"/>
    <row r="3564" ht="15" customHeight="1" x14ac:dyDescent="0.35"/>
    <row r="3565" ht="15" customHeight="1" x14ac:dyDescent="0.35"/>
    <row r="3566" ht="15" customHeight="1" x14ac:dyDescent="0.35"/>
    <row r="3567" ht="12" customHeight="1" x14ac:dyDescent="0.35"/>
    <row r="3568" ht="15" customHeight="1" x14ac:dyDescent="0.35"/>
    <row r="3569" ht="15" customHeight="1" x14ac:dyDescent="0.35"/>
    <row r="3570" ht="15" customHeight="1" x14ac:dyDescent="0.35"/>
    <row r="3571" ht="15" customHeight="1" x14ac:dyDescent="0.35"/>
    <row r="3572" ht="15" customHeight="1" x14ac:dyDescent="0.35"/>
    <row r="3573" ht="15" customHeight="1" x14ac:dyDescent="0.35"/>
    <row r="3574" ht="15"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2" customHeight="1" x14ac:dyDescent="0.35"/>
    <row r="3585" ht="15" customHeight="1" x14ac:dyDescent="0.35"/>
    <row r="3586" ht="15" customHeight="1" x14ac:dyDescent="0.35"/>
    <row r="3587" ht="12"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2"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5" customHeight="1" x14ac:dyDescent="0.35"/>
    <row r="3603" ht="15" customHeight="1" x14ac:dyDescent="0.35"/>
    <row r="3604" ht="15" customHeight="1" x14ac:dyDescent="0.35"/>
    <row r="3605" ht="15" customHeight="1" x14ac:dyDescent="0.35"/>
    <row r="3606" ht="15" customHeight="1" x14ac:dyDescent="0.35"/>
    <row r="3607" ht="15" customHeight="1" x14ac:dyDescent="0.35"/>
    <row r="3608" ht="15" customHeight="1" x14ac:dyDescent="0.35"/>
    <row r="3609" ht="15" customHeight="1" x14ac:dyDescent="0.35"/>
    <row r="3610" ht="12" customHeight="1" x14ac:dyDescent="0.35"/>
    <row r="3611" ht="15" customHeight="1" x14ac:dyDescent="0.35"/>
    <row r="3612" ht="15" customHeight="1" x14ac:dyDescent="0.35"/>
    <row r="3613" ht="12" customHeight="1" x14ac:dyDescent="0.35"/>
    <row r="3614" ht="15" customHeight="1" x14ac:dyDescent="0.35"/>
    <row r="3615" ht="15" customHeight="1" x14ac:dyDescent="0.35"/>
    <row r="3616" ht="15" customHeight="1" x14ac:dyDescent="0.35"/>
    <row r="3617" ht="12" customHeight="1" x14ac:dyDescent="0.35"/>
    <row r="3618" ht="15" customHeight="1" x14ac:dyDescent="0.35"/>
    <row r="3619" ht="15" customHeight="1" x14ac:dyDescent="0.35"/>
    <row r="3620" ht="15" customHeight="1" x14ac:dyDescent="0.35"/>
    <row r="3621" ht="15" customHeight="1" x14ac:dyDescent="0.35"/>
    <row r="3622" ht="15" customHeight="1" x14ac:dyDescent="0.35"/>
    <row r="3623" ht="15" customHeight="1" x14ac:dyDescent="0.35"/>
    <row r="3624" ht="15" customHeight="1" x14ac:dyDescent="0.35"/>
    <row r="3625" ht="15" customHeight="1" x14ac:dyDescent="0.35"/>
    <row r="3626" ht="15" customHeight="1" x14ac:dyDescent="0.35"/>
    <row r="3627" ht="15" customHeight="1" x14ac:dyDescent="0.35"/>
    <row r="3628" ht="12" customHeight="1" x14ac:dyDescent="0.35"/>
    <row r="3629" ht="15" customHeight="1" x14ac:dyDescent="0.35"/>
    <row r="3630" ht="15" customHeight="1" x14ac:dyDescent="0.35"/>
    <row r="3631" ht="12" customHeight="1" x14ac:dyDescent="0.35"/>
    <row r="3632" ht="15" customHeight="1" x14ac:dyDescent="0.35"/>
    <row r="3633" spans="2:35" ht="15" customHeight="1" x14ac:dyDescent="0.35"/>
    <row r="3634" spans="2:35" ht="15" customHeight="1" x14ac:dyDescent="0.35">
      <c r="B3634" s="90"/>
      <c r="C3634" s="90"/>
      <c r="D3634" s="90"/>
      <c r="E3634" s="90"/>
      <c r="F3634" s="90"/>
      <c r="G3634" s="90"/>
      <c r="H3634" s="90"/>
      <c r="I3634" s="90"/>
      <c r="J3634" s="90"/>
      <c r="K3634" s="90"/>
      <c r="L3634" s="90"/>
      <c r="M3634" s="90"/>
      <c r="N3634" s="90"/>
      <c r="O3634" s="90"/>
      <c r="P3634" s="90"/>
      <c r="Q3634" s="90"/>
      <c r="R3634" s="90"/>
      <c r="S3634" s="90"/>
      <c r="T3634" s="90"/>
      <c r="U3634" s="90"/>
      <c r="V3634" s="90"/>
      <c r="W3634" s="90"/>
      <c r="X3634" s="90"/>
      <c r="Y3634" s="90"/>
      <c r="Z3634" s="90"/>
      <c r="AA3634" s="90"/>
      <c r="AB3634" s="90"/>
      <c r="AC3634" s="90"/>
      <c r="AD3634" s="90"/>
      <c r="AE3634" s="90"/>
      <c r="AF3634" s="90"/>
      <c r="AG3634" s="90"/>
      <c r="AH3634" s="90"/>
      <c r="AI3634" s="90"/>
    </row>
    <row r="3635" spans="2:35" ht="15" customHeight="1" x14ac:dyDescent="0.35"/>
    <row r="3636" spans="2:35" ht="15" customHeight="1" x14ac:dyDescent="0.35"/>
    <row r="3637" spans="2:35" ht="15" customHeight="1" x14ac:dyDescent="0.35"/>
    <row r="3638" spans="2:35" ht="15" customHeight="1" x14ac:dyDescent="0.35"/>
    <row r="3639" spans="2:35" ht="15" customHeight="1" x14ac:dyDescent="0.35"/>
    <row r="3640" spans="2:35" ht="15" customHeight="1" x14ac:dyDescent="0.35"/>
    <row r="3641" spans="2:35" ht="15" customHeight="1" x14ac:dyDescent="0.35"/>
    <row r="3642" spans="2:35" ht="12" customHeight="1" x14ac:dyDescent="0.35"/>
    <row r="3643" spans="2:35" ht="12" customHeight="1" x14ac:dyDescent="0.35"/>
    <row r="3644" spans="2:35" ht="12" customHeight="1" x14ac:dyDescent="0.35"/>
    <row r="3645" spans="2:35" ht="12" customHeight="1" x14ac:dyDescent="0.35"/>
    <row r="3646" spans="2:35" ht="12" customHeight="1" x14ac:dyDescent="0.35"/>
    <row r="3647" spans="2:35" ht="12" customHeight="1" x14ac:dyDescent="0.35"/>
    <row r="3648" spans="2:35"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5" customHeight="1" x14ac:dyDescent="0.35"/>
    <row r="3683" ht="15" customHeight="1" x14ac:dyDescent="0.35"/>
    <row r="3684" ht="15" customHeight="1" x14ac:dyDescent="0.35"/>
    <row r="3685" ht="15" customHeight="1" x14ac:dyDescent="0.35"/>
    <row r="3686" ht="15" customHeight="1" x14ac:dyDescent="0.35"/>
    <row r="3687" ht="15" customHeight="1" x14ac:dyDescent="0.35"/>
    <row r="3688" ht="15" customHeight="1" x14ac:dyDescent="0.35"/>
    <row r="3689" ht="15" customHeight="1" x14ac:dyDescent="0.35"/>
    <row r="3690" ht="15" customHeight="1" x14ac:dyDescent="0.35"/>
    <row r="3691" ht="15" customHeight="1" x14ac:dyDescent="0.35"/>
    <row r="3692" ht="12" customHeight="1" x14ac:dyDescent="0.35"/>
    <row r="3693" ht="15" customHeight="1" x14ac:dyDescent="0.35"/>
    <row r="3694" ht="15" customHeight="1" x14ac:dyDescent="0.35"/>
    <row r="3695" ht="15" customHeight="1" x14ac:dyDescent="0.35"/>
    <row r="3696" ht="15" customHeight="1" x14ac:dyDescent="0.35"/>
    <row r="3697" ht="15" customHeight="1" x14ac:dyDescent="0.35"/>
    <row r="3698" ht="15" customHeight="1" x14ac:dyDescent="0.35"/>
    <row r="3699" ht="15"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2" customHeight="1" x14ac:dyDescent="0.35"/>
    <row r="3710" ht="15" customHeight="1" x14ac:dyDescent="0.35"/>
    <row r="3711" ht="15" customHeight="1" x14ac:dyDescent="0.35"/>
    <row r="3712" ht="12"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2"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5" customHeight="1" x14ac:dyDescent="0.35"/>
    <row r="3728" ht="15" customHeight="1" x14ac:dyDescent="0.35"/>
    <row r="3729" ht="15" customHeight="1" x14ac:dyDescent="0.35"/>
    <row r="3730" ht="15" customHeight="1" x14ac:dyDescent="0.35"/>
    <row r="3731" ht="15" customHeight="1" x14ac:dyDescent="0.35"/>
    <row r="3732" ht="15" customHeight="1" x14ac:dyDescent="0.35"/>
    <row r="3733" ht="15" customHeight="1" x14ac:dyDescent="0.35"/>
    <row r="3734" ht="15" customHeight="1" x14ac:dyDescent="0.35"/>
    <row r="3735" ht="12" customHeight="1" x14ac:dyDescent="0.35"/>
    <row r="3736" ht="15" customHeight="1" x14ac:dyDescent="0.35"/>
    <row r="3737" ht="15" customHeight="1" x14ac:dyDescent="0.35"/>
    <row r="3738" ht="12" customHeight="1" x14ac:dyDescent="0.35"/>
    <row r="3739" ht="15" customHeight="1" x14ac:dyDescent="0.35"/>
    <row r="3740" ht="15" customHeight="1" x14ac:dyDescent="0.35"/>
    <row r="3741" ht="15" customHeight="1" x14ac:dyDescent="0.35"/>
    <row r="3742" ht="12" customHeight="1" x14ac:dyDescent="0.35"/>
    <row r="3743" ht="15" customHeight="1" x14ac:dyDescent="0.35"/>
    <row r="3744" ht="15" customHeight="1" x14ac:dyDescent="0.35"/>
    <row r="3745" spans="2:35" ht="15" customHeight="1" x14ac:dyDescent="0.35"/>
    <row r="3746" spans="2:35" ht="15" customHeight="1" x14ac:dyDescent="0.35"/>
    <row r="3747" spans="2:35" ht="15" customHeight="1" x14ac:dyDescent="0.35"/>
    <row r="3748" spans="2:35" ht="15" customHeight="1" x14ac:dyDescent="0.35"/>
    <row r="3749" spans="2:35" ht="15" customHeight="1" x14ac:dyDescent="0.35"/>
    <row r="3750" spans="2:35" ht="15" customHeight="1" x14ac:dyDescent="0.35"/>
    <row r="3751" spans="2:35" ht="15" customHeight="1" x14ac:dyDescent="0.35"/>
    <row r="3752" spans="2:35" ht="15" customHeight="1" x14ac:dyDescent="0.35"/>
    <row r="3753" spans="2:35" ht="12" customHeight="1" x14ac:dyDescent="0.35"/>
    <row r="3754" spans="2:35" ht="15" customHeight="1" x14ac:dyDescent="0.35"/>
    <row r="3755" spans="2:35" ht="15" customHeight="1" x14ac:dyDescent="0.35"/>
    <row r="3756" spans="2:35" ht="12" customHeight="1" x14ac:dyDescent="0.35"/>
    <row r="3757" spans="2:35" ht="15" customHeight="1" x14ac:dyDescent="0.35"/>
    <row r="3758" spans="2:35" ht="15" customHeight="1" x14ac:dyDescent="0.35"/>
    <row r="3759" spans="2:35" ht="15" customHeight="1" x14ac:dyDescent="0.35">
      <c r="B3759" s="90"/>
      <c r="C3759" s="90"/>
      <c r="D3759" s="90"/>
      <c r="E3759" s="90"/>
      <c r="F3759" s="90"/>
      <c r="G3759" s="90"/>
      <c r="H3759" s="90"/>
      <c r="I3759" s="90"/>
      <c r="J3759" s="90"/>
      <c r="K3759" s="90"/>
      <c r="L3759" s="90"/>
      <c r="M3759" s="90"/>
      <c r="N3759" s="90"/>
      <c r="O3759" s="90"/>
      <c r="P3759" s="90"/>
      <c r="Q3759" s="90"/>
      <c r="R3759" s="90"/>
      <c r="S3759" s="90"/>
      <c r="T3759" s="90"/>
      <c r="U3759" s="90"/>
      <c r="V3759" s="90"/>
      <c r="W3759" s="90"/>
      <c r="X3759" s="90"/>
      <c r="Y3759" s="90"/>
      <c r="Z3759" s="90"/>
      <c r="AA3759" s="90"/>
      <c r="AB3759" s="90"/>
      <c r="AC3759" s="90"/>
      <c r="AD3759" s="90"/>
      <c r="AE3759" s="90"/>
      <c r="AF3759" s="90"/>
      <c r="AG3759" s="90"/>
      <c r="AH3759" s="90"/>
      <c r="AI3759" s="90"/>
    </row>
    <row r="3760" spans="2:35" ht="15"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2" customHeight="1" x14ac:dyDescent="0.35"/>
    <row r="3768" ht="12" customHeight="1" x14ac:dyDescent="0.35"/>
    <row r="3769" ht="12" customHeight="1" x14ac:dyDescent="0.35"/>
    <row r="377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5" customHeight="1" x14ac:dyDescent="0.35"/>
    <row r="3808" ht="15" customHeight="1" x14ac:dyDescent="0.35"/>
    <row r="3809" ht="15" customHeight="1" x14ac:dyDescent="0.35"/>
    <row r="3810" ht="15" customHeight="1" x14ac:dyDescent="0.35"/>
    <row r="3811" ht="15" customHeight="1" x14ac:dyDescent="0.35"/>
    <row r="3812" ht="15" customHeight="1" x14ac:dyDescent="0.35"/>
    <row r="3813" ht="15" customHeight="1" x14ac:dyDescent="0.35"/>
    <row r="3814" ht="15" customHeight="1" x14ac:dyDescent="0.35"/>
    <row r="3815" ht="15" customHeight="1" x14ac:dyDescent="0.35"/>
    <row r="3816" ht="15" customHeight="1" x14ac:dyDescent="0.35"/>
    <row r="3817" ht="12" customHeight="1" x14ac:dyDescent="0.35"/>
    <row r="3818" ht="15" customHeight="1" x14ac:dyDescent="0.35"/>
    <row r="3819" ht="15" customHeight="1" x14ac:dyDescent="0.35"/>
    <row r="3820" ht="15" customHeight="1" x14ac:dyDescent="0.35"/>
    <row r="3821" ht="15" customHeight="1" x14ac:dyDescent="0.35"/>
    <row r="3822" ht="15" customHeight="1" x14ac:dyDescent="0.35"/>
    <row r="3823" ht="15" customHeight="1" x14ac:dyDescent="0.35"/>
    <row r="3824" ht="15"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2" customHeight="1" x14ac:dyDescent="0.35"/>
    <row r="3835" ht="15" customHeight="1" x14ac:dyDescent="0.35"/>
    <row r="3836" ht="15" customHeight="1" x14ac:dyDescent="0.35"/>
    <row r="3837" ht="12"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2"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5" customHeight="1" x14ac:dyDescent="0.35"/>
    <row r="3853" ht="15" customHeight="1" x14ac:dyDescent="0.35"/>
    <row r="3854" ht="15" customHeight="1" x14ac:dyDescent="0.35"/>
    <row r="3855" ht="15" customHeight="1" x14ac:dyDescent="0.35"/>
    <row r="3856" ht="15" customHeight="1" x14ac:dyDescent="0.35"/>
    <row r="3857" ht="15" customHeight="1" x14ac:dyDescent="0.35"/>
    <row r="3858" ht="15" customHeight="1" x14ac:dyDescent="0.35"/>
    <row r="3859" ht="15" customHeight="1" x14ac:dyDescent="0.35"/>
    <row r="3860" ht="12" customHeight="1" x14ac:dyDescent="0.35"/>
    <row r="3861" ht="15" customHeight="1" x14ac:dyDescent="0.35"/>
    <row r="3862" ht="15" customHeight="1" x14ac:dyDescent="0.35"/>
    <row r="3863" ht="12" customHeight="1" x14ac:dyDescent="0.35"/>
    <row r="3864" ht="15" customHeight="1" x14ac:dyDescent="0.35"/>
    <row r="3865" ht="15" customHeight="1" x14ac:dyDescent="0.35"/>
    <row r="3866" ht="15" customHeight="1" x14ac:dyDescent="0.35"/>
    <row r="3867" ht="12"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5" ht="15" customHeight="1" x14ac:dyDescent="0.35"/>
    <row r="3874" spans="2:35" ht="15" customHeight="1" x14ac:dyDescent="0.35"/>
    <row r="3875" spans="2:35" ht="15" customHeight="1" x14ac:dyDescent="0.35"/>
    <row r="3876" spans="2:35" ht="15" customHeight="1" x14ac:dyDescent="0.35"/>
    <row r="3877" spans="2:35" ht="15" customHeight="1" x14ac:dyDescent="0.35"/>
    <row r="3878" spans="2:35" ht="12" customHeight="1" x14ac:dyDescent="0.35"/>
    <row r="3879" spans="2:35" ht="15" customHeight="1" x14ac:dyDescent="0.35"/>
    <row r="3880" spans="2:35" ht="15" customHeight="1" x14ac:dyDescent="0.35"/>
    <row r="3881" spans="2:35" ht="12" customHeight="1" x14ac:dyDescent="0.35"/>
    <row r="3882" spans="2:35" ht="15" customHeight="1" x14ac:dyDescent="0.35"/>
    <row r="3883" spans="2:35" ht="15" customHeight="1" x14ac:dyDescent="0.35"/>
    <row r="3884" spans="2:35" ht="15" customHeight="1" x14ac:dyDescent="0.35">
      <c r="B3884" s="90"/>
      <c r="C3884" s="90"/>
      <c r="D3884" s="90"/>
      <c r="E3884" s="90"/>
      <c r="F3884" s="90"/>
      <c r="G3884" s="90"/>
      <c r="H3884" s="90"/>
      <c r="I3884" s="90"/>
      <c r="J3884" s="90"/>
      <c r="K3884" s="90"/>
      <c r="L3884" s="90"/>
      <c r="M3884" s="90"/>
      <c r="N3884" s="90"/>
      <c r="O3884" s="90"/>
      <c r="P3884" s="90"/>
      <c r="Q3884" s="90"/>
      <c r="R3884" s="90"/>
      <c r="S3884" s="90"/>
      <c r="T3884" s="90"/>
      <c r="U3884" s="90"/>
      <c r="V3884" s="90"/>
      <c r="W3884" s="90"/>
      <c r="X3884" s="90"/>
      <c r="Y3884" s="90"/>
      <c r="Z3884" s="90"/>
      <c r="AA3884" s="90"/>
      <c r="AB3884" s="90"/>
      <c r="AC3884" s="90"/>
      <c r="AD3884" s="90"/>
      <c r="AE3884" s="90"/>
      <c r="AF3884" s="90"/>
      <c r="AG3884" s="90"/>
      <c r="AH3884" s="90"/>
      <c r="AI3884" s="90"/>
    </row>
    <row r="3885" spans="2:35" ht="15" customHeight="1" x14ac:dyDescent="0.35"/>
    <row r="3886" spans="2:35" ht="15" customHeight="1" x14ac:dyDescent="0.35"/>
    <row r="3887" spans="2:35" ht="15" customHeight="1" x14ac:dyDescent="0.35"/>
    <row r="3888" spans="2:35" ht="15" customHeight="1" x14ac:dyDescent="0.35"/>
    <row r="3889" ht="15" customHeight="1" x14ac:dyDescent="0.35"/>
    <row r="3890" ht="15" customHeight="1" x14ac:dyDescent="0.35"/>
    <row r="3891" ht="15" customHeight="1" x14ac:dyDescent="0.35"/>
    <row r="3892" ht="12" customHeight="1" x14ac:dyDescent="0.35"/>
    <row r="3893" ht="12" customHeight="1" x14ac:dyDescent="0.35"/>
    <row r="3894" ht="12" customHeight="1" x14ac:dyDescent="0.35"/>
    <row r="389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5" customHeight="1" x14ac:dyDescent="0.35"/>
    <row r="3933" ht="15" customHeight="1" x14ac:dyDescent="0.35"/>
    <row r="3934" ht="15" customHeight="1" x14ac:dyDescent="0.35"/>
    <row r="3935" ht="15" customHeight="1" x14ac:dyDescent="0.35"/>
    <row r="3936" ht="15" customHeight="1" x14ac:dyDescent="0.35"/>
    <row r="3937" ht="15" customHeight="1" x14ac:dyDescent="0.35"/>
    <row r="3938" ht="15" customHeight="1" x14ac:dyDescent="0.35"/>
    <row r="3939" ht="15" customHeight="1" x14ac:dyDescent="0.35"/>
    <row r="3940" ht="15" customHeight="1" x14ac:dyDescent="0.35"/>
    <row r="3941" ht="15" customHeight="1" x14ac:dyDescent="0.35"/>
    <row r="3942" ht="12" customHeight="1" x14ac:dyDescent="0.35"/>
    <row r="3943" ht="15" customHeight="1" x14ac:dyDescent="0.35"/>
    <row r="3944" ht="15" customHeight="1" x14ac:dyDescent="0.35"/>
    <row r="3945" ht="15" customHeight="1" x14ac:dyDescent="0.35"/>
    <row r="3946" ht="15" customHeight="1" x14ac:dyDescent="0.35"/>
    <row r="3947" ht="15" customHeight="1" x14ac:dyDescent="0.35"/>
    <row r="3948" ht="15" customHeight="1" x14ac:dyDescent="0.35"/>
    <row r="3949" ht="15"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2" customHeight="1" x14ac:dyDescent="0.35"/>
    <row r="3960" ht="15" customHeight="1" x14ac:dyDescent="0.35"/>
    <row r="3961" ht="15" customHeight="1" x14ac:dyDescent="0.35"/>
    <row r="3962" ht="12"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2"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5" customHeight="1" x14ac:dyDescent="0.35"/>
    <row r="3978" ht="15" customHeight="1" x14ac:dyDescent="0.35"/>
    <row r="3979" ht="15" customHeight="1" x14ac:dyDescent="0.35"/>
    <row r="3980" ht="15" customHeight="1" x14ac:dyDescent="0.35"/>
    <row r="3981" ht="15" customHeight="1" x14ac:dyDescent="0.35"/>
    <row r="3982" ht="15" customHeight="1" x14ac:dyDescent="0.35"/>
    <row r="3983" ht="15" customHeight="1" x14ac:dyDescent="0.35"/>
    <row r="3984" ht="15" customHeight="1" x14ac:dyDescent="0.35"/>
    <row r="3985" ht="12" customHeight="1" x14ac:dyDescent="0.35"/>
    <row r="3986" ht="15" customHeight="1" x14ac:dyDescent="0.35"/>
    <row r="3987" ht="15" customHeight="1" x14ac:dyDescent="0.35"/>
    <row r="3988" ht="12" customHeight="1" x14ac:dyDescent="0.35"/>
    <row r="3989" ht="15" customHeight="1" x14ac:dyDescent="0.35"/>
    <row r="3990" ht="15" customHeight="1" x14ac:dyDescent="0.35"/>
    <row r="3991" ht="15" customHeight="1" x14ac:dyDescent="0.35"/>
    <row r="3992" ht="12"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5" ht="15" customHeight="1" x14ac:dyDescent="0.35"/>
    <row r="4002" spans="2:35" ht="15" customHeight="1" x14ac:dyDescent="0.35"/>
    <row r="4003" spans="2:35" ht="12" customHeight="1" x14ac:dyDescent="0.35"/>
    <row r="4004" spans="2:35" ht="15" customHeight="1" x14ac:dyDescent="0.35"/>
    <row r="4005" spans="2:35" ht="15" customHeight="1" x14ac:dyDescent="0.35"/>
    <row r="4006" spans="2:35" ht="12" customHeight="1" x14ac:dyDescent="0.35"/>
    <row r="4007" spans="2:35" ht="15" customHeight="1" x14ac:dyDescent="0.35"/>
    <row r="4008" spans="2:35" ht="15" customHeight="1" x14ac:dyDescent="0.35"/>
    <row r="4009" spans="2:35" ht="15" customHeight="1" x14ac:dyDescent="0.35">
      <c r="B4009" s="90"/>
      <c r="C4009" s="90"/>
      <c r="D4009" s="90"/>
      <c r="E4009" s="90"/>
      <c r="F4009" s="90"/>
      <c r="G4009" s="90"/>
      <c r="H4009" s="90"/>
      <c r="I4009" s="90"/>
      <c r="J4009" s="90"/>
      <c r="K4009" s="90"/>
      <c r="L4009" s="90"/>
      <c r="M4009" s="90"/>
      <c r="N4009" s="90"/>
      <c r="O4009" s="90"/>
      <c r="P4009" s="90"/>
      <c r="Q4009" s="90"/>
      <c r="R4009" s="90"/>
      <c r="S4009" s="90"/>
      <c r="T4009" s="90"/>
      <c r="U4009" s="90"/>
      <c r="V4009" s="90"/>
      <c r="W4009" s="90"/>
      <c r="X4009" s="90"/>
      <c r="Y4009" s="90"/>
      <c r="Z4009" s="90"/>
      <c r="AA4009" s="90"/>
      <c r="AB4009" s="90"/>
      <c r="AC4009" s="90"/>
      <c r="AD4009" s="90"/>
      <c r="AE4009" s="90"/>
      <c r="AF4009" s="90"/>
      <c r="AG4009" s="90"/>
      <c r="AH4009" s="90"/>
      <c r="AI4009" s="90"/>
    </row>
    <row r="4010" spans="2:35" ht="15" customHeight="1" x14ac:dyDescent="0.35"/>
    <row r="4011" spans="2:35" ht="15" customHeight="1" x14ac:dyDescent="0.35"/>
    <row r="4012" spans="2:35" ht="15" customHeight="1" x14ac:dyDescent="0.35"/>
    <row r="4013" spans="2:35" ht="15" customHeight="1" x14ac:dyDescent="0.35"/>
    <row r="4014" spans="2:35" ht="15" customHeight="1" x14ac:dyDescent="0.35"/>
    <row r="4015" spans="2:35" ht="15" customHeight="1" x14ac:dyDescent="0.35"/>
    <row r="4016" spans="2:35" ht="15" customHeight="1" x14ac:dyDescent="0.35"/>
    <row r="4017" ht="12" customHeight="1" x14ac:dyDescent="0.35"/>
    <row r="4018" ht="12" customHeight="1" x14ac:dyDescent="0.35"/>
    <row r="4019" ht="12" customHeight="1" x14ac:dyDescent="0.35"/>
    <row r="402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5" customHeight="1" x14ac:dyDescent="0.35"/>
    <row r="4058" ht="15" customHeight="1" x14ac:dyDescent="0.35"/>
    <row r="4059" ht="15" customHeight="1" x14ac:dyDescent="0.35"/>
    <row r="4060" ht="15" customHeight="1" x14ac:dyDescent="0.35"/>
    <row r="4061" ht="15" customHeight="1" x14ac:dyDescent="0.35"/>
    <row r="4062" ht="15" customHeight="1" x14ac:dyDescent="0.35"/>
    <row r="4063" ht="15" customHeight="1" x14ac:dyDescent="0.35"/>
    <row r="4064" ht="15" customHeight="1" x14ac:dyDescent="0.35"/>
    <row r="4065" ht="15" customHeight="1" x14ac:dyDescent="0.35"/>
    <row r="4066" ht="15" customHeight="1" x14ac:dyDescent="0.35"/>
    <row r="4067" ht="12" customHeight="1" x14ac:dyDescent="0.35"/>
    <row r="4068" ht="15" customHeight="1" x14ac:dyDescent="0.35"/>
    <row r="4069" ht="15" customHeight="1" x14ac:dyDescent="0.35"/>
    <row r="4070" ht="15" customHeight="1" x14ac:dyDescent="0.35"/>
    <row r="4071" ht="15" customHeight="1" x14ac:dyDescent="0.35"/>
    <row r="4072" ht="15" customHeight="1" x14ac:dyDescent="0.35"/>
    <row r="4073" ht="15" customHeight="1" x14ac:dyDescent="0.35"/>
    <row r="4074" ht="15"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2" customHeight="1" x14ac:dyDescent="0.35"/>
    <row r="4085" ht="15" customHeight="1" x14ac:dyDescent="0.35"/>
    <row r="4086" ht="15" customHeight="1" x14ac:dyDescent="0.35"/>
    <row r="4087" ht="12"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2"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5" customHeight="1" x14ac:dyDescent="0.35"/>
    <row r="4103" ht="15" customHeight="1" x14ac:dyDescent="0.35"/>
    <row r="4104" ht="15" customHeight="1" x14ac:dyDescent="0.35"/>
    <row r="4105" ht="15" customHeight="1" x14ac:dyDescent="0.35"/>
    <row r="4106" ht="15" customHeight="1" x14ac:dyDescent="0.35"/>
    <row r="4107" ht="15" customHeight="1" x14ac:dyDescent="0.35"/>
    <row r="4108" ht="15" customHeight="1" x14ac:dyDescent="0.35"/>
    <row r="4109" ht="15" customHeight="1" x14ac:dyDescent="0.35"/>
    <row r="4110" ht="12" customHeight="1" x14ac:dyDescent="0.35"/>
    <row r="4111" ht="15" customHeight="1" x14ac:dyDescent="0.35"/>
    <row r="4112" ht="15" customHeight="1" x14ac:dyDescent="0.35"/>
    <row r="4113" ht="12" customHeight="1" x14ac:dyDescent="0.35"/>
    <row r="4114" ht="15" customHeight="1" x14ac:dyDescent="0.35"/>
    <row r="4115" ht="15" customHeight="1" x14ac:dyDescent="0.35"/>
    <row r="4116" ht="15" customHeight="1" x14ac:dyDescent="0.35"/>
    <row r="4117" ht="12" customHeight="1" x14ac:dyDescent="0.35"/>
    <row r="4118" ht="15" customHeight="1" x14ac:dyDescent="0.35"/>
    <row r="4119" ht="15" customHeight="1" x14ac:dyDescent="0.35"/>
    <row r="4120" ht="15" customHeight="1" x14ac:dyDescent="0.35"/>
    <row r="4121" ht="15" customHeight="1" x14ac:dyDescent="0.35"/>
    <row r="4122" ht="15" customHeight="1" x14ac:dyDescent="0.35"/>
    <row r="4123" ht="15" customHeight="1" x14ac:dyDescent="0.35"/>
    <row r="4124" ht="15" customHeight="1" x14ac:dyDescent="0.35"/>
    <row r="4125" ht="15" customHeight="1" x14ac:dyDescent="0.35"/>
    <row r="4126" ht="15" customHeight="1" x14ac:dyDescent="0.35"/>
    <row r="4127" ht="15" customHeight="1" x14ac:dyDescent="0.35"/>
    <row r="4128" ht="12" customHeight="1" x14ac:dyDescent="0.35"/>
    <row r="4129" spans="2:35" ht="15" customHeight="1" x14ac:dyDescent="0.35"/>
    <row r="4130" spans="2:35" ht="15" customHeight="1" x14ac:dyDescent="0.35"/>
    <row r="4131" spans="2:35" ht="12" customHeight="1" x14ac:dyDescent="0.35"/>
    <row r="4132" spans="2:35" ht="15" customHeight="1" x14ac:dyDescent="0.35"/>
    <row r="4133" spans="2:35" ht="15" customHeight="1" x14ac:dyDescent="0.35"/>
    <row r="4134" spans="2:35" ht="15" customHeight="1" x14ac:dyDescent="0.35">
      <c r="B4134" s="90"/>
      <c r="C4134" s="90"/>
      <c r="D4134" s="90"/>
      <c r="E4134" s="90"/>
      <c r="F4134" s="90"/>
      <c r="G4134" s="90"/>
      <c r="H4134" s="90"/>
      <c r="I4134" s="90"/>
      <c r="J4134" s="90"/>
      <c r="K4134" s="90"/>
      <c r="L4134" s="90"/>
      <c r="M4134" s="90"/>
      <c r="N4134" s="90"/>
      <c r="O4134" s="90"/>
      <c r="P4134" s="90"/>
      <c r="Q4134" s="90"/>
      <c r="R4134" s="90"/>
      <c r="S4134" s="90"/>
      <c r="T4134" s="90"/>
      <c r="U4134" s="90"/>
      <c r="V4134" s="90"/>
      <c r="W4134" s="90"/>
      <c r="X4134" s="90"/>
      <c r="Y4134" s="90"/>
      <c r="Z4134" s="90"/>
      <c r="AA4134" s="90"/>
      <c r="AB4134" s="90"/>
      <c r="AC4134" s="90"/>
      <c r="AD4134" s="90"/>
      <c r="AE4134" s="90"/>
      <c r="AF4134" s="90"/>
      <c r="AG4134" s="90"/>
      <c r="AH4134" s="90"/>
      <c r="AI4134" s="90"/>
    </row>
    <row r="4135" spans="2:35" ht="15" customHeight="1" x14ac:dyDescent="0.35"/>
    <row r="4136" spans="2:35" ht="15" customHeight="1" x14ac:dyDescent="0.35"/>
    <row r="4137" spans="2:35" ht="15" customHeight="1" x14ac:dyDescent="0.35"/>
    <row r="4138" spans="2:35" ht="15" customHeight="1" x14ac:dyDescent="0.35"/>
    <row r="4139" spans="2:35" ht="15" customHeight="1" x14ac:dyDescent="0.35"/>
    <row r="4140" spans="2:35" ht="15" customHeight="1" x14ac:dyDescent="0.35"/>
    <row r="4141" spans="2:35" ht="15" customHeight="1" x14ac:dyDescent="0.35"/>
    <row r="4142" spans="2:35" ht="12" customHeight="1" x14ac:dyDescent="0.35"/>
    <row r="4143" spans="2:35" ht="12" customHeight="1" x14ac:dyDescent="0.35"/>
    <row r="4144" spans="2:35" ht="12" customHeight="1" x14ac:dyDescent="0.35"/>
    <row r="414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5" customHeight="1" x14ac:dyDescent="0.35"/>
    <row r="4183" ht="15" customHeight="1" x14ac:dyDescent="0.35"/>
    <row r="4184" ht="15" customHeight="1" x14ac:dyDescent="0.35"/>
    <row r="4185" ht="15" customHeight="1" x14ac:dyDescent="0.35"/>
    <row r="4186" ht="15" customHeight="1" x14ac:dyDescent="0.35"/>
    <row r="4187" ht="15" customHeight="1" x14ac:dyDescent="0.35"/>
    <row r="4188" ht="15" customHeight="1" x14ac:dyDescent="0.35"/>
    <row r="4189" ht="15" customHeight="1" x14ac:dyDescent="0.35"/>
    <row r="4190" ht="15" customHeight="1" x14ac:dyDescent="0.35"/>
    <row r="4191" ht="15" customHeight="1" x14ac:dyDescent="0.35"/>
    <row r="4192" ht="12" customHeight="1" x14ac:dyDescent="0.35"/>
    <row r="4193" ht="15" customHeight="1" x14ac:dyDescent="0.35"/>
    <row r="4194" ht="15" customHeight="1" x14ac:dyDescent="0.35"/>
    <row r="4195" ht="15" customHeight="1" x14ac:dyDescent="0.35"/>
    <row r="4196" ht="15" customHeight="1" x14ac:dyDescent="0.35"/>
    <row r="4197" ht="15" customHeight="1" x14ac:dyDescent="0.35"/>
    <row r="4198" ht="15" customHeight="1" x14ac:dyDescent="0.35"/>
    <row r="4199" ht="15"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2" customHeight="1" x14ac:dyDescent="0.35"/>
    <row r="4210" ht="15" customHeight="1" x14ac:dyDescent="0.35"/>
    <row r="4211" ht="15" customHeight="1" x14ac:dyDescent="0.35"/>
    <row r="4212" ht="12"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2"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5" customHeight="1" x14ac:dyDescent="0.35"/>
    <row r="4228" ht="15" customHeight="1" x14ac:dyDescent="0.35"/>
    <row r="4229" ht="15" customHeight="1" x14ac:dyDescent="0.35"/>
    <row r="4230" ht="15" customHeight="1" x14ac:dyDescent="0.35"/>
    <row r="4231" ht="15" customHeight="1" x14ac:dyDescent="0.35"/>
    <row r="4232" ht="15" customHeight="1" x14ac:dyDescent="0.35"/>
    <row r="4233" ht="15" customHeight="1" x14ac:dyDescent="0.35"/>
    <row r="4234" ht="15" customHeight="1" x14ac:dyDescent="0.35"/>
    <row r="4235" ht="12" customHeight="1" x14ac:dyDescent="0.35"/>
    <row r="4236" ht="15" customHeight="1" x14ac:dyDescent="0.35"/>
    <row r="4237" ht="15" customHeight="1" x14ac:dyDescent="0.35"/>
    <row r="4238" ht="12" customHeight="1" x14ac:dyDescent="0.35"/>
    <row r="4239" ht="15" customHeight="1" x14ac:dyDescent="0.35"/>
    <row r="4240" ht="15" customHeight="1" x14ac:dyDescent="0.35"/>
    <row r="4241" ht="15" customHeight="1" x14ac:dyDescent="0.35"/>
    <row r="4242" ht="12" customHeight="1" x14ac:dyDescent="0.35"/>
    <row r="4243" ht="15" customHeight="1" x14ac:dyDescent="0.35"/>
    <row r="4244" ht="15" customHeight="1" x14ac:dyDescent="0.35"/>
    <row r="4245" ht="15" customHeight="1" x14ac:dyDescent="0.35"/>
    <row r="4246" ht="15" customHeight="1" x14ac:dyDescent="0.35"/>
    <row r="4247" ht="15" customHeight="1" x14ac:dyDescent="0.35"/>
    <row r="4248" ht="15" customHeight="1" x14ac:dyDescent="0.35"/>
    <row r="4249" ht="15" customHeight="1" x14ac:dyDescent="0.35"/>
    <row r="4250" ht="15" customHeight="1" x14ac:dyDescent="0.35"/>
    <row r="4251" ht="15" customHeight="1" x14ac:dyDescent="0.35"/>
    <row r="4252" ht="15" customHeight="1" x14ac:dyDescent="0.35"/>
    <row r="4253" ht="12" customHeight="1" x14ac:dyDescent="0.35"/>
    <row r="4254" ht="15" customHeight="1" x14ac:dyDescent="0.35"/>
    <row r="4255" ht="15" customHeight="1" x14ac:dyDescent="0.35"/>
    <row r="4256" ht="12" customHeight="1" x14ac:dyDescent="0.35"/>
    <row r="4257" spans="2:35" ht="15" customHeight="1" x14ac:dyDescent="0.35"/>
    <row r="4258" spans="2:35" ht="15" customHeight="1" x14ac:dyDescent="0.35"/>
    <row r="4259" spans="2:35" ht="15" customHeight="1" x14ac:dyDescent="0.35">
      <c r="B4259" s="90"/>
      <c r="C4259" s="90"/>
      <c r="D4259" s="90"/>
      <c r="E4259" s="90"/>
      <c r="F4259" s="90"/>
      <c r="G4259" s="90"/>
      <c r="H4259" s="90"/>
      <c r="I4259" s="90"/>
      <c r="J4259" s="90"/>
      <c r="K4259" s="90"/>
      <c r="L4259" s="90"/>
      <c r="M4259" s="90"/>
      <c r="N4259" s="90"/>
      <c r="O4259" s="90"/>
      <c r="P4259" s="90"/>
      <c r="Q4259" s="90"/>
      <c r="R4259" s="90"/>
      <c r="S4259" s="90"/>
      <c r="T4259" s="90"/>
      <c r="U4259" s="90"/>
      <c r="V4259" s="90"/>
      <c r="W4259" s="90"/>
      <c r="X4259" s="90"/>
      <c r="Y4259" s="90"/>
      <c r="Z4259" s="90"/>
      <c r="AA4259" s="90"/>
      <c r="AB4259" s="90"/>
      <c r="AC4259" s="90"/>
      <c r="AD4259" s="90"/>
      <c r="AE4259" s="90"/>
      <c r="AF4259" s="90"/>
      <c r="AG4259" s="90"/>
      <c r="AH4259" s="90"/>
      <c r="AI4259" s="90"/>
    </row>
    <row r="4260" spans="2:35" ht="15" customHeight="1" x14ac:dyDescent="0.35"/>
    <row r="4261" spans="2:35" ht="15" customHeight="1" x14ac:dyDescent="0.35"/>
    <row r="4262" spans="2:35" ht="15" customHeight="1" x14ac:dyDescent="0.35"/>
    <row r="4263" spans="2:35" ht="15" customHeight="1" x14ac:dyDescent="0.35"/>
    <row r="4264" spans="2:35" ht="15" customHeight="1" x14ac:dyDescent="0.35"/>
    <row r="4265" spans="2:35" ht="15" customHeight="1" x14ac:dyDescent="0.35"/>
    <row r="4266" spans="2:35" ht="15" customHeight="1" x14ac:dyDescent="0.35"/>
    <row r="4267" spans="2:35" ht="12" customHeight="1" x14ac:dyDescent="0.35"/>
    <row r="4268" spans="2:35" ht="12" customHeight="1" x14ac:dyDescent="0.35"/>
    <row r="4269" spans="2:35" ht="12" customHeight="1" x14ac:dyDescent="0.35"/>
    <row r="4270" spans="2:35" ht="12" customHeight="1" x14ac:dyDescent="0.35"/>
    <row r="4271" spans="2:35" ht="12" customHeight="1" x14ac:dyDescent="0.35"/>
    <row r="4272" spans="2:35"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5" customHeight="1" x14ac:dyDescent="0.35"/>
    <row r="4308" ht="15" customHeight="1" x14ac:dyDescent="0.35"/>
    <row r="4309" ht="15" customHeight="1" x14ac:dyDescent="0.35"/>
    <row r="4310" ht="15" customHeight="1" x14ac:dyDescent="0.35"/>
    <row r="4311" ht="15" customHeight="1" x14ac:dyDescent="0.35"/>
    <row r="4312" ht="15" customHeight="1" x14ac:dyDescent="0.35"/>
    <row r="4313" ht="15" customHeight="1" x14ac:dyDescent="0.35"/>
    <row r="4314" ht="15" customHeight="1" x14ac:dyDescent="0.35"/>
    <row r="4315" ht="15" customHeight="1" x14ac:dyDescent="0.35"/>
    <row r="4316" ht="15" customHeight="1" x14ac:dyDescent="0.35"/>
    <row r="4317" ht="12" customHeight="1" x14ac:dyDescent="0.35"/>
    <row r="4318" ht="15" customHeight="1" x14ac:dyDescent="0.35"/>
    <row r="4319" ht="15" customHeight="1" x14ac:dyDescent="0.35"/>
    <row r="4320" ht="15" customHeight="1" x14ac:dyDescent="0.35"/>
    <row r="4321" ht="15" customHeight="1" x14ac:dyDescent="0.35"/>
    <row r="4322" ht="15" customHeight="1" x14ac:dyDescent="0.35"/>
    <row r="4323" ht="15" customHeight="1" x14ac:dyDescent="0.35"/>
    <row r="4324" ht="15"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2" customHeight="1" x14ac:dyDescent="0.35"/>
    <row r="4335" ht="15" customHeight="1" x14ac:dyDescent="0.35"/>
    <row r="4336" ht="15" customHeight="1" x14ac:dyDescent="0.35"/>
    <row r="4337" ht="12"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2"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5" customHeight="1" x14ac:dyDescent="0.35"/>
    <row r="4353" ht="15" customHeight="1" x14ac:dyDescent="0.35"/>
    <row r="4354" ht="15" customHeight="1" x14ac:dyDescent="0.35"/>
    <row r="4355" ht="15" customHeight="1" x14ac:dyDescent="0.35"/>
    <row r="4356" ht="15" customHeight="1" x14ac:dyDescent="0.35"/>
    <row r="4357" ht="15" customHeight="1" x14ac:dyDescent="0.35"/>
    <row r="4358" ht="15" customHeight="1" x14ac:dyDescent="0.35"/>
    <row r="4359" ht="15" customHeight="1" x14ac:dyDescent="0.35"/>
    <row r="4360" ht="12" customHeight="1" x14ac:dyDescent="0.35"/>
    <row r="4361" ht="15" customHeight="1" x14ac:dyDescent="0.35"/>
    <row r="4362" ht="15" customHeight="1" x14ac:dyDescent="0.35"/>
    <row r="4363" ht="12" customHeight="1" x14ac:dyDescent="0.35"/>
    <row r="4364" ht="15" customHeight="1" x14ac:dyDescent="0.35"/>
    <row r="4365" ht="15" customHeight="1" x14ac:dyDescent="0.35"/>
    <row r="4366" ht="15" customHeight="1" x14ac:dyDescent="0.35"/>
    <row r="4367" ht="12" customHeight="1" x14ac:dyDescent="0.35"/>
    <row r="4368" ht="15" customHeight="1" x14ac:dyDescent="0.35"/>
    <row r="4369" spans="2:35" ht="15" customHeight="1" x14ac:dyDescent="0.35"/>
    <row r="4370" spans="2:35" ht="15" customHeight="1" x14ac:dyDescent="0.35"/>
    <row r="4371" spans="2:35" ht="15" customHeight="1" x14ac:dyDescent="0.35"/>
    <row r="4372" spans="2:35" ht="15" customHeight="1" x14ac:dyDescent="0.35"/>
    <row r="4373" spans="2:35" ht="15" customHeight="1" x14ac:dyDescent="0.35"/>
    <row r="4374" spans="2:35" ht="15" customHeight="1" x14ac:dyDescent="0.35"/>
    <row r="4375" spans="2:35" ht="15" customHeight="1" x14ac:dyDescent="0.35"/>
    <row r="4376" spans="2:35" ht="15" customHeight="1" x14ac:dyDescent="0.35"/>
    <row r="4377" spans="2:35" ht="15" customHeight="1" x14ac:dyDescent="0.35"/>
    <row r="4378" spans="2:35" ht="12" customHeight="1" x14ac:dyDescent="0.35"/>
    <row r="4379" spans="2:35" ht="15" customHeight="1" x14ac:dyDescent="0.35"/>
    <row r="4380" spans="2:35" ht="15" customHeight="1" x14ac:dyDescent="0.35"/>
    <row r="4381" spans="2:35" ht="12" customHeight="1" x14ac:dyDescent="0.35"/>
    <row r="4382" spans="2:35" ht="15" customHeight="1" x14ac:dyDescent="0.35"/>
    <row r="4383" spans="2:35" ht="15" customHeight="1" x14ac:dyDescent="0.35"/>
    <row r="4384" spans="2:35" ht="15" customHeight="1" x14ac:dyDescent="0.35">
      <c r="B4384" s="90"/>
      <c r="C4384" s="90"/>
      <c r="D4384" s="90"/>
      <c r="E4384" s="90"/>
      <c r="F4384" s="90"/>
      <c r="G4384" s="90"/>
      <c r="H4384" s="90"/>
      <c r="I4384" s="90"/>
      <c r="J4384" s="90"/>
      <c r="K4384" s="90"/>
      <c r="L4384" s="90"/>
      <c r="M4384" s="90"/>
      <c r="N4384" s="90"/>
      <c r="O4384" s="90"/>
      <c r="P4384" s="90"/>
      <c r="Q4384" s="90"/>
      <c r="R4384" s="90"/>
      <c r="S4384" s="90"/>
      <c r="T4384" s="90"/>
      <c r="U4384" s="90"/>
      <c r="V4384" s="90"/>
      <c r="W4384" s="90"/>
      <c r="X4384" s="90"/>
      <c r="Y4384" s="90"/>
      <c r="Z4384" s="90"/>
      <c r="AA4384" s="90"/>
      <c r="AB4384" s="90"/>
      <c r="AC4384" s="90"/>
      <c r="AD4384" s="90"/>
      <c r="AE4384" s="90"/>
      <c r="AF4384" s="90"/>
      <c r="AG4384" s="90"/>
      <c r="AH4384" s="90"/>
      <c r="AI4384" s="90"/>
    </row>
    <row r="4385" ht="15"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sheetData>
  <mergeCells count="29">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3884:AI3884"/>
    <mergeCell ref="B4009:AI4009"/>
    <mergeCell ref="B4134:AI4134"/>
    <mergeCell ref="B4259:AI4259"/>
    <mergeCell ref="B4384:AI438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502"/>
  <sheetViews>
    <sheetView topLeftCell="B1" workbookViewId="0">
      <selection activeCell="B7" sqref="A1:AH4502"/>
    </sheetView>
  </sheetViews>
  <sheetFormatPr defaultRowHeight="14.5" x14ac:dyDescent="0.35"/>
  <cols>
    <col min="1" max="1" width="21.453125" hidden="1" customWidth="1"/>
    <col min="2" max="2" width="46.7265625" customWidth="1"/>
    <col min="32" max="32" width="9.81640625" style="87" bestFit="1" customWidth="1"/>
  </cols>
  <sheetData>
    <row r="1" spans="1:33" ht="15" customHeight="1" thickBot="1" x14ac:dyDescent="0.4">
      <c r="A1" s="121"/>
      <c r="B1" s="122" t="s">
        <v>2916</v>
      </c>
      <c r="C1" s="123">
        <v>2022</v>
      </c>
      <c r="D1" s="123">
        <v>2023</v>
      </c>
      <c r="E1" s="123">
        <v>2024</v>
      </c>
      <c r="F1" s="123">
        <v>2025</v>
      </c>
      <c r="G1" s="123">
        <v>2026</v>
      </c>
      <c r="H1" s="123">
        <v>2027</v>
      </c>
      <c r="I1" s="123">
        <v>2028</v>
      </c>
      <c r="J1" s="123">
        <v>2029</v>
      </c>
      <c r="K1" s="123">
        <v>2030</v>
      </c>
      <c r="L1" s="123">
        <v>2031</v>
      </c>
      <c r="M1" s="123">
        <v>2032</v>
      </c>
      <c r="N1" s="123">
        <v>2033</v>
      </c>
      <c r="O1" s="123">
        <v>2034</v>
      </c>
      <c r="P1" s="123">
        <v>2035</v>
      </c>
      <c r="Q1" s="123">
        <v>2036</v>
      </c>
      <c r="R1" s="123">
        <v>2037</v>
      </c>
      <c r="S1" s="123">
        <v>2038</v>
      </c>
      <c r="T1" s="123">
        <v>2039</v>
      </c>
      <c r="U1" s="123">
        <v>2040</v>
      </c>
      <c r="V1" s="123">
        <v>2041</v>
      </c>
      <c r="W1" s="123">
        <v>2042</v>
      </c>
      <c r="X1" s="123">
        <v>2043</v>
      </c>
      <c r="Y1" s="123">
        <v>2044</v>
      </c>
      <c r="Z1" s="123">
        <v>2045</v>
      </c>
      <c r="AA1" s="123">
        <v>2046</v>
      </c>
      <c r="AB1" s="123">
        <v>2047</v>
      </c>
      <c r="AC1" s="123">
        <v>2048</v>
      </c>
      <c r="AD1" s="123">
        <v>2049</v>
      </c>
      <c r="AE1" s="123">
        <v>2050</v>
      </c>
      <c r="AF1" s="121"/>
      <c r="AG1" s="121"/>
    </row>
    <row r="2" spans="1:33" ht="15" customHeight="1" thickTop="1" x14ac:dyDescent="0.35">
      <c r="A2" s="121"/>
      <c r="B2" s="121"/>
      <c r="C2" s="121"/>
      <c r="D2" s="121"/>
      <c r="E2" s="121"/>
      <c r="F2" s="121"/>
      <c r="G2" s="121"/>
      <c r="H2" s="121"/>
      <c r="I2" s="121"/>
      <c r="J2" s="121"/>
      <c r="K2" s="121"/>
      <c r="L2" s="121"/>
      <c r="M2" s="121"/>
      <c r="N2" s="121"/>
      <c r="O2" s="121"/>
      <c r="P2" s="121"/>
      <c r="Q2" s="121"/>
      <c r="R2" s="121"/>
      <c r="S2" s="121"/>
      <c r="T2" s="121"/>
      <c r="U2" s="121"/>
      <c r="V2" s="121"/>
      <c r="W2" s="121"/>
      <c r="X2" s="121"/>
      <c r="Y2" s="121"/>
      <c r="Z2" s="121"/>
      <c r="AA2" s="121"/>
      <c r="AB2" s="121"/>
      <c r="AC2" s="121"/>
      <c r="AD2" s="121"/>
      <c r="AE2" s="121"/>
      <c r="AF2" s="121"/>
      <c r="AG2" s="121"/>
    </row>
    <row r="3" spans="1:33" ht="15" customHeight="1" x14ac:dyDescent="0.35">
      <c r="A3" s="121"/>
      <c r="B3" s="121"/>
      <c r="C3" s="139" t="s">
        <v>1263</v>
      </c>
      <c r="D3" s="139" t="s">
        <v>2917</v>
      </c>
      <c r="E3" s="126"/>
      <c r="F3" s="126"/>
      <c r="G3" s="126"/>
      <c r="H3" s="121"/>
      <c r="I3" s="121"/>
      <c r="J3" s="121"/>
      <c r="K3" s="121"/>
      <c r="L3" s="121"/>
      <c r="M3" s="121"/>
      <c r="N3" s="121"/>
      <c r="O3" s="121"/>
      <c r="P3" s="121"/>
      <c r="Q3" s="121"/>
      <c r="R3" s="121"/>
      <c r="S3" s="121"/>
      <c r="T3" s="121"/>
      <c r="U3" s="121"/>
      <c r="V3" s="121"/>
      <c r="W3" s="121"/>
      <c r="X3" s="121"/>
      <c r="Y3" s="121"/>
      <c r="Z3" s="121"/>
      <c r="AA3" s="121"/>
      <c r="AB3" s="121"/>
      <c r="AC3" s="121"/>
      <c r="AD3" s="121"/>
      <c r="AE3" s="121"/>
      <c r="AF3" s="121"/>
      <c r="AG3" s="121"/>
    </row>
    <row r="4" spans="1:33" ht="15" customHeight="1" x14ac:dyDescent="0.35">
      <c r="A4" s="121"/>
      <c r="B4" s="121"/>
      <c r="C4" s="139" t="s">
        <v>1265</v>
      </c>
      <c r="D4" s="139" t="s">
        <v>2918</v>
      </c>
      <c r="E4" s="126"/>
      <c r="F4" s="126"/>
      <c r="G4" s="139" t="s">
        <v>2919</v>
      </c>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row>
    <row r="5" spans="1:33" ht="15" customHeight="1" x14ac:dyDescent="0.35">
      <c r="A5" s="121"/>
      <c r="B5" s="121"/>
      <c r="C5" s="139" t="s">
        <v>1268</v>
      </c>
      <c r="D5" s="139" t="s">
        <v>2920</v>
      </c>
      <c r="E5" s="126"/>
      <c r="F5" s="126"/>
      <c r="G5" s="126"/>
      <c r="H5" s="121"/>
      <c r="I5" s="121"/>
      <c r="J5" s="121"/>
      <c r="K5" s="121"/>
      <c r="L5" s="121"/>
      <c r="M5" s="121"/>
      <c r="N5" s="121"/>
      <c r="O5" s="121"/>
      <c r="P5" s="121"/>
      <c r="Q5" s="121"/>
      <c r="R5" s="121"/>
      <c r="S5" s="121"/>
      <c r="T5" s="121"/>
      <c r="U5" s="121"/>
      <c r="V5" s="121"/>
      <c r="W5" s="121"/>
      <c r="X5" s="121"/>
      <c r="Y5" s="121"/>
      <c r="Z5" s="121"/>
      <c r="AA5" s="121"/>
      <c r="AB5" s="121"/>
      <c r="AC5" s="121"/>
      <c r="AD5" s="121"/>
      <c r="AE5" s="121"/>
      <c r="AF5" s="121"/>
      <c r="AG5" s="121"/>
    </row>
    <row r="6" spans="1:33" ht="15" customHeight="1" x14ac:dyDescent="0.35">
      <c r="A6" s="121"/>
      <c r="B6" s="121"/>
      <c r="C6" s="139" t="s">
        <v>1270</v>
      </c>
      <c r="D6" s="126"/>
      <c r="E6" s="139" t="s">
        <v>2921</v>
      </c>
      <c r="F6" s="126"/>
      <c r="G6" s="126"/>
      <c r="H6" s="121"/>
      <c r="I6" s="121"/>
      <c r="J6" s="121"/>
      <c r="K6" s="121"/>
      <c r="L6" s="121"/>
      <c r="M6" s="121"/>
      <c r="N6" s="121"/>
      <c r="O6" s="121"/>
      <c r="P6" s="121"/>
      <c r="Q6" s="121"/>
      <c r="R6" s="121"/>
      <c r="S6" s="121"/>
      <c r="T6" s="121"/>
      <c r="U6" s="121"/>
      <c r="V6" s="121"/>
      <c r="W6" s="121"/>
      <c r="X6" s="121"/>
      <c r="Y6" s="121"/>
      <c r="Z6" s="121"/>
      <c r="AA6" s="121"/>
      <c r="AB6" s="121"/>
      <c r="AC6" s="121"/>
      <c r="AD6" s="121"/>
      <c r="AE6" s="121"/>
      <c r="AF6" s="121"/>
      <c r="AG6" s="121"/>
    </row>
    <row r="7" spans="1:33" ht="12" customHeight="1" x14ac:dyDescent="0.35">
      <c r="A7" s="121"/>
      <c r="B7" s="121"/>
      <c r="C7" s="121"/>
      <c r="D7" s="121"/>
      <c r="E7" s="121"/>
      <c r="F7" s="121"/>
      <c r="G7" s="121"/>
      <c r="H7" s="121"/>
      <c r="I7" s="121"/>
      <c r="J7" s="121"/>
      <c r="K7" s="121"/>
      <c r="L7" s="121"/>
      <c r="M7" s="121"/>
      <c r="N7" s="121"/>
      <c r="O7" s="121"/>
      <c r="P7" s="121"/>
      <c r="Q7" s="121"/>
      <c r="R7" s="121"/>
      <c r="S7" s="121"/>
      <c r="T7" s="121"/>
      <c r="U7" s="121"/>
      <c r="V7" s="121"/>
      <c r="W7" s="121"/>
      <c r="X7" s="121"/>
      <c r="Y7" s="121"/>
      <c r="Z7" s="121"/>
      <c r="AA7" s="121"/>
      <c r="AB7" s="121"/>
      <c r="AC7" s="121"/>
      <c r="AD7" s="121"/>
      <c r="AE7" s="121"/>
      <c r="AF7" s="121"/>
      <c r="AG7" s="121"/>
    </row>
    <row r="8" spans="1:33" ht="12" customHeight="1" x14ac:dyDescent="0.35">
      <c r="A8" s="121"/>
      <c r="B8" s="121"/>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21"/>
      <c r="AF8" s="121"/>
      <c r="AG8" s="121"/>
    </row>
    <row r="9" spans="1:33" ht="12" customHeight="1" x14ac:dyDescent="0.35">
      <c r="A9" s="121"/>
      <c r="B9" s="121"/>
      <c r="C9" s="121"/>
      <c r="D9" s="121"/>
      <c r="E9" s="121"/>
      <c r="F9" s="121"/>
      <c r="G9" s="121"/>
      <c r="H9" s="121"/>
      <c r="I9" s="121"/>
      <c r="J9" s="121"/>
      <c r="K9" s="121"/>
      <c r="L9" s="121"/>
      <c r="M9" s="121"/>
      <c r="N9" s="121"/>
      <c r="O9" s="121"/>
      <c r="P9" s="121"/>
      <c r="Q9" s="121"/>
      <c r="R9" s="121"/>
      <c r="S9" s="121"/>
      <c r="T9" s="121"/>
      <c r="U9" s="121"/>
      <c r="V9" s="121"/>
      <c r="W9" s="121"/>
      <c r="X9" s="121"/>
      <c r="Y9" s="121"/>
      <c r="Z9" s="121"/>
      <c r="AA9" s="121"/>
      <c r="AB9" s="121"/>
      <c r="AC9" s="121"/>
      <c r="AD9" s="121"/>
      <c r="AE9" s="121"/>
      <c r="AF9" s="121"/>
      <c r="AG9" s="121"/>
    </row>
    <row r="10" spans="1:33" ht="15" customHeight="1" x14ac:dyDescent="0.35">
      <c r="A10" s="124" t="s">
        <v>1380</v>
      </c>
      <c r="B10" s="127" t="s">
        <v>1381</v>
      </c>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8" t="s">
        <v>1276</v>
      </c>
      <c r="AG10" s="125"/>
    </row>
    <row r="11" spans="1:33" ht="15" customHeight="1" x14ac:dyDescent="0.35">
      <c r="A11" s="121"/>
      <c r="B11" s="129" t="s">
        <v>1382</v>
      </c>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8" t="s">
        <v>1277</v>
      </c>
      <c r="AG11" s="125"/>
    </row>
    <row r="12" spans="1:33" ht="15" customHeight="1" x14ac:dyDescent="0.35">
      <c r="A12" s="121"/>
      <c r="B12" s="129"/>
      <c r="C12" s="130"/>
      <c r="D12" s="130"/>
      <c r="E12" s="130"/>
      <c r="F12" s="130"/>
      <c r="G12" s="130"/>
      <c r="H12" s="130"/>
      <c r="I12" s="130"/>
      <c r="J12" s="130"/>
      <c r="K12" s="130"/>
      <c r="L12" s="130"/>
      <c r="M12" s="130"/>
      <c r="N12" s="130"/>
      <c r="O12" s="130"/>
      <c r="P12" s="130"/>
      <c r="Q12" s="130"/>
      <c r="R12" s="130"/>
      <c r="S12" s="130"/>
      <c r="T12" s="130"/>
      <c r="U12" s="130"/>
      <c r="V12" s="130"/>
      <c r="W12" s="130"/>
      <c r="X12" s="130"/>
      <c r="Y12" s="130"/>
      <c r="Z12" s="130"/>
      <c r="AA12" s="130"/>
      <c r="AB12" s="130"/>
      <c r="AC12" s="130"/>
      <c r="AD12" s="130"/>
      <c r="AE12" s="130"/>
      <c r="AF12" s="128" t="s">
        <v>2922</v>
      </c>
      <c r="AG12" s="125"/>
    </row>
    <row r="13" spans="1:33" ht="15" customHeight="1" thickBot="1" x14ac:dyDescent="0.4">
      <c r="A13" s="121"/>
      <c r="B13" s="131" t="s">
        <v>1278</v>
      </c>
      <c r="C13" s="131">
        <v>2022</v>
      </c>
      <c r="D13" s="131">
        <v>2023</v>
      </c>
      <c r="E13" s="131">
        <v>2024</v>
      </c>
      <c r="F13" s="131">
        <v>2025</v>
      </c>
      <c r="G13" s="131">
        <v>2026</v>
      </c>
      <c r="H13" s="131">
        <v>2027</v>
      </c>
      <c r="I13" s="131">
        <v>2028</v>
      </c>
      <c r="J13" s="131">
        <v>2029</v>
      </c>
      <c r="K13" s="131">
        <v>2030</v>
      </c>
      <c r="L13" s="131">
        <v>2031</v>
      </c>
      <c r="M13" s="131">
        <v>2032</v>
      </c>
      <c r="N13" s="131">
        <v>2033</v>
      </c>
      <c r="O13" s="131">
        <v>2034</v>
      </c>
      <c r="P13" s="131">
        <v>2035</v>
      </c>
      <c r="Q13" s="131">
        <v>2036</v>
      </c>
      <c r="R13" s="131">
        <v>2037</v>
      </c>
      <c r="S13" s="131">
        <v>2038</v>
      </c>
      <c r="T13" s="131">
        <v>2039</v>
      </c>
      <c r="U13" s="131">
        <v>2040</v>
      </c>
      <c r="V13" s="131">
        <v>2041</v>
      </c>
      <c r="W13" s="131">
        <v>2042</v>
      </c>
      <c r="X13" s="131">
        <v>2043</v>
      </c>
      <c r="Y13" s="131">
        <v>2044</v>
      </c>
      <c r="Z13" s="131">
        <v>2045</v>
      </c>
      <c r="AA13" s="131">
        <v>2046</v>
      </c>
      <c r="AB13" s="131">
        <v>2047</v>
      </c>
      <c r="AC13" s="131">
        <v>2048</v>
      </c>
      <c r="AD13" s="131">
        <v>2049</v>
      </c>
      <c r="AE13" s="131">
        <v>2050</v>
      </c>
      <c r="AF13" s="132">
        <v>2050</v>
      </c>
      <c r="AG13" s="125"/>
    </row>
    <row r="14" spans="1:33" ht="15" customHeight="1" thickTop="1" x14ac:dyDescent="0.35">
      <c r="A14" s="121"/>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row>
    <row r="15" spans="1:33" ht="15" customHeight="1" x14ac:dyDescent="0.35">
      <c r="A15" s="121"/>
      <c r="B15" s="133" t="s">
        <v>1383</v>
      </c>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row>
    <row r="16" spans="1:33" ht="15" customHeight="1" x14ac:dyDescent="0.35">
      <c r="A16" s="121"/>
      <c r="B16" s="133" t="s">
        <v>1281</v>
      </c>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row>
    <row r="17" spans="1:33" ht="15" customHeight="1" x14ac:dyDescent="0.35">
      <c r="A17" s="124" t="s">
        <v>1384</v>
      </c>
      <c r="B17" s="134" t="s">
        <v>1283</v>
      </c>
      <c r="C17" s="137">
        <v>113.52321600000001</v>
      </c>
      <c r="D17" s="137">
        <v>110.539726</v>
      </c>
      <c r="E17" s="137">
        <v>107.75547</v>
      </c>
      <c r="F17" s="137">
        <v>104.84446</v>
      </c>
      <c r="G17" s="137">
        <v>101.926468</v>
      </c>
      <c r="H17" s="137">
        <v>98.928184999999999</v>
      </c>
      <c r="I17" s="137">
        <v>95.811653000000007</v>
      </c>
      <c r="J17" s="137">
        <v>92.673134000000005</v>
      </c>
      <c r="K17" s="137">
        <v>89.517471</v>
      </c>
      <c r="L17" s="137">
        <v>86.383476000000002</v>
      </c>
      <c r="M17" s="137">
        <v>83.313034000000002</v>
      </c>
      <c r="N17" s="137">
        <v>80.308220000000006</v>
      </c>
      <c r="O17" s="137">
        <v>77.407073999999994</v>
      </c>
      <c r="P17" s="137">
        <v>74.646225000000001</v>
      </c>
      <c r="Q17" s="137">
        <v>72.099739</v>
      </c>
      <c r="R17" s="137">
        <v>69.791077000000001</v>
      </c>
      <c r="S17" s="137">
        <v>67.738197</v>
      </c>
      <c r="T17" s="137">
        <v>65.892951999999994</v>
      </c>
      <c r="U17" s="137">
        <v>64.273323000000005</v>
      </c>
      <c r="V17" s="137">
        <v>62.844799000000002</v>
      </c>
      <c r="W17" s="137">
        <v>61.570515</v>
      </c>
      <c r="X17" s="137">
        <v>60.427605</v>
      </c>
      <c r="Y17" s="137">
        <v>59.395907999999999</v>
      </c>
      <c r="Z17" s="137">
        <v>58.468685000000001</v>
      </c>
      <c r="AA17" s="137">
        <v>57.613109999999999</v>
      </c>
      <c r="AB17" s="137">
        <v>56.821426000000002</v>
      </c>
      <c r="AC17" s="137">
        <v>56.092109999999998</v>
      </c>
      <c r="AD17" s="137">
        <v>55.429073000000002</v>
      </c>
      <c r="AE17" s="137">
        <v>54.826251999999997</v>
      </c>
      <c r="AF17" s="135">
        <v>-2.5659000000000001E-2</v>
      </c>
      <c r="AG17" s="125"/>
    </row>
    <row r="18" spans="1:33" ht="15" customHeight="1" x14ac:dyDescent="0.35">
      <c r="A18" s="124" t="s">
        <v>1385</v>
      </c>
      <c r="B18" s="134" t="s">
        <v>1285</v>
      </c>
      <c r="C18" s="137">
        <v>0.52864800000000001</v>
      </c>
      <c r="D18" s="137">
        <v>0.495417</v>
      </c>
      <c r="E18" s="137">
        <v>0.46306799999999998</v>
      </c>
      <c r="F18" s="137">
        <v>0.43127399999999999</v>
      </c>
      <c r="G18" s="137">
        <v>0.39989400000000003</v>
      </c>
      <c r="H18" s="137">
        <v>0.36880800000000002</v>
      </c>
      <c r="I18" s="137">
        <v>0.33778599999999998</v>
      </c>
      <c r="J18" s="137">
        <v>0.30685699999999999</v>
      </c>
      <c r="K18" s="137">
        <v>0.27653899999999998</v>
      </c>
      <c r="L18" s="137">
        <v>0.24757799999999999</v>
      </c>
      <c r="M18" s="137">
        <v>0.21978600000000001</v>
      </c>
      <c r="N18" s="137">
        <v>0.19367500000000001</v>
      </c>
      <c r="O18" s="137">
        <v>0.16978299999999999</v>
      </c>
      <c r="P18" s="137">
        <v>0.148669</v>
      </c>
      <c r="Q18" s="137">
        <v>0.13075400000000001</v>
      </c>
      <c r="R18" s="137">
        <v>0.11597399999999999</v>
      </c>
      <c r="S18" s="137">
        <v>0.104286</v>
      </c>
      <c r="T18" s="137">
        <v>9.5642000000000005E-2</v>
      </c>
      <c r="U18" s="137">
        <v>8.9098999999999998E-2</v>
      </c>
      <c r="V18" s="137">
        <v>8.3160999999999999E-2</v>
      </c>
      <c r="W18" s="137">
        <v>7.7813999999999994E-2</v>
      </c>
      <c r="X18" s="137">
        <v>7.2971999999999995E-2</v>
      </c>
      <c r="Y18" s="137">
        <v>6.8469000000000002E-2</v>
      </c>
      <c r="Z18" s="137">
        <v>6.4260999999999999E-2</v>
      </c>
      <c r="AA18" s="137">
        <v>6.0325999999999998E-2</v>
      </c>
      <c r="AB18" s="137">
        <v>5.6647999999999997E-2</v>
      </c>
      <c r="AC18" s="137">
        <v>5.3208999999999999E-2</v>
      </c>
      <c r="AD18" s="137">
        <v>4.9993000000000003E-2</v>
      </c>
      <c r="AE18" s="137">
        <v>4.6983999999999998E-2</v>
      </c>
      <c r="AF18" s="135">
        <v>-8.2816000000000001E-2</v>
      </c>
      <c r="AG18" s="125"/>
    </row>
    <row r="19" spans="1:33" ht="15" customHeight="1" x14ac:dyDescent="0.35">
      <c r="A19" s="124" t="s">
        <v>1386</v>
      </c>
      <c r="B19" s="134" t="s">
        <v>1287</v>
      </c>
      <c r="C19" s="137">
        <v>114.05186500000001</v>
      </c>
      <c r="D19" s="137">
        <v>111.035141</v>
      </c>
      <c r="E19" s="137">
        <v>108.218536</v>
      </c>
      <c r="F19" s="137">
        <v>105.275734</v>
      </c>
      <c r="G19" s="137">
        <v>102.326363</v>
      </c>
      <c r="H19" s="137">
        <v>99.296988999999996</v>
      </c>
      <c r="I19" s="137">
        <v>96.149437000000006</v>
      </c>
      <c r="J19" s="137">
        <v>92.979988000000006</v>
      </c>
      <c r="K19" s="137">
        <v>89.794005999999996</v>
      </c>
      <c r="L19" s="137">
        <v>86.631057999999996</v>
      </c>
      <c r="M19" s="137">
        <v>83.532821999999996</v>
      </c>
      <c r="N19" s="137">
        <v>80.501891999999998</v>
      </c>
      <c r="O19" s="137">
        <v>77.576858999999999</v>
      </c>
      <c r="P19" s="137">
        <v>74.794891000000007</v>
      </c>
      <c r="Q19" s="137">
        <v>72.230491999999998</v>
      </c>
      <c r="R19" s="137">
        <v>69.907050999999996</v>
      </c>
      <c r="S19" s="137">
        <v>67.842483999999999</v>
      </c>
      <c r="T19" s="137">
        <v>65.988594000000006</v>
      </c>
      <c r="U19" s="137">
        <v>64.362419000000003</v>
      </c>
      <c r="V19" s="137">
        <v>62.927959000000001</v>
      </c>
      <c r="W19" s="137">
        <v>61.648327000000002</v>
      </c>
      <c r="X19" s="137">
        <v>60.500576000000002</v>
      </c>
      <c r="Y19" s="137">
        <v>59.464378000000004</v>
      </c>
      <c r="Z19" s="137">
        <v>58.532947999999998</v>
      </c>
      <c r="AA19" s="137">
        <v>57.673434999999998</v>
      </c>
      <c r="AB19" s="137">
        <v>56.878075000000003</v>
      </c>
      <c r="AC19" s="137">
        <v>56.145316999999999</v>
      </c>
      <c r="AD19" s="137">
        <v>55.479064999999999</v>
      </c>
      <c r="AE19" s="137">
        <v>54.873238000000001</v>
      </c>
      <c r="AF19" s="135">
        <v>-2.5791000000000001E-2</v>
      </c>
      <c r="AG19" s="125"/>
    </row>
    <row r="20" spans="1:33" ht="15" customHeight="1" x14ac:dyDescent="0.35">
      <c r="A20" s="121"/>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row>
    <row r="21" spans="1:33" ht="15" customHeight="1" x14ac:dyDescent="0.35">
      <c r="A21" s="121"/>
      <c r="B21" s="133" t="s">
        <v>1288</v>
      </c>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row>
    <row r="22" spans="1:33" ht="15" customHeight="1" x14ac:dyDescent="0.35">
      <c r="A22" s="124" t="s">
        <v>1387</v>
      </c>
      <c r="B22" s="134" t="s">
        <v>1290</v>
      </c>
      <c r="C22" s="137">
        <v>4.3998619999999997</v>
      </c>
      <c r="D22" s="137">
        <v>4.2243329999999997</v>
      </c>
      <c r="E22" s="137">
        <v>4.0334680000000001</v>
      </c>
      <c r="F22" s="137">
        <v>3.8234919999999999</v>
      </c>
      <c r="G22" s="137">
        <v>3.5980919999999998</v>
      </c>
      <c r="H22" s="137">
        <v>3.3582369999999999</v>
      </c>
      <c r="I22" s="137">
        <v>3.1082770000000002</v>
      </c>
      <c r="J22" s="137">
        <v>2.854501</v>
      </c>
      <c r="K22" s="137">
        <v>2.6023179999999999</v>
      </c>
      <c r="L22" s="137">
        <v>2.3595009999999998</v>
      </c>
      <c r="M22" s="137">
        <v>2.1317539999999999</v>
      </c>
      <c r="N22" s="137">
        <v>1.923603</v>
      </c>
      <c r="O22" s="137">
        <v>1.7359830000000001</v>
      </c>
      <c r="P22" s="137">
        <v>1.57151</v>
      </c>
      <c r="Q22" s="137">
        <v>1.4346179999999999</v>
      </c>
      <c r="R22" s="137">
        <v>1.325034</v>
      </c>
      <c r="S22" s="137">
        <v>1.2359640000000001</v>
      </c>
      <c r="T22" s="137">
        <v>1.165996</v>
      </c>
      <c r="U22" s="137">
        <v>1.111351</v>
      </c>
      <c r="V22" s="137">
        <v>1.065213</v>
      </c>
      <c r="W22" s="137">
        <v>1.0247900000000001</v>
      </c>
      <c r="X22" s="137">
        <v>0.98893200000000003</v>
      </c>
      <c r="Y22" s="137">
        <v>0.957237</v>
      </c>
      <c r="Z22" s="137">
        <v>0.92832099999999995</v>
      </c>
      <c r="AA22" s="137">
        <v>0.90174600000000005</v>
      </c>
      <c r="AB22" s="137">
        <v>0.87690299999999999</v>
      </c>
      <c r="AC22" s="137">
        <v>0.85372800000000004</v>
      </c>
      <c r="AD22" s="137">
        <v>0.83226599999999995</v>
      </c>
      <c r="AE22" s="137">
        <v>0.81227000000000005</v>
      </c>
      <c r="AF22" s="135">
        <v>-5.8555000000000003E-2</v>
      </c>
      <c r="AG22" s="125"/>
    </row>
    <row r="23" spans="1:33" ht="15" customHeight="1" x14ac:dyDescent="0.35">
      <c r="A23" s="124" t="s">
        <v>1388</v>
      </c>
      <c r="B23" s="134" t="s">
        <v>2923</v>
      </c>
      <c r="C23" s="137">
        <v>0.18093899999999999</v>
      </c>
      <c r="D23" s="137">
        <v>0.17658699999999999</v>
      </c>
      <c r="E23" s="137">
        <v>0.17203599999999999</v>
      </c>
      <c r="F23" s="137">
        <v>0.16694899999999999</v>
      </c>
      <c r="G23" s="137">
        <v>0.16114800000000001</v>
      </c>
      <c r="H23" s="137">
        <v>0.154665</v>
      </c>
      <c r="I23" s="137">
        <v>0.14732700000000001</v>
      </c>
      <c r="J23" s="137">
        <v>0.13911000000000001</v>
      </c>
      <c r="K23" s="137">
        <v>0.13011400000000001</v>
      </c>
      <c r="L23" s="137">
        <v>0.120506</v>
      </c>
      <c r="M23" s="137">
        <v>0.110415</v>
      </c>
      <c r="N23" s="137">
        <v>0.10023700000000001</v>
      </c>
      <c r="O23" s="137">
        <v>9.0276999999999996E-2</v>
      </c>
      <c r="P23" s="137">
        <v>8.0784999999999996E-2</v>
      </c>
      <c r="Q23" s="137">
        <v>7.2225999999999999E-2</v>
      </c>
      <c r="R23" s="137">
        <v>6.4684000000000005E-2</v>
      </c>
      <c r="S23" s="137">
        <v>5.8673000000000003E-2</v>
      </c>
      <c r="T23" s="137">
        <v>5.3756999999999999E-2</v>
      </c>
      <c r="U23" s="137">
        <v>5.0125000000000003E-2</v>
      </c>
      <c r="V23" s="137">
        <v>4.7440000000000003E-2</v>
      </c>
      <c r="W23" s="137">
        <v>4.5488000000000001E-2</v>
      </c>
      <c r="X23" s="137">
        <v>4.4076999999999998E-2</v>
      </c>
      <c r="Y23" s="137">
        <v>4.2965000000000003E-2</v>
      </c>
      <c r="Z23" s="137">
        <v>4.2034000000000002E-2</v>
      </c>
      <c r="AA23" s="137">
        <v>4.1266999999999998E-2</v>
      </c>
      <c r="AB23" s="137">
        <v>4.0593999999999998E-2</v>
      </c>
      <c r="AC23" s="137">
        <v>4.0014000000000001E-2</v>
      </c>
      <c r="AD23" s="137">
        <v>3.9545999999999998E-2</v>
      </c>
      <c r="AE23" s="137">
        <v>3.9192999999999999E-2</v>
      </c>
      <c r="AF23" s="135">
        <v>-5.3164999999999997E-2</v>
      </c>
      <c r="AG23" s="125"/>
    </row>
    <row r="24" spans="1:33" ht="15" customHeight="1" x14ac:dyDescent="0.35">
      <c r="A24" s="124" t="s">
        <v>1389</v>
      </c>
      <c r="B24" s="134" t="s">
        <v>2924</v>
      </c>
      <c r="C24" s="137">
        <v>0.31749699999999997</v>
      </c>
      <c r="D24" s="137">
        <v>0.39547599999999999</v>
      </c>
      <c r="E24" s="137">
        <v>0.49154700000000001</v>
      </c>
      <c r="F24" s="137">
        <v>0.59043299999999999</v>
      </c>
      <c r="G24" s="137">
        <v>0.716974</v>
      </c>
      <c r="H24" s="137">
        <v>0.868035</v>
      </c>
      <c r="I24" s="137">
        <v>1.0375779999999999</v>
      </c>
      <c r="J24" s="137">
        <v>1.252915</v>
      </c>
      <c r="K24" s="137">
        <v>1.508599</v>
      </c>
      <c r="L24" s="137">
        <v>1.7715080000000001</v>
      </c>
      <c r="M24" s="137">
        <v>2.0419100000000001</v>
      </c>
      <c r="N24" s="137">
        <v>2.3171430000000002</v>
      </c>
      <c r="O24" s="137">
        <v>2.5979350000000001</v>
      </c>
      <c r="P24" s="137">
        <v>2.8825409999999998</v>
      </c>
      <c r="Q24" s="137">
        <v>3.1753969999999998</v>
      </c>
      <c r="R24" s="137">
        <v>3.466027</v>
      </c>
      <c r="S24" s="137">
        <v>3.757485</v>
      </c>
      <c r="T24" s="137">
        <v>4.0534109999999997</v>
      </c>
      <c r="U24" s="137">
        <v>4.3336449999999997</v>
      </c>
      <c r="V24" s="137">
        <v>4.597836</v>
      </c>
      <c r="W24" s="137">
        <v>4.8472929999999996</v>
      </c>
      <c r="X24" s="137">
        <v>5.0753969999999997</v>
      </c>
      <c r="Y24" s="137">
        <v>5.2765360000000001</v>
      </c>
      <c r="Z24" s="137">
        <v>5.4564789999999999</v>
      </c>
      <c r="AA24" s="137">
        <v>5.6115919999999999</v>
      </c>
      <c r="AB24" s="137">
        <v>5.739452</v>
      </c>
      <c r="AC24" s="137">
        <v>5.8398709999999996</v>
      </c>
      <c r="AD24" s="137">
        <v>5.9153070000000003</v>
      </c>
      <c r="AE24" s="137">
        <v>5.967352</v>
      </c>
      <c r="AF24" s="135">
        <v>0.110456</v>
      </c>
      <c r="AG24" s="125"/>
    </row>
    <row r="25" spans="1:33" ht="15" customHeight="1" x14ac:dyDescent="0.35">
      <c r="A25" s="124" t="s">
        <v>1390</v>
      </c>
      <c r="B25" s="134" t="s">
        <v>2925</v>
      </c>
      <c r="C25" s="137">
        <v>1.3699730000000001</v>
      </c>
      <c r="D25" s="137">
        <v>1.8527</v>
      </c>
      <c r="E25" s="137">
        <v>2.3227350000000002</v>
      </c>
      <c r="F25" s="137">
        <v>2.8032379999999999</v>
      </c>
      <c r="G25" s="137">
        <v>3.2720769999999999</v>
      </c>
      <c r="H25" s="137">
        <v>3.7545280000000001</v>
      </c>
      <c r="I25" s="137">
        <v>4.2467819999999996</v>
      </c>
      <c r="J25" s="137">
        <v>4.740615</v>
      </c>
      <c r="K25" s="137">
        <v>5.2247890000000003</v>
      </c>
      <c r="L25" s="137">
        <v>5.6975769999999999</v>
      </c>
      <c r="M25" s="137">
        <v>6.1715869999999997</v>
      </c>
      <c r="N25" s="137">
        <v>6.6432580000000003</v>
      </c>
      <c r="O25" s="137">
        <v>7.1129220000000002</v>
      </c>
      <c r="P25" s="137">
        <v>7.5764880000000003</v>
      </c>
      <c r="Q25" s="137">
        <v>8.0359569999999998</v>
      </c>
      <c r="R25" s="137">
        <v>8.4820779999999996</v>
      </c>
      <c r="S25" s="137">
        <v>8.9223210000000002</v>
      </c>
      <c r="T25" s="137">
        <v>9.3654200000000003</v>
      </c>
      <c r="U25" s="137">
        <v>9.7880850000000006</v>
      </c>
      <c r="V25" s="137">
        <v>10.188853999999999</v>
      </c>
      <c r="W25" s="137">
        <v>10.571445000000001</v>
      </c>
      <c r="X25" s="137">
        <v>10.937177</v>
      </c>
      <c r="Y25" s="137">
        <v>11.277082</v>
      </c>
      <c r="Z25" s="137">
        <v>11.605843</v>
      </c>
      <c r="AA25" s="137">
        <v>11.924809</v>
      </c>
      <c r="AB25" s="137">
        <v>12.230482</v>
      </c>
      <c r="AC25" s="137">
        <v>12.524979</v>
      </c>
      <c r="AD25" s="137">
        <v>12.813174</v>
      </c>
      <c r="AE25" s="137">
        <v>13.10188</v>
      </c>
      <c r="AF25" s="135">
        <v>8.3982000000000001E-2</v>
      </c>
      <c r="AG25" s="125"/>
    </row>
    <row r="26" spans="1:33" ht="15" customHeight="1" x14ac:dyDescent="0.35">
      <c r="A26" s="124" t="s">
        <v>1391</v>
      </c>
      <c r="B26" s="134" t="s">
        <v>1298</v>
      </c>
      <c r="C26" s="137">
        <v>0.36360300000000001</v>
      </c>
      <c r="D26" s="137">
        <v>0.39271800000000001</v>
      </c>
      <c r="E26" s="137">
        <v>0.42949599999999999</v>
      </c>
      <c r="F26" s="137">
        <v>0.475325</v>
      </c>
      <c r="G26" s="137">
        <v>0.52513299999999996</v>
      </c>
      <c r="H26" s="137">
        <v>0.57726200000000005</v>
      </c>
      <c r="I26" s="137">
        <v>0.63211700000000004</v>
      </c>
      <c r="J26" s="137">
        <v>0.68853200000000003</v>
      </c>
      <c r="K26" s="137">
        <v>0.74330399999999996</v>
      </c>
      <c r="L26" s="137">
        <v>0.796543</v>
      </c>
      <c r="M26" s="137">
        <v>0.84858</v>
      </c>
      <c r="N26" s="137">
        <v>0.90174900000000002</v>
      </c>
      <c r="O26" s="137">
        <v>0.95748599999999995</v>
      </c>
      <c r="P26" s="137">
        <v>1.0161480000000001</v>
      </c>
      <c r="Q26" s="137">
        <v>1.0763910000000001</v>
      </c>
      <c r="R26" s="137">
        <v>1.137834</v>
      </c>
      <c r="S26" s="137">
        <v>1.201003</v>
      </c>
      <c r="T26" s="137">
        <v>1.2657</v>
      </c>
      <c r="U26" s="137">
        <v>1.3295889999999999</v>
      </c>
      <c r="V26" s="137">
        <v>1.392787</v>
      </c>
      <c r="W26" s="137">
        <v>1.455884</v>
      </c>
      <c r="X26" s="137">
        <v>1.5183949999999999</v>
      </c>
      <c r="Y26" s="137">
        <v>1.5790040000000001</v>
      </c>
      <c r="Z26" s="137">
        <v>1.6385419999999999</v>
      </c>
      <c r="AA26" s="137">
        <v>1.6968540000000001</v>
      </c>
      <c r="AB26" s="137">
        <v>1.7532140000000001</v>
      </c>
      <c r="AC26" s="137">
        <v>1.807947</v>
      </c>
      <c r="AD26" s="137">
        <v>1.8617870000000001</v>
      </c>
      <c r="AE26" s="137">
        <v>1.9156390000000001</v>
      </c>
      <c r="AF26" s="135">
        <v>6.1143999999999997E-2</v>
      </c>
      <c r="AG26" s="125"/>
    </row>
    <row r="27" spans="1:33" ht="15" customHeight="1" x14ac:dyDescent="0.35">
      <c r="A27" s="124" t="s">
        <v>1392</v>
      </c>
      <c r="B27" s="134" t="s">
        <v>1300</v>
      </c>
      <c r="C27" s="137">
        <v>0.203735</v>
      </c>
      <c r="D27" s="137">
        <v>0.19880900000000001</v>
      </c>
      <c r="E27" s="137">
        <v>0.19395699999999999</v>
      </c>
      <c r="F27" s="137">
        <v>0.18872700000000001</v>
      </c>
      <c r="G27" s="137">
        <v>0.18299000000000001</v>
      </c>
      <c r="H27" s="137">
        <v>0.176652</v>
      </c>
      <c r="I27" s="137">
        <v>0.16954900000000001</v>
      </c>
      <c r="J27" s="137">
        <v>0.161636</v>
      </c>
      <c r="K27" s="137">
        <v>0.15295900000000001</v>
      </c>
      <c r="L27" s="137">
        <v>0.14357700000000001</v>
      </c>
      <c r="M27" s="137">
        <v>0.133686</v>
      </c>
      <c r="N27" s="137">
        <v>0.123457</v>
      </c>
      <c r="O27" s="137">
        <v>0.113284</v>
      </c>
      <c r="P27" s="137">
        <v>0.103606</v>
      </c>
      <c r="Q27" s="137">
        <v>9.4686000000000006E-2</v>
      </c>
      <c r="R27" s="137">
        <v>8.6804999999999993E-2</v>
      </c>
      <c r="S27" s="137">
        <v>8.0379000000000006E-2</v>
      </c>
      <c r="T27" s="137">
        <v>7.5504000000000002E-2</v>
      </c>
      <c r="U27" s="137">
        <v>7.1774000000000004E-2</v>
      </c>
      <c r="V27" s="137">
        <v>6.8655999999999995E-2</v>
      </c>
      <c r="W27" s="137">
        <v>6.6841999999999999E-2</v>
      </c>
      <c r="X27" s="137">
        <v>6.6185999999999995E-2</v>
      </c>
      <c r="Y27" s="137">
        <v>6.5974000000000005E-2</v>
      </c>
      <c r="Z27" s="137">
        <v>6.6049999999999998E-2</v>
      </c>
      <c r="AA27" s="137">
        <v>6.6346000000000002E-2</v>
      </c>
      <c r="AB27" s="137">
        <v>6.6741999999999996E-2</v>
      </c>
      <c r="AC27" s="137">
        <v>6.7233000000000001E-2</v>
      </c>
      <c r="AD27" s="137">
        <v>6.7848000000000006E-2</v>
      </c>
      <c r="AE27" s="137">
        <v>6.8610000000000004E-2</v>
      </c>
      <c r="AF27" s="135">
        <v>-3.8124999999999999E-2</v>
      </c>
      <c r="AG27" s="125"/>
    </row>
    <row r="28" spans="1:33" ht="15" customHeight="1" x14ac:dyDescent="0.35">
      <c r="A28" s="124" t="s">
        <v>1393</v>
      </c>
      <c r="B28" s="134" t="s">
        <v>1302</v>
      </c>
      <c r="C28" s="137">
        <v>0</v>
      </c>
      <c r="D28" s="137">
        <v>0</v>
      </c>
      <c r="E28" s="137">
        <v>0</v>
      </c>
      <c r="F28" s="137">
        <v>0</v>
      </c>
      <c r="G28" s="137">
        <v>0</v>
      </c>
      <c r="H28" s="137">
        <v>0</v>
      </c>
      <c r="I28" s="137">
        <v>0</v>
      </c>
      <c r="J28" s="137">
        <v>0</v>
      </c>
      <c r="K28" s="137">
        <v>0</v>
      </c>
      <c r="L28" s="137">
        <v>0</v>
      </c>
      <c r="M28" s="137">
        <v>0</v>
      </c>
      <c r="N28" s="137">
        <v>0</v>
      </c>
      <c r="O28" s="137">
        <v>0</v>
      </c>
      <c r="P28" s="137">
        <v>0</v>
      </c>
      <c r="Q28" s="137">
        <v>0</v>
      </c>
      <c r="R28" s="137">
        <v>0</v>
      </c>
      <c r="S28" s="137">
        <v>0</v>
      </c>
      <c r="T28" s="137">
        <v>0</v>
      </c>
      <c r="U28" s="137">
        <v>0</v>
      </c>
      <c r="V28" s="137">
        <v>0</v>
      </c>
      <c r="W28" s="137">
        <v>0</v>
      </c>
      <c r="X28" s="137">
        <v>0</v>
      </c>
      <c r="Y28" s="137">
        <v>0</v>
      </c>
      <c r="Z28" s="137">
        <v>0</v>
      </c>
      <c r="AA28" s="137">
        <v>0</v>
      </c>
      <c r="AB28" s="137">
        <v>0</v>
      </c>
      <c r="AC28" s="137">
        <v>0</v>
      </c>
      <c r="AD28" s="137">
        <v>0</v>
      </c>
      <c r="AE28" s="137">
        <v>0</v>
      </c>
      <c r="AF28" s="135" t="s">
        <v>2926</v>
      </c>
      <c r="AG28" s="125"/>
    </row>
    <row r="29" spans="1:33" ht="15" customHeight="1" x14ac:dyDescent="0.35">
      <c r="A29" s="124" t="s">
        <v>1394</v>
      </c>
      <c r="B29" s="134" t="s">
        <v>1304</v>
      </c>
      <c r="C29" s="137">
        <v>4.0405439999999997</v>
      </c>
      <c r="D29" s="137">
        <v>4.1314919999999997</v>
      </c>
      <c r="E29" s="137">
        <v>4.2343159999999997</v>
      </c>
      <c r="F29" s="137">
        <v>4.3198220000000003</v>
      </c>
      <c r="G29" s="137">
        <v>4.4003189999999996</v>
      </c>
      <c r="H29" s="137">
        <v>4.469182</v>
      </c>
      <c r="I29" s="137">
        <v>4.5272040000000002</v>
      </c>
      <c r="J29" s="137">
        <v>4.5812629999999999</v>
      </c>
      <c r="K29" s="137">
        <v>4.6334340000000003</v>
      </c>
      <c r="L29" s="137">
        <v>4.6871309999999999</v>
      </c>
      <c r="M29" s="137">
        <v>4.7433500000000004</v>
      </c>
      <c r="N29" s="137">
        <v>4.8030150000000003</v>
      </c>
      <c r="O29" s="137">
        <v>4.8671769999999999</v>
      </c>
      <c r="P29" s="137">
        <v>4.9395709999999999</v>
      </c>
      <c r="Q29" s="137">
        <v>5.0202850000000003</v>
      </c>
      <c r="R29" s="137">
        <v>5.1093479999999998</v>
      </c>
      <c r="S29" s="137">
        <v>5.2100520000000001</v>
      </c>
      <c r="T29" s="137">
        <v>5.3181849999999997</v>
      </c>
      <c r="U29" s="137">
        <v>5.4315069999999999</v>
      </c>
      <c r="V29" s="137">
        <v>5.5439299999999996</v>
      </c>
      <c r="W29" s="137">
        <v>5.6510239999999996</v>
      </c>
      <c r="X29" s="137">
        <v>5.7525779999999997</v>
      </c>
      <c r="Y29" s="137">
        <v>5.8497960000000004</v>
      </c>
      <c r="Z29" s="137">
        <v>5.9449649999999998</v>
      </c>
      <c r="AA29" s="137">
        <v>6.0383639999999996</v>
      </c>
      <c r="AB29" s="137">
        <v>6.1283570000000003</v>
      </c>
      <c r="AC29" s="137">
        <v>6.2158189999999998</v>
      </c>
      <c r="AD29" s="137">
        <v>6.3022669999999996</v>
      </c>
      <c r="AE29" s="137">
        <v>6.3884119999999998</v>
      </c>
      <c r="AF29" s="135">
        <v>1.6494999999999999E-2</v>
      </c>
      <c r="AG29" s="125"/>
    </row>
    <row r="30" spans="1:33" ht="15" customHeight="1" x14ac:dyDescent="0.35">
      <c r="A30" s="124" t="s">
        <v>1395</v>
      </c>
      <c r="B30" s="134" t="s">
        <v>1306</v>
      </c>
      <c r="C30" s="137">
        <v>1.1657000000000001E-2</v>
      </c>
      <c r="D30" s="137">
        <v>1.0991000000000001E-2</v>
      </c>
      <c r="E30" s="137">
        <v>1.0300999999999999E-2</v>
      </c>
      <c r="F30" s="137">
        <v>9.5969999999999996E-3</v>
      </c>
      <c r="G30" s="137">
        <v>8.881E-3</v>
      </c>
      <c r="H30" s="137">
        <v>8.1530000000000005E-3</v>
      </c>
      <c r="I30" s="137">
        <v>7.4229999999999999E-3</v>
      </c>
      <c r="J30" s="137">
        <v>6.7359999999999998E-3</v>
      </c>
      <c r="K30" s="137">
        <v>6.1780000000000003E-3</v>
      </c>
      <c r="L30" s="137">
        <v>5.6540000000000002E-3</v>
      </c>
      <c r="M30" s="137">
        <v>5.1989999999999996E-3</v>
      </c>
      <c r="N30" s="137">
        <v>4.8180000000000002E-3</v>
      </c>
      <c r="O30" s="137">
        <v>4.5129999999999997E-3</v>
      </c>
      <c r="P30" s="137">
        <v>4.2640000000000004E-3</v>
      </c>
      <c r="Q30" s="137">
        <v>4.0670000000000003E-3</v>
      </c>
      <c r="R30" s="137">
        <v>3.9509999999999997E-3</v>
      </c>
      <c r="S30" s="137">
        <v>3.8509999999999998E-3</v>
      </c>
      <c r="T30" s="137">
        <v>3.7629999999999999E-3</v>
      </c>
      <c r="U30" s="137">
        <v>3.6809999999999998E-3</v>
      </c>
      <c r="V30" s="137">
        <v>3.5959999999999998E-3</v>
      </c>
      <c r="W30" s="137">
        <v>3.5079999999999998E-3</v>
      </c>
      <c r="X30" s="137">
        <v>3.421E-3</v>
      </c>
      <c r="Y30" s="137">
        <v>3.3349999999999999E-3</v>
      </c>
      <c r="Z30" s="137">
        <v>3.2520000000000001E-3</v>
      </c>
      <c r="AA30" s="137">
        <v>3.173E-3</v>
      </c>
      <c r="AB30" s="137">
        <v>3.0999999999999999E-3</v>
      </c>
      <c r="AC30" s="137">
        <v>3.0330000000000001E-3</v>
      </c>
      <c r="AD30" s="137">
        <v>2.9729999999999999E-3</v>
      </c>
      <c r="AE30" s="137">
        <v>2.9199999999999999E-3</v>
      </c>
      <c r="AF30" s="135">
        <v>-4.8238000000000003E-2</v>
      </c>
      <c r="AG30" s="125"/>
    </row>
    <row r="31" spans="1:33" ht="15" customHeight="1" x14ac:dyDescent="0.35">
      <c r="A31" s="124" t="s">
        <v>1396</v>
      </c>
      <c r="B31" s="134" t="s">
        <v>1308</v>
      </c>
      <c r="C31" s="137">
        <v>3.8499999999999998E-4</v>
      </c>
      <c r="D31" s="137">
        <v>4.3300000000000001E-4</v>
      </c>
      <c r="E31" s="137">
        <v>5.0000000000000001E-4</v>
      </c>
      <c r="F31" s="137">
        <v>5.71E-4</v>
      </c>
      <c r="G31" s="137">
        <v>6.3299999999999999E-4</v>
      </c>
      <c r="H31" s="137">
        <v>6.8999999999999997E-4</v>
      </c>
      <c r="I31" s="137">
        <v>7.4100000000000001E-4</v>
      </c>
      <c r="J31" s="137">
        <v>7.8899999999999999E-4</v>
      </c>
      <c r="K31" s="137">
        <v>8.3500000000000002E-4</v>
      </c>
      <c r="L31" s="137">
        <v>8.7900000000000001E-4</v>
      </c>
      <c r="M31" s="137">
        <v>9.2000000000000003E-4</v>
      </c>
      <c r="N31" s="137">
        <v>9.5799999999999998E-4</v>
      </c>
      <c r="O31" s="137">
        <v>9.9400000000000009E-4</v>
      </c>
      <c r="P31" s="137">
        <v>1.026E-3</v>
      </c>
      <c r="Q31" s="137">
        <v>1.0549999999999999E-3</v>
      </c>
      <c r="R31" s="137">
        <v>1.0809999999999999E-3</v>
      </c>
      <c r="S31" s="137">
        <v>1.101E-3</v>
      </c>
      <c r="T31" s="137">
        <v>1.1169999999999999E-3</v>
      </c>
      <c r="U31" s="137">
        <v>1.129E-3</v>
      </c>
      <c r="V31" s="137">
        <v>1.1379999999999999E-3</v>
      </c>
      <c r="W31" s="137">
        <v>1.1429999999999999E-3</v>
      </c>
      <c r="X31" s="137">
        <v>1.1460000000000001E-3</v>
      </c>
      <c r="Y31" s="137">
        <v>1.1479999999999999E-3</v>
      </c>
      <c r="Z31" s="137">
        <v>1.1490000000000001E-3</v>
      </c>
      <c r="AA31" s="137">
        <v>1.15E-3</v>
      </c>
      <c r="AB31" s="137">
        <v>1.152E-3</v>
      </c>
      <c r="AC31" s="137">
        <v>1.1559999999999999E-3</v>
      </c>
      <c r="AD31" s="137">
        <v>1.1620000000000001E-3</v>
      </c>
      <c r="AE31" s="137">
        <v>1.17E-3</v>
      </c>
      <c r="AF31" s="135">
        <v>4.0504999999999999E-2</v>
      </c>
      <c r="AG31" s="125"/>
    </row>
    <row r="32" spans="1:33" ht="15" customHeight="1" x14ac:dyDescent="0.35">
      <c r="A32" s="124" t="s">
        <v>1397</v>
      </c>
      <c r="B32" s="134" t="s">
        <v>1310</v>
      </c>
      <c r="C32" s="137">
        <v>2.1229999999999999E-3</v>
      </c>
      <c r="D32" s="137">
        <v>1.887E-3</v>
      </c>
      <c r="E32" s="137">
        <v>1.712E-3</v>
      </c>
      <c r="F32" s="137">
        <v>1.591E-3</v>
      </c>
      <c r="G32" s="137">
        <v>1.5380000000000001E-3</v>
      </c>
      <c r="H32" s="137">
        <v>1.529E-3</v>
      </c>
      <c r="I32" s="137">
        <v>1.524E-3</v>
      </c>
      <c r="J32" s="137">
        <v>1.5219999999999999E-3</v>
      </c>
      <c r="K32" s="137">
        <v>1.5219999999999999E-3</v>
      </c>
      <c r="L32" s="137">
        <v>1.5250000000000001E-3</v>
      </c>
      <c r="M32" s="137">
        <v>1.5299999999999999E-3</v>
      </c>
      <c r="N32" s="137">
        <v>1.536E-3</v>
      </c>
      <c r="O32" s="137">
        <v>1.5430000000000001E-3</v>
      </c>
      <c r="P32" s="137">
        <v>1.5510000000000001E-3</v>
      </c>
      <c r="Q32" s="137">
        <v>1.5590000000000001E-3</v>
      </c>
      <c r="R32" s="137">
        <v>1.5679999999999999E-3</v>
      </c>
      <c r="S32" s="137">
        <v>1.5770000000000001E-3</v>
      </c>
      <c r="T32" s="137">
        <v>1.585E-3</v>
      </c>
      <c r="U32" s="137">
        <v>1.5950000000000001E-3</v>
      </c>
      <c r="V32" s="137">
        <v>1.604E-3</v>
      </c>
      <c r="W32" s="137">
        <v>1.6130000000000001E-3</v>
      </c>
      <c r="X32" s="137">
        <v>1.622E-3</v>
      </c>
      <c r="Y32" s="137">
        <v>1.632E-3</v>
      </c>
      <c r="Z32" s="137">
        <v>1.6440000000000001E-3</v>
      </c>
      <c r="AA32" s="137">
        <v>1.6570000000000001E-3</v>
      </c>
      <c r="AB32" s="137">
        <v>1.6739999999999999E-3</v>
      </c>
      <c r="AC32" s="137">
        <v>1.694E-3</v>
      </c>
      <c r="AD32" s="137">
        <v>1.7179999999999999E-3</v>
      </c>
      <c r="AE32" s="137">
        <v>1.7470000000000001E-3</v>
      </c>
      <c r="AF32" s="135">
        <v>-6.9249999999999997E-3</v>
      </c>
      <c r="AG32" s="125"/>
    </row>
    <row r="33" spans="1:33" ht="15" customHeight="1" x14ac:dyDescent="0.35">
      <c r="A33" s="124" t="s">
        <v>1398</v>
      </c>
      <c r="B33" s="134" t="s">
        <v>1312</v>
      </c>
      <c r="C33" s="137">
        <v>4.1079999999999997E-3</v>
      </c>
      <c r="D33" s="137">
        <v>3.5349999999999999E-3</v>
      </c>
      <c r="E33" s="137">
        <v>3.0620000000000001E-3</v>
      </c>
      <c r="F33" s="137">
        <v>2.6770000000000001E-3</v>
      </c>
      <c r="G33" s="137">
        <v>2.4229999999999998E-3</v>
      </c>
      <c r="H33" s="137">
        <v>2.2720000000000001E-3</v>
      </c>
      <c r="I33" s="137">
        <v>2.1450000000000002E-3</v>
      </c>
      <c r="J33" s="137">
        <v>2.042E-3</v>
      </c>
      <c r="K33" s="137">
        <v>1.9449999999999999E-3</v>
      </c>
      <c r="L33" s="137">
        <v>1.854E-3</v>
      </c>
      <c r="M33" s="137">
        <v>1.769E-3</v>
      </c>
      <c r="N33" s="137">
        <v>1.689E-3</v>
      </c>
      <c r="O33" s="137">
        <v>1.614E-3</v>
      </c>
      <c r="P33" s="137">
        <v>1.544E-3</v>
      </c>
      <c r="Q33" s="137">
        <v>1.477E-3</v>
      </c>
      <c r="R33" s="137">
        <v>1.4139999999999999E-3</v>
      </c>
      <c r="S33" s="137">
        <v>1.3550000000000001E-3</v>
      </c>
      <c r="T33" s="137">
        <v>1.2979999999999999E-3</v>
      </c>
      <c r="U33" s="137">
        <v>1.2440000000000001E-3</v>
      </c>
      <c r="V33" s="137">
        <v>1.193E-3</v>
      </c>
      <c r="W33" s="137">
        <v>1.1429999999999999E-3</v>
      </c>
      <c r="X33" s="137">
        <v>1.0970000000000001E-3</v>
      </c>
      <c r="Y33" s="137">
        <v>1.0529999999999999E-3</v>
      </c>
      <c r="Z33" s="137">
        <v>1.011E-3</v>
      </c>
      <c r="AA33" s="137">
        <v>9.7199999999999999E-4</v>
      </c>
      <c r="AB33" s="137">
        <v>9.3499999999999996E-4</v>
      </c>
      <c r="AC33" s="137">
        <v>9.0200000000000002E-4</v>
      </c>
      <c r="AD33" s="137">
        <v>8.7100000000000003E-4</v>
      </c>
      <c r="AE33" s="137">
        <v>8.4199999999999998E-4</v>
      </c>
      <c r="AF33" s="135">
        <v>-5.5017000000000003E-2</v>
      </c>
      <c r="AG33" s="125"/>
    </row>
    <row r="34" spans="1:33" ht="15" customHeight="1" x14ac:dyDescent="0.35">
      <c r="A34" s="124" t="s">
        <v>1399</v>
      </c>
      <c r="B34" s="134" t="s">
        <v>1314</v>
      </c>
      <c r="C34" s="137">
        <v>0</v>
      </c>
      <c r="D34" s="137">
        <v>0</v>
      </c>
      <c r="E34" s="137">
        <v>0</v>
      </c>
      <c r="F34" s="137">
        <v>0</v>
      </c>
      <c r="G34" s="137">
        <v>0</v>
      </c>
      <c r="H34" s="137">
        <v>0</v>
      </c>
      <c r="I34" s="137">
        <v>0</v>
      </c>
      <c r="J34" s="137">
        <v>0</v>
      </c>
      <c r="K34" s="137">
        <v>0</v>
      </c>
      <c r="L34" s="137">
        <v>0</v>
      </c>
      <c r="M34" s="137">
        <v>0</v>
      </c>
      <c r="N34" s="137">
        <v>0</v>
      </c>
      <c r="O34" s="137">
        <v>0</v>
      </c>
      <c r="P34" s="137">
        <v>0</v>
      </c>
      <c r="Q34" s="137">
        <v>0</v>
      </c>
      <c r="R34" s="137">
        <v>0</v>
      </c>
      <c r="S34" s="137">
        <v>0</v>
      </c>
      <c r="T34" s="137">
        <v>0</v>
      </c>
      <c r="U34" s="137">
        <v>0</v>
      </c>
      <c r="V34" s="137">
        <v>0</v>
      </c>
      <c r="W34" s="137">
        <v>0</v>
      </c>
      <c r="X34" s="137">
        <v>0</v>
      </c>
      <c r="Y34" s="137">
        <v>0</v>
      </c>
      <c r="Z34" s="137">
        <v>0</v>
      </c>
      <c r="AA34" s="137">
        <v>0</v>
      </c>
      <c r="AB34" s="137">
        <v>0</v>
      </c>
      <c r="AC34" s="137">
        <v>0</v>
      </c>
      <c r="AD34" s="137">
        <v>0</v>
      </c>
      <c r="AE34" s="137">
        <v>0</v>
      </c>
      <c r="AF34" s="135" t="s">
        <v>2926</v>
      </c>
      <c r="AG34" s="125"/>
    </row>
    <row r="35" spans="1:33" ht="15" customHeight="1" x14ac:dyDescent="0.35">
      <c r="A35" s="124" t="s">
        <v>1400</v>
      </c>
      <c r="B35" s="134" t="s">
        <v>1316</v>
      </c>
      <c r="C35" s="137">
        <v>1.3485E-2</v>
      </c>
      <c r="D35" s="137">
        <v>1.5624000000000001E-2</v>
      </c>
      <c r="E35" s="137">
        <v>1.7430999999999999E-2</v>
      </c>
      <c r="F35" s="137">
        <v>1.9009000000000002E-2</v>
      </c>
      <c r="G35" s="137">
        <v>2.0660000000000001E-2</v>
      </c>
      <c r="H35" s="137">
        <v>2.2460000000000001E-2</v>
      </c>
      <c r="I35" s="137">
        <v>2.4514000000000001E-2</v>
      </c>
      <c r="J35" s="137">
        <v>2.6716E-2</v>
      </c>
      <c r="K35" s="137">
        <v>2.9031000000000001E-2</v>
      </c>
      <c r="L35" s="137">
        <v>3.1392999999999997E-2</v>
      </c>
      <c r="M35" s="137">
        <v>3.3753999999999999E-2</v>
      </c>
      <c r="N35" s="137">
        <v>3.6053000000000002E-2</v>
      </c>
      <c r="O35" s="137">
        <v>3.8288999999999997E-2</v>
      </c>
      <c r="P35" s="137">
        <v>4.0441999999999999E-2</v>
      </c>
      <c r="Q35" s="137">
        <v>4.2486000000000003E-2</v>
      </c>
      <c r="R35" s="137">
        <v>4.4415999999999997E-2</v>
      </c>
      <c r="S35" s="137">
        <v>4.6167E-2</v>
      </c>
      <c r="T35" s="137">
        <v>4.7871999999999998E-2</v>
      </c>
      <c r="U35" s="137">
        <v>4.9481999999999998E-2</v>
      </c>
      <c r="V35" s="137">
        <v>5.0890999999999999E-2</v>
      </c>
      <c r="W35" s="137">
        <v>5.2148E-2</v>
      </c>
      <c r="X35" s="137">
        <v>5.3220999999999997E-2</v>
      </c>
      <c r="Y35" s="137">
        <v>5.4132E-2</v>
      </c>
      <c r="Z35" s="137">
        <v>5.4877000000000002E-2</v>
      </c>
      <c r="AA35" s="137">
        <v>5.5501000000000002E-2</v>
      </c>
      <c r="AB35" s="137">
        <v>5.5974999999999997E-2</v>
      </c>
      <c r="AC35" s="137">
        <v>5.6307999999999997E-2</v>
      </c>
      <c r="AD35" s="137">
        <v>5.6515000000000003E-2</v>
      </c>
      <c r="AE35" s="137">
        <v>5.6618000000000002E-2</v>
      </c>
      <c r="AF35" s="135">
        <v>5.2576999999999999E-2</v>
      </c>
      <c r="AG35" s="125"/>
    </row>
    <row r="36" spans="1:33" ht="15" customHeight="1" x14ac:dyDescent="0.35">
      <c r="A36" s="124" t="s">
        <v>1401</v>
      </c>
      <c r="B36" s="134" t="s">
        <v>1318</v>
      </c>
      <c r="C36" s="137">
        <v>10.907911</v>
      </c>
      <c r="D36" s="137">
        <v>11.404584</v>
      </c>
      <c r="E36" s="137">
        <v>11.910562000000001</v>
      </c>
      <c r="F36" s="137">
        <v>12.401432</v>
      </c>
      <c r="G36" s="137">
        <v>12.890867999999999</v>
      </c>
      <c r="H36" s="137">
        <v>13.393665</v>
      </c>
      <c r="I36" s="137">
        <v>13.90518</v>
      </c>
      <c r="J36" s="137">
        <v>14.456377</v>
      </c>
      <c r="K36" s="137">
        <v>15.035029</v>
      </c>
      <c r="L36" s="137">
        <v>15.617649</v>
      </c>
      <c r="M36" s="137">
        <v>16.224454999999999</v>
      </c>
      <c r="N36" s="137">
        <v>16.857517000000001</v>
      </c>
      <c r="O36" s="137">
        <v>17.522017000000002</v>
      </c>
      <c r="P36" s="137">
        <v>18.219477000000001</v>
      </c>
      <c r="Q36" s="137">
        <v>18.960204999999998</v>
      </c>
      <c r="R36" s="137">
        <v>19.724240999999999</v>
      </c>
      <c r="S36" s="137">
        <v>20.519929999999999</v>
      </c>
      <c r="T36" s="137">
        <v>21.353608999999999</v>
      </c>
      <c r="U36" s="137">
        <v>22.173206</v>
      </c>
      <c r="V36" s="137">
        <v>22.963139000000002</v>
      </c>
      <c r="W36" s="137">
        <v>23.722321000000001</v>
      </c>
      <c r="X36" s="137">
        <v>24.443249000000002</v>
      </c>
      <c r="Y36" s="137">
        <v>25.109895999999999</v>
      </c>
      <c r="Z36" s="137">
        <v>25.744167000000001</v>
      </c>
      <c r="AA36" s="137">
        <v>26.343430000000001</v>
      </c>
      <c r="AB36" s="137">
        <v>26.898582000000001</v>
      </c>
      <c r="AC36" s="137">
        <v>27.412683000000001</v>
      </c>
      <c r="AD36" s="137">
        <v>27.895433000000001</v>
      </c>
      <c r="AE36" s="137">
        <v>28.356655</v>
      </c>
      <c r="AF36" s="135">
        <v>3.4708999999999997E-2</v>
      </c>
      <c r="AG36" s="125"/>
    </row>
    <row r="37" spans="1:33" ht="15" customHeight="1" x14ac:dyDescent="0.35">
      <c r="A37" s="121"/>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row>
    <row r="38" spans="1:33" ht="15" customHeight="1" x14ac:dyDescent="0.35">
      <c r="A38" s="124" t="s">
        <v>1402</v>
      </c>
      <c r="B38" s="133" t="s">
        <v>234</v>
      </c>
      <c r="C38" s="138">
        <v>124.959778</v>
      </c>
      <c r="D38" s="138">
        <v>122.439728</v>
      </c>
      <c r="E38" s="138">
        <v>120.129097</v>
      </c>
      <c r="F38" s="138">
        <v>117.67717</v>
      </c>
      <c r="G38" s="138">
        <v>115.217232</v>
      </c>
      <c r="H38" s="138">
        <v>112.690659</v>
      </c>
      <c r="I38" s="138">
        <v>110.054619</v>
      </c>
      <c r="J38" s="138">
        <v>107.436363</v>
      </c>
      <c r="K38" s="138">
        <v>104.829033</v>
      </c>
      <c r="L38" s="138">
        <v>102.24870300000001</v>
      </c>
      <c r="M38" s="138">
        <v>99.757277999999999</v>
      </c>
      <c r="N38" s="138">
        <v>97.359406000000007</v>
      </c>
      <c r="O38" s="138">
        <v>95.098877000000002</v>
      </c>
      <c r="P38" s="138">
        <v>93.014365999999995</v>
      </c>
      <c r="Q38" s="138">
        <v>91.190697</v>
      </c>
      <c r="R38" s="138">
        <v>89.631293999999997</v>
      </c>
      <c r="S38" s="138">
        <v>88.362410999999994</v>
      </c>
      <c r="T38" s="138">
        <v>87.342201000000003</v>
      </c>
      <c r="U38" s="138">
        <v>86.535629</v>
      </c>
      <c r="V38" s="138">
        <v>85.891098</v>
      </c>
      <c r="W38" s="138">
        <v>85.370650999999995</v>
      </c>
      <c r="X38" s="138">
        <v>84.943825000000004</v>
      </c>
      <c r="Y38" s="138">
        <v>84.574271999999993</v>
      </c>
      <c r="Z38" s="138">
        <v>84.277114999999995</v>
      </c>
      <c r="AA38" s="138">
        <v>84.016861000000006</v>
      </c>
      <c r="AB38" s="138">
        <v>83.776657</v>
      </c>
      <c r="AC38" s="138">
        <v>83.557998999999995</v>
      </c>
      <c r="AD38" s="138">
        <v>83.374495999999994</v>
      </c>
      <c r="AE38" s="138">
        <v>83.229889</v>
      </c>
      <c r="AF38" s="136">
        <v>-1.4409E-2</v>
      </c>
      <c r="AG38" s="125"/>
    </row>
    <row r="39" spans="1:33" ht="12" customHeight="1" x14ac:dyDescent="0.35">
      <c r="A39" s="121"/>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row>
    <row r="40" spans="1:33" ht="12" customHeight="1" x14ac:dyDescent="0.35">
      <c r="A40" s="121"/>
      <c r="B40" s="133" t="s">
        <v>1403</v>
      </c>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row>
    <row r="41" spans="1:33" ht="12" customHeight="1" x14ac:dyDescent="0.35">
      <c r="A41" s="121"/>
      <c r="B41" s="133" t="s">
        <v>1322</v>
      </c>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row>
    <row r="42" spans="1:33" ht="12" customHeight="1" x14ac:dyDescent="0.35">
      <c r="A42" s="124" t="s">
        <v>1404</v>
      </c>
      <c r="B42" s="134" t="s">
        <v>1283</v>
      </c>
      <c r="C42" s="137">
        <v>117.942116</v>
      </c>
      <c r="D42" s="137">
        <v>120.40737900000001</v>
      </c>
      <c r="E42" s="137">
        <v>123.020126</v>
      </c>
      <c r="F42" s="137">
        <v>125.831261</v>
      </c>
      <c r="G42" s="137">
        <v>128.72917200000001</v>
      </c>
      <c r="H42" s="137">
        <v>131.49996899999999</v>
      </c>
      <c r="I42" s="137">
        <v>134.10910000000001</v>
      </c>
      <c r="J42" s="137">
        <v>136.66404700000001</v>
      </c>
      <c r="K42" s="137">
        <v>139.038467</v>
      </c>
      <c r="L42" s="137">
        <v>141.27404799999999</v>
      </c>
      <c r="M42" s="137">
        <v>143.33007799999999</v>
      </c>
      <c r="N42" s="137">
        <v>145.181656</v>
      </c>
      <c r="O42" s="137">
        <v>146.81926000000001</v>
      </c>
      <c r="P42" s="137">
        <v>148.323364</v>
      </c>
      <c r="Q42" s="137">
        <v>149.65692100000001</v>
      </c>
      <c r="R42" s="137">
        <v>150.85395800000001</v>
      </c>
      <c r="S42" s="137">
        <v>151.938568</v>
      </c>
      <c r="T42" s="137">
        <v>152.87231399999999</v>
      </c>
      <c r="U42" s="137">
        <v>153.79431199999999</v>
      </c>
      <c r="V42" s="137">
        <v>154.67654400000001</v>
      </c>
      <c r="W42" s="137">
        <v>155.470856</v>
      </c>
      <c r="X42" s="137">
        <v>156.23670999999999</v>
      </c>
      <c r="Y42" s="137">
        <v>157.03454600000001</v>
      </c>
      <c r="Z42" s="137">
        <v>157.848251</v>
      </c>
      <c r="AA42" s="137">
        <v>158.67010500000001</v>
      </c>
      <c r="AB42" s="137">
        <v>159.48933400000001</v>
      </c>
      <c r="AC42" s="137">
        <v>160.32356300000001</v>
      </c>
      <c r="AD42" s="137">
        <v>161.17700199999999</v>
      </c>
      <c r="AE42" s="137">
        <v>162.07345599999999</v>
      </c>
      <c r="AF42" s="135">
        <v>1.1417E-2</v>
      </c>
      <c r="AG42" s="125"/>
    </row>
    <row r="43" spans="1:33" ht="12" customHeight="1" x14ac:dyDescent="0.35">
      <c r="A43" s="124" t="s">
        <v>1405</v>
      </c>
      <c r="B43" s="134" t="s">
        <v>1285</v>
      </c>
      <c r="C43" s="137">
        <v>0.76398999999999995</v>
      </c>
      <c r="D43" s="137">
        <v>0.83561600000000003</v>
      </c>
      <c r="E43" s="137">
        <v>0.92060200000000003</v>
      </c>
      <c r="F43" s="137">
        <v>1.0086250000000001</v>
      </c>
      <c r="G43" s="137">
        <v>1.1016049999999999</v>
      </c>
      <c r="H43" s="137">
        <v>1.1964330000000001</v>
      </c>
      <c r="I43" s="137">
        <v>1.2954639999999999</v>
      </c>
      <c r="J43" s="137">
        <v>1.389947</v>
      </c>
      <c r="K43" s="137">
        <v>1.479746</v>
      </c>
      <c r="L43" s="137">
        <v>1.5642210000000001</v>
      </c>
      <c r="M43" s="137">
        <v>1.6442810000000001</v>
      </c>
      <c r="N43" s="137">
        <v>1.719695</v>
      </c>
      <c r="O43" s="137">
        <v>1.7923960000000001</v>
      </c>
      <c r="P43" s="137">
        <v>1.8611599999999999</v>
      </c>
      <c r="Q43" s="137">
        <v>1.929184</v>
      </c>
      <c r="R43" s="137">
        <v>1.995276</v>
      </c>
      <c r="S43" s="137">
        <v>2.0582950000000002</v>
      </c>
      <c r="T43" s="137">
        <v>2.1198519999999998</v>
      </c>
      <c r="U43" s="137">
        <v>2.1790989999999999</v>
      </c>
      <c r="V43" s="137">
        <v>2.2364549999999999</v>
      </c>
      <c r="W43" s="137">
        <v>2.291601</v>
      </c>
      <c r="X43" s="137">
        <v>2.344211</v>
      </c>
      <c r="Y43" s="137">
        <v>2.3924379999999998</v>
      </c>
      <c r="Z43" s="137">
        <v>2.4391560000000001</v>
      </c>
      <c r="AA43" s="137">
        <v>2.485392</v>
      </c>
      <c r="AB43" s="137">
        <v>2.5305279999999999</v>
      </c>
      <c r="AC43" s="137">
        <v>2.5752929999999998</v>
      </c>
      <c r="AD43" s="137">
        <v>2.6208209999999998</v>
      </c>
      <c r="AE43" s="137">
        <v>2.6667939999999999</v>
      </c>
      <c r="AF43" s="135">
        <v>4.5657000000000003E-2</v>
      </c>
      <c r="AG43" s="125"/>
    </row>
    <row r="44" spans="1:33" ht="12" customHeight="1" x14ac:dyDescent="0.35">
      <c r="A44" s="124" t="s">
        <v>1406</v>
      </c>
      <c r="B44" s="134" t="s">
        <v>1326</v>
      </c>
      <c r="C44" s="137">
        <v>118.706108</v>
      </c>
      <c r="D44" s="137">
        <v>121.24299600000001</v>
      </c>
      <c r="E44" s="137">
        <v>123.940727</v>
      </c>
      <c r="F44" s="137">
        <v>126.839882</v>
      </c>
      <c r="G44" s="137">
        <v>129.83078</v>
      </c>
      <c r="H44" s="137">
        <v>132.69639599999999</v>
      </c>
      <c r="I44" s="137">
        <v>135.404572</v>
      </c>
      <c r="J44" s="137">
        <v>138.054001</v>
      </c>
      <c r="K44" s="137">
        <v>140.51821899999999</v>
      </c>
      <c r="L44" s="137">
        <v>142.83827199999999</v>
      </c>
      <c r="M44" s="137">
        <v>144.97436500000001</v>
      </c>
      <c r="N44" s="137">
        <v>146.901352</v>
      </c>
      <c r="O44" s="137">
        <v>148.611649</v>
      </c>
      <c r="P44" s="137">
        <v>150.18452500000001</v>
      </c>
      <c r="Q44" s="137">
        <v>151.586105</v>
      </c>
      <c r="R44" s="137">
        <v>152.84922800000001</v>
      </c>
      <c r="S44" s="137">
        <v>153.99685700000001</v>
      </c>
      <c r="T44" s="137">
        <v>154.99217200000001</v>
      </c>
      <c r="U44" s="137">
        <v>155.97340399999999</v>
      </c>
      <c r="V44" s="137">
        <v>156.912994</v>
      </c>
      <c r="W44" s="137">
        <v>157.762451</v>
      </c>
      <c r="X44" s="137">
        <v>158.580917</v>
      </c>
      <c r="Y44" s="137">
        <v>159.426987</v>
      </c>
      <c r="Z44" s="137">
        <v>160.28741500000001</v>
      </c>
      <c r="AA44" s="137">
        <v>161.15550200000001</v>
      </c>
      <c r="AB44" s="137">
        <v>162.019867</v>
      </c>
      <c r="AC44" s="137">
        <v>162.89884900000001</v>
      </c>
      <c r="AD44" s="137">
        <v>163.797821</v>
      </c>
      <c r="AE44" s="137">
        <v>164.74025</v>
      </c>
      <c r="AF44" s="135">
        <v>1.1773E-2</v>
      </c>
      <c r="AG44" s="125"/>
    </row>
    <row r="45" spans="1:33" ht="12" customHeight="1" x14ac:dyDescent="0.35">
      <c r="A45" s="121"/>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row>
    <row r="46" spans="1:33" ht="12" customHeight="1" x14ac:dyDescent="0.35">
      <c r="A46" s="121"/>
      <c r="B46" s="133" t="s">
        <v>1327</v>
      </c>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row>
    <row r="47" spans="1:33" ht="12" customHeight="1" x14ac:dyDescent="0.35">
      <c r="A47" s="124" t="s">
        <v>1407</v>
      </c>
      <c r="B47" s="134" t="s">
        <v>1290</v>
      </c>
      <c r="C47" s="137">
        <v>15.716329999999999</v>
      </c>
      <c r="D47" s="137">
        <v>15.590313</v>
      </c>
      <c r="E47" s="137">
        <v>15.437424</v>
      </c>
      <c r="F47" s="137">
        <v>15.251944</v>
      </c>
      <c r="G47" s="137">
        <v>15.030214000000001</v>
      </c>
      <c r="H47" s="137">
        <v>14.770187999999999</v>
      </c>
      <c r="I47" s="137">
        <v>14.474743</v>
      </c>
      <c r="J47" s="137">
        <v>14.151764</v>
      </c>
      <c r="K47" s="137">
        <v>13.802778</v>
      </c>
      <c r="L47" s="137">
        <v>13.437607</v>
      </c>
      <c r="M47" s="137">
        <v>13.078315999999999</v>
      </c>
      <c r="N47" s="137">
        <v>12.724570999999999</v>
      </c>
      <c r="O47" s="137">
        <v>12.385261</v>
      </c>
      <c r="P47" s="137">
        <v>12.076952</v>
      </c>
      <c r="Q47" s="137">
        <v>11.805232</v>
      </c>
      <c r="R47" s="137">
        <v>11.570907999999999</v>
      </c>
      <c r="S47" s="137">
        <v>11.380502999999999</v>
      </c>
      <c r="T47" s="137">
        <v>11.226497999999999</v>
      </c>
      <c r="U47" s="137">
        <v>11.103092999999999</v>
      </c>
      <c r="V47" s="137">
        <v>10.998473000000001</v>
      </c>
      <c r="W47" s="137">
        <v>10.912741</v>
      </c>
      <c r="X47" s="137">
        <v>10.84102</v>
      </c>
      <c r="Y47" s="137">
        <v>10.783621</v>
      </c>
      <c r="Z47" s="137">
        <v>10.734292999999999</v>
      </c>
      <c r="AA47" s="137">
        <v>10.689806000000001</v>
      </c>
      <c r="AB47" s="137">
        <v>10.650359</v>
      </c>
      <c r="AC47" s="137">
        <v>10.616811999999999</v>
      </c>
      <c r="AD47" s="137">
        <v>10.589225000000001</v>
      </c>
      <c r="AE47" s="137">
        <v>10.569164000000001</v>
      </c>
      <c r="AF47" s="135">
        <v>-1.4069999999999999E-2</v>
      </c>
      <c r="AG47" s="125"/>
    </row>
    <row r="48" spans="1:33" ht="12" customHeight="1" x14ac:dyDescent="0.35">
      <c r="A48" s="124" t="s">
        <v>1408</v>
      </c>
      <c r="B48" s="134" t="s">
        <v>2923</v>
      </c>
      <c r="C48" s="137">
        <v>6.2500000000000001E-4</v>
      </c>
      <c r="D48" s="137">
        <v>6.2799999999999998E-4</v>
      </c>
      <c r="E48" s="137">
        <v>6.3699999999999998E-4</v>
      </c>
      <c r="F48" s="137">
        <v>6.4700000000000001E-4</v>
      </c>
      <c r="G48" s="137">
        <v>6.5399999999999996E-4</v>
      </c>
      <c r="H48" s="137">
        <v>6.6E-4</v>
      </c>
      <c r="I48" s="137">
        <v>6.6200000000000005E-4</v>
      </c>
      <c r="J48" s="137">
        <v>6.6200000000000005E-4</v>
      </c>
      <c r="K48" s="137">
        <v>6.5899999999999997E-4</v>
      </c>
      <c r="L48" s="137">
        <v>6.5300000000000004E-4</v>
      </c>
      <c r="M48" s="137">
        <v>6.4499999999999996E-4</v>
      </c>
      <c r="N48" s="137">
        <v>6.3400000000000001E-4</v>
      </c>
      <c r="O48" s="137">
        <v>6.2200000000000005E-4</v>
      </c>
      <c r="P48" s="137">
        <v>6.0700000000000001E-4</v>
      </c>
      <c r="Q48" s="137">
        <v>5.9100000000000005E-4</v>
      </c>
      <c r="R48" s="137">
        <v>5.7399999999999997E-4</v>
      </c>
      <c r="S48" s="137">
        <v>5.5400000000000002E-4</v>
      </c>
      <c r="T48" s="137">
        <v>5.3200000000000003E-4</v>
      </c>
      <c r="U48" s="137">
        <v>5.0900000000000001E-4</v>
      </c>
      <c r="V48" s="137">
        <v>4.84E-4</v>
      </c>
      <c r="W48" s="137">
        <v>4.57E-4</v>
      </c>
      <c r="X48" s="137">
        <v>4.2900000000000002E-4</v>
      </c>
      <c r="Y48" s="137">
        <v>4.0099999999999999E-4</v>
      </c>
      <c r="Z48" s="137">
        <v>3.7199999999999999E-4</v>
      </c>
      <c r="AA48" s="137">
        <v>3.4299999999999999E-4</v>
      </c>
      <c r="AB48" s="137">
        <v>3.1399999999999999E-4</v>
      </c>
      <c r="AC48" s="137">
        <v>2.8499999999999999E-4</v>
      </c>
      <c r="AD48" s="137">
        <v>2.5500000000000002E-4</v>
      </c>
      <c r="AE48" s="137">
        <v>2.2499999999999999E-4</v>
      </c>
      <c r="AF48" s="135">
        <v>-3.5789000000000001E-2</v>
      </c>
      <c r="AG48" s="125"/>
    </row>
    <row r="49" spans="1:33" ht="12" customHeight="1" x14ac:dyDescent="0.35">
      <c r="A49" s="124" t="s">
        <v>1409</v>
      </c>
      <c r="B49" s="134" t="s">
        <v>2924</v>
      </c>
      <c r="C49" s="137">
        <v>5.2873999999999997E-2</v>
      </c>
      <c r="D49" s="137">
        <v>7.5170000000000001E-2</v>
      </c>
      <c r="E49" s="137">
        <v>0.104211</v>
      </c>
      <c r="F49" s="137">
        <v>0.137989</v>
      </c>
      <c r="G49" s="137">
        <v>0.173814</v>
      </c>
      <c r="H49" s="137">
        <v>0.20998900000000001</v>
      </c>
      <c r="I49" s="137">
        <v>0.24560999999999999</v>
      </c>
      <c r="J49" s="137">
        <v>0.28159299999999998</v>
      </c>
      <c r="K49" s="137">
        <v>0.31512600000000002</v>
      </c>
      <c r="L49" s="137">
        <v>0.34517799999999998</v>
      </c>
      <c r="M49" s="137">
        <v>0.37283100000000002</v>
      </c>
      <c r="N49" s="137">
        <v>0.39838800000000002</v>
      </c>
      <c r="O49" s="137">
        <v>0.422456</v>
      </c>
      <c r="P49" s="137">
        <v>0.44554500000000002</v>
      </c>
      <c r="Q49" s="137">
        <v>0.46708499999999997</v>
      </c>
      <c r="R49" s="137">
        <v>0.48755399999999999</v>
      </c>
      <c r="S49" s="137">
        <v>0.50729000000000002</v>
      </c>
      <c r="T49" s="137">
        <v>0.52610400000000002</v>
      </c>
      <c r="U49" s="137">
        <v>0.54466599999999998</v>
      </c>
      <c r="V49" s="137">
        <v>0.56270200000000004</v>
      </c>
      <c r="W49" s="137">
        <v>0.57997500000000002</v>
      </c>
      <c r="X49" s="137">
        <v>0.596966</v>
      </c>
      <c r="Y49" s="137">
        <v>0.61420799999999998</v>
      </c>
      <c r="Z49" s="137">
        <v>0.63192300000000001</v>
      </c>
      <c r="AA49" s="137">
        <v>0.650343</v>
      </c>
      <c r="AB49" s="137">
        <v>0.66908900000000004</v>
      </c>
      <c r="AC49" s="137">
        <v>0.68854099999999996</v>
      </c>
      <c r="AD49" s="137">
        <v>0.70898000000000005</v>
      </c>
      <c r="AE49" s="137">
        <v>0.73086899999999999</v>
      </c>
      <c r="AF49" s="135">
        <v>9.8336999999999994E-2</v>
      </c>
      <c r="AG49" s="125"/>
    </row>
    <row r="50" spans="1:33" ht="15" customHeight="1" x14ac:dyDescent="0.35">
      <c r="A50" s="124" t="s">
        <v>1410</v>
      </c>
      <c r="B50" s="134" t="s">
        <v>2925</v>
      </c>
      <c r="C50" s="137">
        <v>0.11258700000000001</v>
      </c>
      <c r="D50" s="137">
        <v>0.199962</v>
      </c>
      <c r="E50" s="137">
        <v>0.31909799999999999</v>
      </c>
      <c r="F50" s="137">
        <v>0.48930899999999999</v>
      </c>
      <c r="G50" s="137">
        <v>0.71184800000000004</v>
      </c>
      <c r="H50" s="137">
        <v>0.987842</v>
      </c>
      <c r="I50" s="137">
        <v>1.3197129999999999</v>
      </c>
      <c r="J50" s="137">
        <v>1.7113780000000001</v>
      </c>
      <c r="K50" s="137">
        <v>2.1437759999999999</v>
      </c>
      <c r="L50" s="137">
        <v>2.591037</v>
      </c>
      <c r="M50" s="137">
        <v>3.0570810000000002</v>
      </c>
      <c r="N50" s="137">
        <v>3.5421369999999999</v>
      </c>
      <c r="O50" s="137">
        <v>4.0484730000000004</v>
      </c>
      <c r="P50" s="137">
        <v>4.5762210000000003</v>
      </c>
      <c r="Q50" s="137">
        <v>5.1239800000000004</v>
      </c>
      <c r="R50" s="137">
        <v>5.6846360000000002</v>
      </c>
      <c r="S50" s="137">
        <v>6.2575849999999997</v>
      </c>
      <c r="T50" s="137">
        <v>6.845974</v>
      </c>
      <c r="U50" s="137">
        <v>7.4342480000000002</v>
      </c>
      <c r="V50" s="137">
        <v>8.0137420000000006</v>
      </c>
      <c r="W50" s="137">
        <v>8.5854149999999994</v>
      </c>
      <c r="X50" s="137">
        <v>9.1440249999999992</v>
      </c>
      <c r="Y50" s="137">
        <v>9.6792069999999999</v>
      </c>
      <c r="Z50" s="137">
        <v>10.197331999999999</v>
      </c>
      <c r="AA50" s="137">
        <v>10.695983</v>
      </c>
      <c r="AB50" s="137">
        <v>11.170882000000001</v>
      </c>
      <c r="AC50" s="137">
        <v>11.62242</v>
      </c>
      <c r="AD50" s="137">
        <v>12.054561</v>
      </c>
      <c r="AE50" s="137">
        <v>12.472075999999999</v>
      </c>
      <c r="AF50" s="135">
        <v>0.183086</v>
      </c>
      <c r="AG50" s="125"/>
    </row>
    <row r="51" spans="1:33" ht="15" customHeight="1" x14ac:dyDescent="0.35">
      <c r="A51" s="124" t="s">
        <v>1411</v>
      </c>
      <c r="B51" s="134" t="s">
        <v>1298</v>
      </c>
      <c r="C51" s="137">
        <v>0.25580799999999998</v>
      </c>
      <c r="D51" s="137">
        <v>0.35252</v>
      </c>
      <c r="E51" s="137">
        <v>0.46359400000000001</v>
      </c>
      <c r="F51" s="137">
        <v>0.58534900000000001</v>
      </c>
      <c r="G51" s="137">
        <v>0.71346100000000001</v>
      </c>
      <c r="H51" s="137">
        <v>0.84281799999999996</v>
      </c>
      <c r="I51" s="137">
        <v>0.97460400000000003</v>
      </c>
      <c r="J51" s="137">
        <v>1.1073459999999999</v>
      </c>
      <c r="K51" s="137">
        <v>1.2358910000000001</v>
      </c>
      <c r="L51" s="137">
        <v>1.3631260000000001</v>
      </c>
      <c r="M51" s="137">
        <v>1.4879800000000001</v>
      </c>
      <c r="N51" s="137">
        <v>1.6118790000000001</v>
      </c>
      <c r="O51" s="137">
        <v>1.7356309999999999</v>
      </c>
      <c r="P51" s="137">
        <v>1.859524</v>
      </c>
      <c r="Q51" s="137">
        <v>1.980332</v>
      </c>
      <c r="R51" s="137">
        <v>2.097099</v>
      </c>
      <c r="S51" s="137">
        <v>2.2097009999999999</v>
      </c>
      <c r="T51" s="137">
        <v>2.3166190000000002</v>
      </c>
      <c r="U51" s="137">
        <v>2.417656</v>
      </c>
      <c r="V51" s="137">
        <v>2.5124219999999999</v>
      </c>
      <c r="W51" s="137">
        <v>2.6000809999999999</v>
      </c>
      <c r="X51" s="137">
        <v>2.6817289999999998</v>
      </c>
      <c r="Y51" s="137">
        <v>2.7573970000000001</v>
      </c>
      <c r="Z51" s="137">
        <v>2.8279869999999998</v>
      </c>
      <c r="AA51" s="137">
        <v>2.894774</v>
      </c>
      <c r="AB51" s="137">
        <v>2.957068</v>
      </c>
      <c r="AC51" s="137">
        <v>3.015752</v>
      </c>
      <c r="AD51" s="137">
        <v>3.0714199999999998</v>
      </c>
      <c r="AE51" s="137">
        <v>3.1248580000000001</v>
      </c>
      <c r="AF51" s="135">
        <v>9.3498999999999999E-2</v>
      </c>
      <c r="AG51" s="125"/>
    </row>
    <row r="52" spans="1:33" ht="15" customHeight="1" x14ac:dyDescent="0.35">
      <c r="A52" s="124" t="s">
        <v>1412</v>
      </c>
      <c r="B52" s="134" t="s">
        <v>1300</v>
      </c>
      <c r="C52" s="137">
        <v>9.4851000000000005E-2</v>
      </c>
      <c r="D52" s="137">
        <v>0.166378</v>
      </c>
      <c r="E52" s="137">
        <v>0.26229400000000003</v>
      </c>
      <c r="F52" s="137">
        <v>0.38324200000000003</v>
      </c>
      <c r="G52" s="137">
        <v>0.51732199999999995</v>
      </c>
      <c r="H52" s="137">
        <v>0.66548600000000002</v>
      </c>
      <c r="I52" s="137">
        <v>0.83026500000000003</v>
      </c>
      <c r="J52" s="137">
        <v>1.0086349999999999</v>
      </c>
      <c r="K52" s="137">
        <v>1.196696</v>
      </c>
      <c r="L52" s="137">
        <v>1.3873629999999999</v>
      </c>
      <c r="M52" s="137">
        <v>1.5827439999999999</v>
      </c>
      <c r="N52" s="137">
        <v>1.7875779999999999</v>
      </c>
      <c r="O52" s="137">
        <v>2.0037500000000001</v>
      </c>
      <c r="P52" s="137">
        <v>2.2314189999999998</v>
      </c>
      <c r="Q52" s="137">
        <v>2.4668809999999999</v>
      </c>
      <c r="R52" s="137">
        <v>2.7074750000000001</v>
      </c>
      <c r="S52" s="137">
        <v>2.9519880000000001</v>
      </c>
      <c r="T52" s="137">
        <v>3.1995939999999998</v>
      </c>
      <c r="U52" s="137">
        <v>3.4457879999999999</v>
      </c>
      <c r="V52" s="137">
        <v>3.6869740000000002</v>
      </c>
      <c r="W52" s="137">
        <v>3.922123</v>
      </c>
      <c r="X52" s="137">
        <v>4.1503579999999998</v>
      </c>
      <c r="Y52" s="137">
        <v>4.3686489999999996</v>
      </c>
      <c r="Z52" s="137">
        <v>4.578805</v>
      </c>
      <c r="AA52" s="137">
        <v>4.7805429999999998</v>
      </c>
      <c r="AB52" s="137">
        <v>4.9726660000000003</v>
      </c>
      <c r="AC52" s="137">
        <v>5.1553779999999998</v>
      </c>
      <c r="AD52" s="137">
        <v>5.3299899999999996</v>
      </c>
      <c r="AE52" s="137">
        <v>5.4980310000000001</v>
      </c>
      <c r="AF52" s="135">
        <v>0.15603300000000001</v>
      </c>
      <c r="AG52" s="125"/>
    </row>
    <row r="53" spans="1:33" ht="15" customHeight="1" x14ac:dyDescent="0.35">
      <c r="A53" s="124" t="s">
        <v>1413</v>
      </c>
      <c r="B53" s="134" t="s">
        <v>1302</v>
      </c>
      <c r="C53" s="137">
        <v>0</v>
      </c>
      <c r="D53" s="137">
        <v>0</v>
      </c>
      <c r="E53" s="137">
        <v>0</v>
      </c>
      <c r="F53" s="137">
        <v>0</v>
      </c>
      <c r="G53" s="137">
        <v>0</v>
      </c>
      <c r="H53" s="137">
        <v>0</v>
      </c>
      <c r="I53" s="137">
        <v>0</v>
      </c>
      <c r="J53" s="137">
        <v>0</v>
      </c>
      <c r="K53" s="137">
        <v>0</v>
      </c>
      <c r="L53" s="137">
        <v>0</v>
      </c>
      <c r="M53" s="137">
        <v>0</v>
      </c>
      <c r="N53" s="137">
        <v>0</v>
      </c>
      <c r="O53" s="137">
        <v>0</v>
      </c>
      <c r="P53" s="137">
        <v>0</v>
      </c>
      <c r="Q53" s="137">
        <v>0</v>
      </c>
      <c r="R53" s="137">
        <v>0</v>
      </c>
      <c r="S53" s="137">
        <v>0</v>
      </c>
      <c r="T53" s="137">
        <v>0</v>
      </c>
      <c r="U53" s="137">
        <v>0</v>
      </c>
      <c r="V53" s="137">
        <v>0</v>
      </c>
      <c r="W53" s="137">
        <v>0</v>
      </c>
      <c r="X53" s="137">
        <v>0</v>
      </c>
      <c r="Y53" s="137">
        <v>0</v>
      </c>
      <c r="Z53" s="137">
        <v>0</v>
      </c>
      <c r="AA53" s="137">
        <v>0</v>
      </c>
      <c r="AB53" s="137">
        <v>0</v>
      </c>
      <c r="AC53" s="137">
        <v>0</v>
      </c>
      <c r="AD53" s="137">
        <v>0</v>
      </c>
      <c r="AE53" s="137">
        <v>0</v>
      </c>
      <c r="AF53" s="135" t="s">
        <v>2926</v>
      </c>
      <c r="AG53" s="125"/>
    </row>
    <row r="54" spans="1:33" ht="15" customHeight="1" x14ac:dyDescent="0.35">
      <c r="A54" s="124" t="s">
        <v>1414</v>
      </c>
      <c r="B54" s="134" t="s">
        <v>1304</v>
      </c>
      <c r="C54" s="137">
        <v>1.697643</v>
      </c>
      <c r="D54" s="137">
        <v>2.106185</v>
      </c>
      <c r="E54" s="137">
        <v>2.5586009999999999</v>
      </c>
      <c r="F54" s="137">
        <v>3.0393409999999998</v>
      </c>
      <c r="G54" s="137">
        <v>3.5327359999999999</v>
      </c>
      <c r="H54" s="137">
        <v>4.0327979999999997</v>
      </c>
      <c r="I54" s="137">
        <v>4.5437519999999996</v>
      </c>
      <c r="J54" s="137">
        <v>5.0626759999999997</v>
      </c>
      <c r="K54" s="137">
        <v>5.5769349999999998</v>
      </c>
      <c r="L54" s="137">
        <v>6.0864320000000003</v>
      </c>
      <c r="M54" s="137">
        <v>6.5876919999999997</v>
      </c>
      <c r="N54" s="137">
        <v>7.0860099999999999</v>
      </c>
      <c r="O54" s="137">
        <v>7.5845070000000003</v>
      </c>
      <c r="P54" s="137">
        <v>8.0844470000000008</v>
      </c>
      <c r="Q54" s="137">
        <v>8.5782299999999996</v>
      </c>
      <c r="R54" s="137">
        <v>9.0618490000000005</v>
      </c>
      <c r="S54" s="137">
        <v>9.5344429999999996</v>
      </c>
      <c r="T54" s="137">
        <v>9.9924479999999996</v>
      </c>
      <c r="U54" s="137">
        <v>10.43379</v>
      </c>
      <c r="V54" s="137">
        <v>10.855079999999999</v>
      </c>
      <c r="W54" s="137">
        <v>11.254295000000001</v>
      </c>
      <c r="X54" s="137">
        <v>11.633105</v>
      </c>
      <c r="Y54" s="137">
        <v>11.991009999999999</v>
      </c>
      <c r="Z54" s="137">
        <v>12.333391000000001</v>
      </c>
      <c r="AA54" s="137">
        <v>12.664305000000001</v>
      </c>
      <c r="AB54" s="137">
        <v>12.980041</v>
      </c>
      <c r="AC54" s="137">
        <v>13.282139000000001</v>
      </c>
      <c r="AD54" s="137">
        <v>13.573100999999999</v>
      </c>
      <c r="AE54" s="137">
        <v>13.855546</v>
      </c>
      <c r="AF54" s="135">
        <v>7.7863000000000002E-2</v>
      </c>
      <c r="AG54" s="125"/>
    </row>
    <row r="55" spans="1:33" ht="15" customHeight="1" x14ac:dyDescent="0.35">
      <c r="A55" s="124" t="s">
        <v>1415</v>
      </c>
      <c r="B55" s="134" t="s">
        <v>1306</v>
      </c>
      <c r="C55" s="137">
        <v>3.0370000000000002E-3</v>
      </c>
      <c r="D55" s="137">
        <v>3.0769999999999999E-3</v>
      </c>
      <c r="E55" s="137">
        <v>3.2130000000000001E-3</v>
      </c>
      <c r="F55" s="137">
        <v>3.3519999999999999E-3</v>
      </c>
      <c r="G55" s="137">
        <v>3.4759999999999999E-3</v>
      </c>
      <c r="H55" s="137">
        <v>3.5860000000000002E-3</v>
      </c>
      <c r="I55" s="137">
        <v>3.6809999999999998E-3</v>
      </c>
      <c r="J55" s="137">
        <v>3.784E-3</v>
      </c>
      <c r="K55" s="137">
        <v>3.8830000000000002E-3</v>
      </c>
      <c r="L55" s="137">
        <v>3.9740000000000001E-3</v>
      </c>
      <c r="M55" s="137">
        <v>4.0610000000000004E-3</v>
      </c>
      <c r="N55" s="137">
        <v>4.143E-3</v>
      </c>
      <c r="O55" s="137">
        <v>4.2249999999999996E-3</v>
      </c>
      <c r="P55" s="137">
        <v>4.3020000000000003E-3</v>
      </c>
      <c r="Q55" s="137">
        <v>4.3800000000000002E-3</v>
      </c>
      <c r="R55" s="137">
        <v>4.4640000000000001E-3</v>
      </c>
      <c r="S55" s="137">
        <v>4.5389999999999996E-3</v>
      </c>
      <c r="T55" s="137">
        <v>4.6080000000000001E-3</v>
      </c>
      <c r="U55" s="137">
        <v>4.6680000000000003E-3</v>
      </c>
      <c r="V55" s="137">
        <v>4.7159999999999997E-3</v>
      </c>
      <c r="W55" s="137">
        <v>4.7530000000000003E-3</v>
      </c>
      <c r="X55" s="137">
        <v>4.7819999999999998E-3</v>
      </c>
      <c r="Y55" s="137">
        <v>4.8040000000000001E-3</v>
      </c>
      <c r="Z55" s="137">
        <v>4.8240000000000002E-3</v>
      </c>
      <c r="AA55" s="137">
        <v>4.8419999999999999E-3</v>
      </c>
      <c r="AB55" s="137">
        <v>4.8599999999999997E-3</v>
      </c>
      <c r="AC55" s="137">
        <v>4.8820000000000001E-3</v>
      </c>
      <c r="AD55" s="137">
        <v>4.9090000000000002E-3</v>
      </c>
      <c r="AE55" s="137">
        <v>4.9410000000000001E-3</v>
      </c>
      <c r="AF55" s="135">
        <v>1.7534999999999999E-2</v>
      </c>
      <c r="AG55" s="125"/>
    </row>
    <row r="56" spans="1:33" ht="15" customHeight="1" x14ac:dyDescent="0.35">
      <c r="A56" s="124" t="s">
        <v>1416</v>
      </c>
      <c r="B56" s="134" t="s">
        <v>1308</v>
      </c>
      <c r="C56" s="137">
        <v>2.2139999999999998E-3</v>
      </c>
      <c r="D56" s="137">
        <v>2.0730000000000002E-3</v>
      </c>
      <c r="E56" s="137">
        <v>1.9959999999999999E-3</v>
      </c>
      <c r="F56" s="137">
        <v>1.921E-3</v>
      </c>
      <c r="G56" s="137">
        <v>1.8519999999999999E-3</v>
      </c>
      <c r="H56" s="137">
        <v>1.789E-3</v>
      </c>
      <c r="I56" s="137">
        <v>1.73E-3</v>
      </c>
      <c r="J56" s="137">
        <v>1.676E-3</v>
      </c>
      <c r="K56" s="137">
        <v>1.627E-3</v>
      </c>
      <c r="L56" s="137">
        <v>1.5820000000000001E-3</v>
      </c>
      <c r="M56" s="137">
        <v>1.5410000000000001E-3</v>
      </c>
      <c r="N56" s="137">
        <v>1.503E-3</v>
      </c>
      <c r="O56" s="137">
        <v>1.4679999999999999E-3</v>
      </c>
      <c r="P56" s="137">
        <v>1.436E-3</v>
      </c>
      <c r="Q56" s="137">
        <v>1.408E-3</v>
      </c>
      <c r="R56" s="137">
        <v>1.382E-3</v>
      </c>
      <c r="S56" s="137">
        <v>1.358E-3</v>
      </c>
      <c r="T56" s="137">
        <v>1.335E-3</v>
      </c>
      <c r="U56" s="137">
        <v>1.3140000000000001E-3</v>
      </c>
      <c r="V56" s="137">
        <v>1.294E-3</v>
      </c>
      <c r="W56" s="137">
        <v>1.276E-3</v>
      </c>
      <c r="X56" s="137">
        <v>1.2589999999999999E-3</v>
      </c>
      <c r="Y56" s="137">
        <v>1.243E-3</v>
      </c>
      <c r="Z56" s="137">
        <v>1.23E-3</v>
      </c>
      <c r="AA56" s="137">
        <v>1.219E-3</v>
      </c>
      <c r="AB56" s="137">
        <v>1.2099999999999999E-3</v>
      </c>
      <c r="AC56" s="137">
        <v>1.2030000000000001E-3</v>
      </c>
      <c r="AD56" s="137">
        <v>1.1999999999999999E-3</v>
      </c>
      <c r="AE56" s="137">
        <v>1.1980000000000001E-3</v>
      </c>
      <c r="AF56" s="135">
        <v>-2.1683999999999998E-2</v>
      </c>
      <c r="AG56" s="125"/>
    </row>
    <row r="57" spans="1:33" ht="15" customHeight="1" x14ac:dyDescent="0.35">
      <c r="A57" s="124" t="s">
        <v>1417</v>
      </c>
      <c r="B57" s="134" t="s">
        <v>1310</v>
      </c>
      <c r="C57" s="137">
        <v>6.1390000000000004E-3</v>
      </c>
      <c r="D57" s="137">
        <v>6.1460000000000004E-3</v>
      </c>
      <c r="E57" s="137">
        <v>6.3160000000000004E-3</v>
      </c>
      <c r="F57" s="137">
        <v>6.607E-3</v>
      </c>
      <c r="G57" s="137">
        <v>7.0299999999999998E-3</v>
      </c>
      <c r="H57" s="137">
        <v>7.5640000000000004E-3</v>
      </c>
      <c r="I57" s="137">
        <v>8.1239999999999993E-3</v>
      </c>
      <c r="J57" s="137">
        <v>8.7150000000000005E-3</v>
      </c>
      <c r="K57" s="137">
        <v>9.3209999999999994E-3</v>
      </c>
      <c r="L57" s="137">
        <v>9.9399999999999992E-3</v>
      </c>
      <c r="M57" s="137">
        <v>1.057E-2</v>
      </c>
      <c r="N57" s="137">
        <v>1.1206000000000001E-2</v>
      </c>
      <c r="O57" s="137">
        <v>1.1861999999999999E-2</v>
      </c>
      <c r="P57" s="137">
        <v>1.2525E-2</v>
      </c>
      <c r="Q57" s="137">
        <v>1.3207999999999999E-2</v>
      </c>
      <c r="R57" s="137">
        <v>1.3898000000000001E-2</v>
      </c>
      <c r="S57" s="137">
        <v>1.4593999999999999E-2</v>
      </c>
      <c r="T57" s="137">
        <v>1.5291000000000001E-2</v>
      </c>
      <c r="U57" s="137">
        <v>1.5997000000000001E-2</v>
      </c>
      <c r="V57" s="137">
        <v>1.6707E-2</v>
      </c>
      <c r="W57" s="137">
        <v>1.7422E-2</v>
      </c>
      <c r="X57" s="137">
        <v>1.8151E-2</v>
      </c>
      <c r="Y57" s="137">
        <v>1.8889E-2</v>
      </c>
      <c r="Z57" s="137">
        <v>1.9649E-2</v>
      </c>
      <c r="AA57" s="137">
        <v>2.0431999999999999E-2</v>
      </c>
      <c r="AB57" s="137">
        <v>2.1246999999999999E-2</v>
      </c>
      <c r="AC57" s="137">
        <v>2.2107000000000002E-2</v>
      </c>
      <c r="AD57" s="137">
        <v>2.3029999999999998E-2</v>
      </c>
      <c r="AE57" s="137">
        <v>2.4011000000000001E-2</v>
      </c>
      <c r="AF57" s="135">
        <v>4.9915000000000001E-2</v>
      </c>
      <c r="AG57" s="125"/>
    </row>
    <row r="58" spans="1:33" ht="15" customHeight="1" x14ac:dyDescent="0.35">
      <c r="A58" s="124" t="s">
        <v>1418</v>
      </c>
      <c r="B58" s="134" t="s">
        <v>1312</v>
      </c>
      <c r="C58" s="137">
        <v>5.1320000000000003E-3</v>
      </c>
      <c r="D58" s="137">
        <v>4.738E-3</v>
      </c>
      <c r="E58" s="137">
        <v>4.4850000000000003E-3</v>
      </c>
      <c r="F58" s="137">
        <v>4.2469999999999999E-3</v>
      </c>
      <c r="G58" s="137">
        <v>4.0229999999999997E-3</v>
      </c>
      <c r="H58" s="137">
        <v>3.8110000000000002E-3</v>
      </c>
      <c r="I58" s="137">
        <v>3.6099999999999999E-3</v>
      </c>
      <c r="J58" s="137">
        <v>3.421E-3</v>
      </c>
      <c r="K58" s="137">
        <v>3.2429999999999998E-3</v>
      </c>
      <c r="L58" s="137">
        <v>3.075E-3</v>
      </c>
      <c r="M58" s="137">
        <v>2.9160000000000002E-3</v>
      </c>
      <c r="N58" s="137">
        <v>2.7650000000000001E-3</v>
      </c>
      <c r="O58" s="137">
        <v>2.624E-3</v>
      </c>
      <c r="P58" s="137">
        <v>2.49E-3</v>
      </c>
      <c r="Q58" s="137">
        <v>2.3630000000000001E-3</v>
      </c>
      <c r="R58" s="137">
        <v>2.2439999999999999E-3</v>
      </c>
      <c r="S58" s="137">
        <v>2.1310000000000001E-3</v>
      </c>
      <c r="T58" s="137">
        <v>2.0240000000000002E-3</v>
      </c>
      <c r="U58" s="137">
        <v>1.923E-3</v>
      </c>
      <c r="V58" s="137">
        <v>1.828E-3</v>
      </c>
      <c r="W58" s="137">
        <v>1.738E-3</v>
      </c>
      <c r="X58" s="137">
        <v>1.653E-3</v>
      </c>
      <c r="Y58" s="137">
        <v>1.572E-3</v>
      </c>
      <c r="Z58" s="137">
        <v>1.4959999999999999E-3</v>
      </c>
      <c r="AA58" s="137">
        <v>1.4239999999999999E-3</v>
      </c>
      <c r="AB58" s="137">
        <v>1.3569999999999999E-3</v>
      </c>
      <c r="AC58" s="137">
        <v>1.2930000000000001E-3</v>
      </c>
      <c r="AD58" s="137">
        <v>1.2329999999999999E-3</v>
      </c>
      <c r="AE58" s="137">
        <v>1.1770000000000001E-3</v>
      </c>
      <c r="AF58" s="135">
        <v>-5.1242000000000003E-2</v>
      </c>
      <c r="AG58" s="125"/>
    </row>
    <row r="59" spans="1:33" ht="15" customHeight="1" x14ac:dyDescent="0.35">
      <c r="A59" s="124" t="s">
        <v>1419</v>
      </c>
      <c r="B59" s="134" t="s">
        <v>1314</v>
      </c>
      <c r="C59" s="137">
        <v>0</v>
      </c>
      <c r="D59" s="137">
        <v>0</v>
      </c>
      <c r="E59" s="137">
        <v>0</v>
      </c>
      <c r="F59" s="137">
        <v>0</v>
      </c>
      <c r="G59" s="137">
        <v>0</v>
      </c>
      <c r="H59" s="137">
        <v>0</v>
      </c>
      <c r="I59" s="137">
        <v>0</v>
      </c>
      <c r="J59" s="137">
        <v>0</v>
      </c>
      <c r="K59" s="137">
        <v>0</v>
      </c>
      <c r="L59" s="137">
        <v>0</v>
      </c>
      <c r="M59" s="137">
        <v>0</v>
      </c>
      <c r="N59" s="137">
        <v>0</v>
      </c>
      <c r="O59" s="137">
        <v>0</v>
      </c>
      <c r="P59" s="137">
        <v>0</v>
      </c>
      <c r="Q59" s="137">
        <v>0</v>
      </c>
      <c r="R59" s="137">
        <v>0</v>
      </c>
      <c r="S59" s="137">
        <v>0</v>
      </c>
      <c r="T59" s="137">
        <v>0</v>
      </c>
      <c r="U59" s="137">
        <v>0</v>
      </c>
      <c r="V59" s="137">
        <v>0</v>
      </c>
      <c r="W59" s="137">
        <v>0</v>
      </c>
      <c r="X59" s="137">
        <v>0</v>
      </c>
      <c r="Y59" s="137">
        <v>0</v>
      </c>
      <c r="Z59" s="137">
        <v>0</v>
      </c>
      <c r="AA59" s="137">
        <v>0</v>
      </c>
      <c r="AB59" s="137">
        <v>0</v>
      </c>
      <c r="AC59" s="137">
        <v>0</v>
      </c>
      <c r="AD59" s="137">
        <v>0</v>
      </c>
      <c r="AE59" s="137">
        <v>0</v>
      </c>
      <c r="AF59" s="135" t="s">
        <v>2926</v>
      </c>
      <c r="AG59" s="125"/>
    </row>
    <row r="60" spans="1:33" ht="15" customHeight="1" x14ac:dyDescent="0.35">
      <c r="A60" s="124" t="s">
        <v>1420</v>
      </c>
      <c r="B60" s="134" t="s">
        <v>1316</v>
      </c>
      <c r="C60" s="137">
        <v>1.9999999999999999E-6</v>
      </c>
      <c r="D60" s="137">
        <v>6.0000000000000002E-6</v>
      </c>
      <c r="E60" s="137">
        <v>1.2999999999999999E-5</v>
      </c>
      <c r="F60" s="137">
        <v>2.1999999999999999E-5</v>
      </c>
      <c r="G60" s="137">
        <v>3.3000000000000003E-5</v>
      </c>
      <c r="H60" s="137">
        <v>4.6999999999999997E-5</v>
      </c>
      <c r="I60" s="137">
        <v>6.2000000000000003E-5</v>
      </c>
      <c r="J60" s="137">
        <v>7.8999999999999996E-5</v>
      </c>
      <c r="K60" s="137">
        <v>9.8999999999999994E-5</v>
      </c>
      <c r="L60" s="137">
        <v>1.1900000000000001E-4</v>
      </c>
      <c r="M60" s="137">
        <v>1.4100000000000001E-4</v>
      </c>
      <c r="N60" s="137">
        <v>1.65E-4</v>
      </c>
      <c r="O60" s="137">
        <v>1.8900000000000001E-4</v>
      </c>
      <c r="P60" s="137">
        <v>2.1499999999999999E-4</v>
      </c>
      <c r="Q60" s="137">
        <v>2.42E-4</v>
      </c>
      <c r="R60" s="137">
        <v>2.7E-4</v>
      </c>
      <c r="S60" s="137">
        <v>2.9999999999999997E-4</v>
      </c>
      <c r="T60" s="137">
        <v>3.3E-4</v>
      </c>
      <c r="U60" s="137">
        <v>3.6099999999999999E-4</v>
      </c>
      <c r="V60" s="137">
        <v>3.9300000000000001E-4</v>
      </c>
      <c r="W60" s="137">
        <v>4.26E-4</v>
      </c>
      <c r="X60" s="137">
        <v>4.5899999999999999E-4</v>
      </c>
      <c r="Y60" s="137">
        <v>4.9299999999999995E-4</v>
      </c>
      <c r="Z60" s="137">
        <v>5.2700000000000002E-4</v>
      </c>
      <c r="AA60" s="137">
        <v>5.6300000000000002E-4</v>
      </c>
      <c r="AB60" s="137">
        <v>5.9900000000000003E-4</v>
      </c>
      <c r="AC60" s="137">
        <v>6.3599999999999996E-4</v>
      </c>
      <c r="AD60" s="137">
        <v>6.7299999999999999E-4</v>
      </c>
      <c r="AE60" s="137">
        <v>7.1100000000000004E-4</v>
      </c>
      <c r="AF60" s="135">
        <v>0.232483</v>
      </c>
      <c r="AG60" s="125"/>
    </row>
    <row r="61" spans="1:33" ht="15" customHeight="1" x14ac:dyDescent="0.35">
      <c r="A61" s="124" t="s">
        <v>1421</v>
      </c>
      <c r="B61" s="134" t="s">
        <v>1343</v>
      </c>
      <c r="C61" s="137">
        <v>17.947241000000002</v>
      </c>
      <c r="D61" s="137">
        <v>18.507196</v>
      </c>
      <c r="E61" s="137">
        <v>19.161884000000001</v>
      </c>
      <c r="F61" s="137">
        <v>19.903969</v>
      </c>
      <c r="G61" s="137">
        <v>20.696460999999999</v>
      </c>
      <c r="H61" s="137">
        <v>21.526579000000002</v>
      </c>
      <c r="I61" s="137">
        <v>22.406556999999999</v>
      </c>
      <c r="J61" s="137">
        <v>23.341732</v>
      </c>
      <c r="K61" s="137">
        <v>24.290035</v>
      </c>
      <c r="L61" s="137">
        <v>25.230083</v>
      </c>
      <c r="M61" s="137">
        <v>26.186518</v>
      </c>
      <c r="N61" s="137">
        <v>27.170978999999999</v>
      </c>
      <c r="O61" s="137">
        <v>28.201065</v>
      </c>
      <c r="P61" s="137">
        <v>29.295683</v>
      </c>
      <c r="Q61" s="137">
        <v>30.443932</v>
      </c>
      <c r="R61" s="137">
        <v>31.632351</v>
      </c>
      <c r="S61" s="137">
        <v>32.864986000000002</v>
      </c>
      <c r="T61" s="137">
        <v>34.131354999999999</v>
      </c>
      <c r="U61" s="137">
        <v>35.404015000000001</v>
      </c>
      <c r="V61" s="137">
        <v>36.654812</v>
      </c>
      <c r="W61" s="137">
        <v>37.880702999999997</v>
      </c>
      <c r="X61" s="137">
        <v>39.07394</v>
      </c>
      <c r="Y61" s="137">
        <v>40.221493000000002</v>
      </c>
      <c r="Z61" s="137">
        <v>41.331833000000003</v>
      </c>
      <c r="AA61" s="137">
        <v>42.404578999999998</v>
      </c>
      <c r="AB61" s="137">
        <v>43.429690999999998</v>
      </c>
      <c r="AC61" s="137">
        <v>44.411448999999998</v>
      </c>
      <c r="AD61" s="137">
        <v>45.358573999999997</v>
      </c>
      <c r="AE61" s="137">
        <v>46.282803000000001</v>
      </c>
      <c r="AF61" s="135">
        <v>3.4411999999999998E-2</v>
      </c>
      <c r="AG61" s="125"/>
    </row>
    <row r="62" spans="1:33" ht="15" customHeight="1" x14ac:dyDescent="0.35">
      <c r="A62" s="121"/>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row>
    <row r="63" spans="1:33" ht="15" customHeight="1" x14ac:dyDescent="0.35">
      <c r="A63" s="124" t="s">
        <v>1422</v>
      </c>
      <c r="B63" s="133" t="s">
        <v>235</v>
      </c>
      <c r="C63" s="138">
        <v>136.65335099999999</v>
      </c>
      <c r="D63" s="138">
        <v>139.75019800000001</v>
      </c>
      <c r="E63" s="138">
        <v>143.10261499999999</v>
      </c>
      <c r="F63" s="138">
        <v>146.74385100000001</v>
      </c>
      <c r="G63" s="138">
        <v>150.52723700000001</v>
      </c>
      <c r="H63" s="138">
        <v>154.22297699999999</v>
      </c>
      <c r="I63" s="138">
        <v>157.811127</v>
      </c>
      <c r="J63" s="138">
        <v>161.395737</v>
      </c>
      <c r="K63" s="138">
        <v>164.808258</v>
      </c>
      <c r="L63" s="138">
        <v>168.06835899999999</v>
      </c>
      <c r="M63" s="138">
        <v>171.160889</v>
      </c>
      <c r="N63" s="138">
        <v>174.072327</v>
      </c>
      <c r="O63" s="138">
        <v>176.812714</v>
      </c>
      <c r="P63" s="138">
        <v>179.480209</v>
      </c>
      <c r="Q63" s="138">
        <v>182.03002900000001</v>
      </c>
      <c r="R63" s="138">
        <v>184.481583</v>
      </c>
      <c r="S63" s="138">
        <v>186.86184700000001</v>
      </c>
      <c r="T63" s="138">
        <v>189.123535</v>
      </c>
      <c r="U63" s="138">
        <v>191.377411</v>
      </c>
      <c r="V63" s="138">
        <v>193.56781000000001</v>
      </c>
      <c r="W63" s="138">
        <v>195.643158</v>
      </c>
      <c r="X63" s="138">
        <v>197.65486100000001</v>
      </c>
      <c r="Y63" s="138">
        <v>199.648483</v>
      </c>
      <c r="Z63" s="138">
        <v>201.619247</v>
      </c>
      <c r="AA63" s="138">
        <v>203.560089</v>
      </c>
      <c r="AB63" s="138">
        <v>205.44955400000001</v>
      </c>
      <c r="AC63" s="138">
        <v>207.310303</v>
      </c>
      <c r="AD63" s="138">
        <v>209.15640300000001</v>
      </c>
      <c r="AE63" s="138">
        <v>211.023056</v>
      </c>
      <c r="AF63" s="136">
        <v>1.5640000000000001E-2</v>
      </c>
      <c r="AG63" s="125"/>
    </row>
    <row r="64" spans="1:33" ht="15" customHeight="1" x14ac:dyDescent="0.35">
      <c r="A64" s="121"/>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row>
    <row r="65" spans="1:34" ht="15" customHeight="1" x14ac:dyDescent="0.35">
      <c r="A65" s="124" t="s">
        <v>1423</v>
      </c>
      <c r="B65" s="133" t="s">
        <v>2929</v>
      </c>
      <c r="C65" s="138">
        <v>261.61312900000001</v>
      </c>
      <c r="D65" s="138">
        <v>262.18994099999998</v>
      </c>
      <c r="E65" s="138">
        <v>263.23172</v>
      </c>
      <c r="F65" s="138">
        <v>264.421021</v>
      </c>
      <c r="G65" s="138">
        <v>265.74447600000002</v>
      </c>
      <c r="H65" s="138">
        <v>266.913635</v>
      </c>
      <c r="I65" s="138">
        <v>267.86575299999998</v>
      </c>
      <c r="J65" s="138">
        <v>268.83209199999999</v>
      </c>
      <c r="K65" s="138">
        <v>269.63729899999998</v>
      </c>
      <c r="L65" s="138">
        <v>270.31707799999998</v>
      </c>
      <c r="M65" s="138">
        <v>270.91815200000002</v>
      </c>
      <c r="N65" s="138">
        <v>271.43173200000001</v>
      </c>
      <c r="O65" s="138">
        <v>271.91159099999999</v>
      </c>
      <c r="P65" s="138">
        <v>272.49456800000002</v>
      </c>
      <c r="Q65" s="138">
        <v>273.22073399999999</v>
      </c>
      <c r="R65" s="138">
        <v>274.11288500000001</v>
      </c>
      <c r="S65" s="138">
        <v>275.224243</v>
      </c>
      <c r="T65" s="138">
        <v>276.46572900000001</v>
      </c>
      <c r="U65" s="138">
        <v>277.913025</v>
      </c>
      <c r="V65" s="138">
        <v>279.45892300000003</v>
      </c>
      <c r="W65" s="138">
        <v>281.01379400000002</v>
      </c>
      <c r="X65" s="138">
        <v>282.59869400000002</v>
      </c>
      <c r="Y65" s="138">
        <v>284.22274800000002</v>
      </c>
      <c r="Z65" s="138">
        <v>285.89636200000001</v>
      </c>
      <c r="AA65" s="138">
        <v>287.57696499999997</v>
      </c>
      <c r="AB65" s="138">
        <v>289.22619600000002</v>
      </c>
      <c r="AC65" s="138">
        <v>290.86828600000001</v>
      </c>
      <c r="AD65" s="138">
        <v>292.53088400000001</v>
      </c>
      <c r="AE65" s="138">
        <v>294.25292999999999</v>
      </c>
      <c r="AF65" s="136">
        <v>4.2079999999999999E-3</v>
      </c>
      <c r="AG65" s="125"/>
      <c r="AH65" s="121"/>
    </row>
    <row r="66" spans="1:34" ht="15" customHeight="1" x14ac:dyDescent="0.35">
      <c r="A66" s="124" t="s">
        <v>2930</v>
      </c>
      <c r="B66" s="134" t="s">
        <v>1351</v>
      </c>
      <c r="C66" s="137">
        <v>231.46533199999999</v>
      </c>
      <c r="D66" s="137">
        <v>230.947113</v>
      </c>
      <c r="E66" s="137">
        <v>230.77560399999999</v>
      </c>
      <c r="F66" s="137">
        <v>230.67572000000001</v>
      </c>
      <c r="G66" s="137">
        <v>230.65564000000001</v>
      </c>
      <c r="H66" s="137">
        <v>230.42816199999999</v>
      </c>
      <c r="I66" s="137">
        <v>229.92074600000001</v>
      </c>
      <c r="J66" s="137">
        <v>229.337189</v>
      </c>
      <c r="K66" s="137">
        <v>228.555939</v>
      </c>
      <c r="L66" s="137">
        <v>227.657532</v>
      </c>
      <c r="M66" s="137">
        <v>226.643112</v>
      </c>
      <c r="N66" s="137">
        <v>225.489868</v>
      </c>
      <c r="O66" s="137">
        <v>224.22633400000001</v>
      </c>
      <c r="P66" s="137">
        <v>222.96958900000001</v>
      </c>
      <c r="Q66" s="137">
        <v>221.756653</v>
      </c>
      <c r="R66" s="137">
        <v>220.64503500000001</v>
      </c>
      <c r="S66" s="137">
        <v>219.67675800000001</v>
      </c>
      <c r="T66" s="137">
        <v>218.76525899999999</v>
      </c>
      <c r="U66" s="137">
        <v>218.06762699999999</v>
      </c>
      <c r="V66" s="137">
        <v>217.52134699999999</v>
      </c>
      <c r="W66" s="137">
        <v>217.04136700000001</v>
      </c>
      <c r="X66" s="137">
        <v>216.66430700000001</v>
      </c>
      <c r="Y66" s="137">
        <v>216.43045000000001</v>
      </c>
      <c r="Z66" s="137">
        <v>216.31693999999999</v>
      </c>
      <c r="AA66" s="137">
        <v>216.28321800000001</v>
      </c>
      <c r="AB66" s="137">
        <v>216.31075999999999</v>
      </c>
      <c r="AC66" s="137">
        <v>216.41568000000001</v>
      </c>
      <c r="AD66" s="137">
        <v>216.60607899999999</v>
      </c>
      <c r="AE66" s="137">
        <v>216.89970400000001</v>
      </c>
      <c r="AF66" s="135">
        <v>-2.3189999999999999E-3</v>
      </c>
      <c r="AG66" s="125"/>
      <c r="AH66" s="121"/>
    </row>
    <row r="67" spans="1:34" ht="15" customHeight="1" x14ac:dyDescent="0.35">
      <c r="A67" s="124" t="s">
        <v>2931</v>
      </c>
      <c r="B67" s="134" t="s">
        <v>1353</v>
      </c>
      <c r="C67" s="137">
        <v>1.292638</v>
      </c>
      <c r="D67" s="137">
        <v>1.3310329999999999</v>
      </c>
      <c r="E67" s="137">
        <v>1.38367</v>
      </c>
      <c r="F67" s="137">
        <v>1.439899</v>
      </c>
      <c r="G67" s="137">
        <v>1.501498</v>
      </c>
      <c r="H67" s="137">
        <v>1.5652410000000001</v>
      </c>
      <c r="I67" s="137">
        <v>1.6332500000000001</v>
      </c>
      <c r="J67" s="137">
        <v>1.6968049999999999</v>
      </c>
      <c r="K67" s="137">
        <v>1.7562850000000001</v>
      </c>
      <c r="L67" s="137">
        <v>1.811798</v>
      </c>
      <c r="M67" s="137">
        <v>1.8640680000000001</v>
      </c>
      <c r="N67" s="137">
        <v>1.9133709999999999</v>
      </c>
      <c r="O67" s="137">
        <v>1.9621789999999999</v>
      </c>
      <c r="P67" s="137">
        <v>2.00983</v>
      </c>
      <c r="Q67" s="137">
        <v>2.0599379999999998</v>
      </c>
      <c r="R67" s="137">
        <v>2.1112500000000001</v>
      </c>
      <c r="S67" s="137">
        <v>2.1625809999999999</v>
      </c>
      <c r="T67" s="137">
        <v>2.2154940000000001</v>
      </c>
      <c r="U67" s="137">
        <v>2.2681979999999999</v>
      </c>
      <c r="V67" s="137">
        <v>2.3196159999999999</v>
      </c>
      <c r="W67" s="137">
        <v>2.369415</v>
      </c>
      <c r="X67" s="137">
        <v>2.4171830000000001</v>
      </c>
      <c r="Y67" s="137">
        <v>2.4609070000000002</v>
      </c>
      <c r="Z67" s="137">
        <v>2.5034160000000001</v>
      </c>
      <c r="AA67" s="137">
        <v>2.5457179999999999</v>
      </c>
      <c r="AB67" s="137">
        <v>2.5871759999999999</v>
      </c>
      <c r="AC67" s="137">
        <v>2.6285020000000001</v>
      </c>
      <c r="AD67" s="137">
        <v>2.670814</v>
      </c>
      <c r="AE67" s="137">
        <v>2.713778</v>
      </c>
      <c r="AF67" s="135">
        <v>2.6842000000000001E-2</v>
      </c>
      <c r="AG67" s="125"/>
      <c r="AH67" s="121"/>
    </row>
    <row r="68" spans="1:34" ht="15" customHeight="1" x14ac:dyDescent="0.35">
      <c r="A68" s="124" t="s">
        <v>2932</v>
      </c>
      <c r="B68" s="134" t="s">
        <v>1355</v>
      </c>
      <c r="C68" s="137">
        <v>20.116192000000002</v>
      </c>
      <c r="D68" s="137">
        <v>19.814646</v>
      </c>
      <c r="E68" s="137">
        <v>19.470891999999999</v>
      </c>
      <c r="F68" s="137">
        <v>19.075436</v>
      </c>
      <c r="G68" s="137">
        <v>18.628305000000001</v>
      </c>
      <c r="H68" s="137">
        <v>18.128426000000001</v>
      </c>
      <c r="I68" s="137">
        <v>17.583019</v>
      </c>
      <c r="J68" s="137">
        <v>17.006264000000002</v>
      </c>
      <c r="K68" s="137">
        <v>16.405096</v>
      </c>
      <c r="L68" s="137">
        <v>15.797108</v>
      </c>
      <c r="M68" s="137">
        <v>15.21007</v>
      </c>
      <c r="N68" s="137">
        <v>14.648173999999999</v>
      </c>
      <c r="O68" s="137">
        <v>14.121244000000001</v>
      </c>
      <c r="P68" s="137">
        <v>13.648460999999999</v>
      </c>
      <c r="Q68" s="137">
        <v>13.239850000000001</v>
      </c>
      <c r="R68" s="137">
        <v>12.895941000000001</v>
      </c>
      <c r="S68" s="137">
        <v>12.616467</v>
      </c>
      <c r="T68" s="137">
        <v>12.392493999999999</v>
      </c>
      <c r="U68" s="137">
        <v>12.214444</v>
      </c>
      <c r="V68" s="137">
        <v>12.063686000000001</v>
      </c>
      <c r="W68" s="137">
        <v>11.937531</v>
      </c>
      <c r="X68" s="137">
        <v>11.829952</v>
      </c>
      <c r="Y68" s="137">
        <v>11.740857999999999</v>
      </c>
      <c r="Z68" s="137">
        <v>11.662614</v>
      </c>
      <c r="AA68" s="137">
        <v>11.591552</v>
      </c>
      <c r="AB68" s="137">
        <v>11.527263</v>
      </c>
      <c r="AC68" s="137">
        <v>11.47054</v>
      </c>
      <c r="AD68" s="137">
        <v>11.421491</v>
      </c>
      <c r="AE68" s="137">
        <v>11.381434</v>
      </c>
      <c r="AF68" s="135">
        <v>-2.0135E-2</v>
      </c>
      <c r="AG68" s="125"/>
      <c r="AH68" s="121"/>
    </row>
    <row r="69" spans="1:34" ht="15" customHeight="1" x14ac:dyDescent="0.35">
      <c r="A69" s="124" t="s">
        <v>2933</v>
      </c>
      <c r="B69" s="134" t="s">
        <v>1357</v>
      </c>
      <c r="C69" s="137">
        <v>2.0344950000000002</v>
      </c>
      <c r="D69" s="137">
        <v>2.700523</v>
      </c>
      <c r="E69" s="137">
        <v>3.4102640000000002</v>
      </c>
      <c r="F69" s="137">
        <v>4.1885659999999998</v>
      </c>
      <c r="G69" s="137">
        <v>5.0365149999999996</v>
      </c>
      <c r="H69" s="137">
        <v>5.9757179999999996</v>
      </c>
      <c r="I69" s="137">
        <v>6.9976729999999998</v>
      </c>
      <c r="J69" s="137">
        <v>8.1262740000000004</v>
      </c>
      <c r="K69" s="137">
        <v>9.3230640000000005</v>
      </c>
      <c r="L69" s="137">
        <v>10.526458999999999</v>
      </c>
      <c r="M69" s="137">
        <v>11.754469</v>
      </c>
      <c r="N69" s="137">
        <v>13.001797</v>
      </c>
      <c r="O69" s="137">
        <v>14.272686</v>
      </c>
      <c r="P69" s="137">
        <v>15.562188000000001</v>
      </c>
      <c r="Q69" s="137">
        <v>16.875236999999998</v>
      </c>
      <c r="R69" s="137">
        <v>18.185555000000001</v>
      </c>
      <c r="S69" s="137">
        <v>19.503910000000001</v>
      </c>
      <c r="T69" s="137">
        <v>20.845199999999998</v>
      </c>
      <c r="U69" s="137">
        <v>22.151278999999999</v>
      </c>
      <c r="V69" s="137">
        <v>23.411058000000001</v>
      </c>
      <c r="W69" s="137">
        <v>24.630074</v>
      </c>
      <c r="X69" s="137">
        <v>25.798072999999999</v>
      </c>
      <c r="Y69" s="137">
        <v>26.890398000000001</v>
      </c>
      <c r="Z69" s="137">
        <v>27.933983000000001</v>
      </c>
      <c r="AA69" s="137">
        <v>28.924337000000001</v>
      </c>
      <c r="AB69" s="137">
        <v>29.850812999999999</v>
      </c>
      <c r="AC69" s="137">
        <v>30.71611</v>
      </c>
      <c r="AD69" s="137">
        <v>31.531821999999998</v>
      </c>
      <c r="AE69" s="137">
        <v>32.311596000000002</v>
      </c>
      <c r="AF69" s="135">
        <v>0.103797</v>
      </c>
      <c r="AG69" s="125"/>
      <c r="AH69" s="121"/>
    </row>
    <row r="70" spans="1:34" ht="12" customHeight="1" x14ac:dyDescent="0.35">
      <c r="A70" s="124" t="s">
        <v>2934</v>
      </c>
      <c r="B70" s="134" t="s">
        <v>1359</v>
      </c>
      <c r="C70" s="137">
        <v>0.91799699999999995</v>
      </c>
      <c r="D70" s="137">
        <v>1.110425</v>
      </c>
      <c r="E70" s="137">
        <v>1.3493409999999999</v>
      </c>
      <c r="F70" s="137">
        <v>1.632644</v>
      </c>
      <c r="G70" s="137">
        <v>1.9389050000000001</v>
      </c>
      <c r="H70" s="137">
        <v>2.2622179999999998</v>
      </c>
      <c r="I70" s="137">
        <v>2.6065339999999999</v>
      </c>
      <c r="J70" s="137">
        <v>2.9661499999999998</v>
      </c>
      <c r="K70" s="137">
        <v>3.3288500000000001</v>
      </c>
      <c r="L70" s="137">
        <v>3.6906089999999998</v>
      </c>
      <c r="M70" s="137">
        <v>4.0529909999999996</v>
      </c>
      <c r="N70" s="137">
        <v>4.4246639999999999</v>
      </c>
      <c r="O70" s="137">
        <v>4.8101500000000001</v>
      </c>
      <c r="P70" s="137">
        <v>5.2106969999999997</v>
      </c>
      <c r="Q70" s="137">
        <v>5.6182910000000001</v>
      </c>
      <c r="R70" s="137">
        <v>6.0292130000000004</v>
      </c>
      <c r="S70" s="137">
        <v>6.4430719999999999</v>
      </c>
      <c r="T70" s="137">
        <v>6.8574169999999999</v>
      </c>
      <c r="U70" s="137">
        <v>7.2648060000000001</v>
      </c>
      <c r="V70" s="137">
        <v>7.660838</v>
      </c>
      <c r="W70" s="137">
        <v>8.0449300000000008</v>
      </c>
      <c r="X70" s="137">
        <v>8.4166690000000006</v>
      </c>
      <c r="Y70" s="137">
        <v>8.7710260000000009</v>
      </c>
      <c r="Z70" s="137">
        <v>9.1113839999999993</v>
      </c>
      <c r="AA70" s="137">
        <v>9.4385180000000002</v>
      </c>
      <c r="AB70" s="137">
        <v>9.7496910000000003</v>
      </c>
      <c r="AC70" s="137">
        <v>10.046309000000001</v>
      </c>
      <c r="AD70" s="137">
        <v>10.331045</v>
      </c>
      <c r="AE70" s="137">
        <v>10.607139</v>
      </c>
      <c r="AF70" s="135">
        <v>9.1328999999999994E-2</v>
      </c>
      <c r="AG70" s="125"/>
      <c r="AH70" s="121"/>
    </row>
    <row r="71" spans="1:34" ht="15" customHeight="1" x14ac:dyDescent="0.35">
      <c r="A71" s="124" t="s">
        <v>2935</v>
      </c>
      <c r="B71" s="134" t="s">
        <v>1361</v>
      </c>
      <c r="C71" s="137">
        <v>5.7381859999999998</v>
      </c>
      <c r="D71" s="137">
        <v>6.2376779999999998</v>
      </c>
      <c r="E71" s="137">
        <v>6.792916</v>
      </c>
      <c r="F71" s="137">
        <v>7.3591629999999997</v>
      </c>
      <c r="G71" s="137">
        <v>7.9330550000000004</v>
      </c>
      <c r="H71" s="137">
        <v>8.5019799999999996</v>
      </c>
      <c r="I71" s="137">
        <v>9.0709549999999997</v>
      </c>
      <c r="J71" s="137">
        <v>9.6439389999999996</v>
      </c>
      <c r="K71" s="137">
        <v>10.210369</v>
      </c>
      <c r="L71" s="137">
        <v>10.773562</v>
      </c>
      <c r="M71" s="137">
        <v>11.331041000000001</v>
      </c>
      <c r="N71" s="137">
        <v>11.889025</v>
      </c>
      <c r="O71" s="137">
        <v>12.451684</v>
      </c>
      <c r="P71" s="137">
        <v>13.024018</v>
      </c>
      <c r="Q71" s="137">
        <v>13.598515000000001</v>
      </c>
      <c r="R71" s="137">
        <v>14.171196999999999</v>
      </c>
      <c r="S71" s="137">
        <v>14.744494</v>
      </c>
      <c r="T71" s="137">
        <v>15.310632999999999</v>
      </c>
      <c r="U71" s="137">
        <v>15.865297</v>
      </c>
      <c r="V71" s="137">
        <v>16.399010000000001</v>
      </c>
      <c r="W71" s="137">
        <v>16.905318999999999</v>
      </c>
      <c r="X71" s="137">
        <v>17.385683</v>
      </c>
      <c r="Y71" s="137">
        <v>17.840805</v>
      </c>
      <c r="Z71" s="137">
        <v>18.278357</v>
      </c>
      <c r="AA71" s="137">
        <v>18.702669</v>
      </c>
      <c r="AB71" s="137">
        <v>19.108398000000001</v>
      </c>
      <c r="AC71" s="137">
        <v>19.497959000000002</v>
      </c>
      <c r="AD71" s="137">
        <v>19.875368000000002</v>
      </c>
      <c r="AE71" s="137">
        <v>20.243957999999999</v>
      </c>
      <c r="AF71" s="135">
        <v>4.6053999999999998E-2</v>
      </c>
      <c r="AG71" s="125"/>
      <c r="AH71" s="121"/>
    </row>
    <row r="72" spans="1:34" ht="15" customHeight="1" x14ac:dyDescent="0.35">
      <c r="A72" s="124" t="s">
        <v>2936</v>
      </c>
      <c r="B72" s="134" t="s">
        <v>1363</v>
      </c>
      <c r="C72" s="137">
        <v>3.4795E-2</v>
      </c>
      <c r="D72" s="137">
        <v>3.2878999999999999E-2</v>
      </c>
      <c r="E72" s="137">
        <v>3.1586000000000003E-2</v>
      </c>
      <c r="F72" s="137">
        <v>3.0563E-2</v>
      </c>
      <c r="G72" s="137">
        <v>2.9855E-2</v>
      </c>
      <c r="H72" s="137">
        <v>2.9394E-2</v>
      </c>
      <c r="I72" s="137">
        <v>2.8978E-2</v>
      </c>
      <c r="J72" s="137">
        <v>2.8687000000000001E-2</v>
      </c>
      <c r="K72" s="137">
        <v>2.8555000000000001E-2</v>
      </c>
      <c r="L72" s="137">
        <v>2.8480999999999999E-2</v>
      </c>
      <c r="M72" s="137">
        <v>2.8506E-2</v>
      </c>
      <c r="N72" s="137">
        <v>2.8618999999999999E-2</v>
      </c>
      <c r="O72" s="137">
        <v>2.8842E-2</v>
      </c>
      <c r="P72" s="137">
        <v>2.9138000000000001E-2</v>
      </c>
      <c r="Q72" s="137">
        <v>2.9519E-2</v>
      </c>
      <c r="R72" s="137">
        <v>3.0002999999999998E-2</v>
      </c>
      <c r="S72" s="137">
        <v>3.0505999999999998E-2</v>
      </c>
      <c r="T72" s="137">
        <v>3.1021E-2</v>
      </c>
      <c r="U72" s="137">
        <v>3.1551000000000003E-2</v>
      </c>
      <c r="V72" s="137">
        <v>3.2074999999999999E-2</v>
      </c>
      <c r="W72" s="137">
        <v>3.2597000000000001E-2</v>
      </c>
      <c r="X72" s="137">
        <v>3.3131000000000001E-2</v>
      </c>
      <c r="Y72" s="137">
        <v>3.3676999999999999E-2</v>
      </c>
      <c r="Z72" s="137">
        <v>3.4255000000000001E-2</v>
      </c>
      <c r="AA72" s="137">
        <v>3.4868999999999997E-2</v>
      </c>
      <c r="AB72" s="137">
        <v>3.5534000000000003E-2</v>
      </c>
      <c r="AC72" s="137">
        <v>3.6269999999999997E-2</v>
      </c>
      <c r="AD72" s="137">
        <v>3.7095000000000003E-2</v>
      </c>
      <c r="AE72" s="137">
        <v>3.8006999999999999E-2</v>
      </c>
      <c r="AF72" s="135">
        <v>3.1589999999999999E-3</v>
      </c>
      <c r="AG72" s="125"/>
      <c r="AH72" s="121"/>
    </row>
    <row r="73" spans="1:34" ht="15" customHeight="1" x14ac:dyDescent="0.35">
      <c r="A73" s="124" t="s">
        <v>2937</v>
      </c>
      <c r="B73" s="134" t="s">
        <v>1365</v>
      </c>
      <c r="C73" s="137">
        <v>1.3487000000000001E-2</v>
      </c>
      <c r="D73" s="137">
        <v>1.5630000000000002E-2</v>
      </c>
      <c r="E73" s="137">
        <v>1.7443E-2</v>
      </c>
      <c r="F73" s="137">
        <v>1.9030999999999999E-2</v>
      </c>
      <c r="G73" s="137">
        <v>2.0693E-2</v>
      </c>
      <c r="H73" s="137">
        <v>2.2506999999999999E-2</v>
      </c>
      <c r="I73" s="137">
        <v>2.4576000000000001E-2</v>
      </c>
      <c r="J73" s="137">
        <v>2.6794999999999999E-2</v>
      </c>
      <c r="K73" s="137">
        <v>2.9128999999999999E-2</v>
      </c>
      <c r="L73" s="137">
        <v>3.1512999999999999E-2</v>
      </c>
      <c r="M73" s="137">
        <v>3.3896000000000003E-2</v>
      </c>
      <c r="N73" s="137">
        <v>3.6218E-2</v>
      </c>
      <c r="O73" s="137">
        <v>3.8477999999999998E-2</v>
      </c>
      <c r="P73" s="137">
        <v>4.0656999999999999E-2</v>
      </c>
      <c r="Q73" s="137">
        <v>4.2728000000000002E-2</v>
      </c>
      <c r="R73" s="137">
        <v>4.4685999999999997E-2</v>
      </c>
      <c r="S73" s="137">
        <v>4.6467000000000001E-2</v>
      </c>
      <c r="T73" s="137">
        <v>4.8202000000000002E-2</v>
      </c>
      <c r="U73" s="137">
        <v>4.9842999999999998E-2</v>
      </c>
      <c r="V73" s="137">
        <v>5.1284000000000003E-2</v>
      </c>
      <c r="W73" s="137">
        <v>5.2573000000000002E-2</v>
      </c>
      <c r="X73" s="137">
        <v>5.3679999999999999E-2</v>
      </c>
      <c r="Y73" s="137">
        <v>5.4625E-2</v>
      </c>
      <c r="Z73" s="137">
        <v>5.5405000000000003E-2</v>
      </c>
      <c r="AA73" s="137">
        <v>5.6064000000000003E-2</v>
      </c>
      <c r="AB73" s="137">
        <v>5.6573999999999999E-2</v>
      </c>
      <c r="AC73" s="137">
        <v>5.6944000000000002E-2</v>
      </c>
      <c r="AD73" s="137">
        <v>5.7188999999999997E-2</v>
      </c>
      <c r="AE73" s="137">
        <v>5.7328999999999998E-2</v>
      </c>
      <c r="AF73" s="135">
        <v>5.3040999999999998E-2</v>
      </c>
      <c r="AG73" s="125"/>
      <c r="AH73" s="121"/>
    </row>
    <row r="74" spans="1:34" ht="15" customHeight="1" thickBot="1" x14ac:dyDescent="0.4">
      <c r="A74" s="121"/>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1"/>
    </row>
    <row r="75" spans="1:34" ht="15" customHeight="1" x14ac:dyDescent="0.35">
      <c r="A75" s="121"/>
      <c r="B75" s="119" t="s">
        <v>1424</v>
      </c>
      <c r="C75" s="93"/>
      <c r="D75" s="93"/>
      <c r="E75" s="93"/>
      <c r="F75" s="93"/>
      <c r="G75" s="93"/>
      <c r="H75" s="93"/>
      <c r="I75" s="93"/>
      <c r="J75" s="93"/>
      <c r="K75" s="93"/>
      <c r="L75" s="93"/>
      <c r="M75" s="93"/>
      <c r="N75" s="93"/>
      <c r="O75" s="93"/>
      <c r="P75" s="93"/>
      <c r="Q75" s="93"/>
      <c r="R75" s="93"/>
      <c r="S75" s="93"/>
      <c r="T75" s="93"/>
      <c r="U75" s="93"/>
      <c r="V75" s="93"/>
      <c r="W75" s="93"/>
      <c r="X75" s="93"/>
      <c r="Y75" s="93"/>
      <c r="Z75" s="93"/>
      <c r="AA75" s="93"/>
      <c r="AB75" s="93"/>
      <c r="AC75" s="93"/>
      <c r="AD75" s="93"/>
      <c r="AE75" s="93"/>
      <c r="AF75" s="93"/>
      <c r="AG75" s="93"/>
      <c r="AH75" s="140"/>
    </row>
    <row r="76" spans="1:34" ht="15" customHeight="1" x14ac:dyDescent="0.35">
      <c r="A76" s="121"/>
      <c r="B76" s="125" t="s">
        <v>1374</v>
      </c>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1"/>
    </row>
    <row r="77" spans="1:34" ht="15" customHeight="1" x14ac:dyDescent="0.35">
      <c r="A77" s="121"/>
      <c r="B77" s="125" t="s">
        <v>2927</v>
      </c>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1"/>
    </row>
    <row r="78" spans="1:34" ht="15" customHeight="1" x14ac:dyDescent="0.35">
      <c r="A78" s="121"/>
      <c r="B78" s="125" t="s">
        <v>1377</v>
      </c>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1"/>
    </row>
    <row r="79" spans="1:34" ht="15" customHeight="1" x14ac:dyDescent="0.35">
      <c r="A79" s="121"/>
      <c r="B79" s="125" t="s">
        <v>1378</v>
      </c>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1"/>
    </row>
    <row r="80" spans="1:34" ht="15" customHeight="1" x14ac:dyDescent="0.35">
      <c r="A80" s="121"/>
      <c r="B80" s="125" t="s">
        <v>2928</v>
      </c>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1"/>
    </row>
    <row r="81" spans="2:33" ht="15" customHeight="1" x14ac:dyDescent="0.3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row>
    <row r="82" spans="2:33" ht="15" customHeight="1" x14ac:dyDescent="0.3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row>
    <row r="83" spans="2:33" ht="15" customHeight="1" x14ac:dyDescent="0.3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row>
    <row r="84" spans="2:33" ht="15" customHeight="1" x14ac:dyDescent="0.3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row>
    <row r="85" spans="2:33" ht="15" customHeight="1" x14ac:dyDescent="0.3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row>
    <row r="86" spans="2:33" ht="15" customHeight="1" x14ac:dyDescent="0.3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row>
    <row r="87" spans="2:33" ht="15" customHeight="1" x14ac:dyDescent="0.3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row>
    <row r="88" spans="2:33" ht="15" customHeight="1" x14ac:dyDescent="0.3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row>
    <row r="89" spans="2:33" ht="15" customHeight="1" x14ac:dyDescent="0.3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row>
    <row r="90" spans="2:33" ht="12" customHeight="1" x14ac:dyDescent="0.3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row>
    <row r="91" spans="2:33" ht="15" customHeight="1" x14ac:dyDescent="0.3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row>
    <row r="92" spans="2:33" ht="15" customHeight="1" x14ac:dyDescent="0.3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row>
    <row r="93" spans="2:33" ht="15" customHeight="1" x14ac:dyDescent="0.3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row>
    <row r="94" spans="2:33" ht="15" customHeight="1" x14ac:dyDescent="0.3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row>
    <row r="95" spans="2:33" ht="12" customHeight="1" x14ac:dyDescent="0.3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row>
    <row r="96" spans="2:33" ht="15" customHeight="1" x14ac:dyDescent="0.3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row>
    <row r="97" spans="2:33" ht="12" customHeight="1" x14ac:dyDescent="0.3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row>
    <row r="98" spans="2:33" ht="15" customHeight="1" x14ac:dyDescent="0.3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row>
    <row r="99" spans="2:33" ht="15" customHeight="1" x14ac:dyDescent="0.3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row>
    <row r="100" spans="2:33" ht="15" customHeight="1" x14ac:dyDescent="0.3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row>
    <row r="101" spans="2:33" ht="15" customHeight="1" x14ac:dyDescent="0.3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row>
    <row r="102" spans="2:33" ht="15" customHeight="1" x14ac:dyDescent="0.3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row>
    <row r="103" spans="2:33" ht="15" customHeight="1" x14ac:dyDescent="0.3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row>
    <row r="104" spans="2:33" ht="15" customHeight="1" x14ac:dyDescent="0.3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row>
    <row r="105" spans="2:33" ht="15" customHeight="1" x14ac:dyDescent="0.3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row>
    <row r="106" spans="2:33" ht="15" customHeight="1" x14ac:dyDescent="0.3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row>
    <row r="107" spans="2:33" ht="15" customHeight="1" x14ac:dyDescent="0.3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row>
    <row r="108" spans="2:33" ht="15" customHeight="1" x14ac:dyDescent="0.3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row>
    <row r="109" spans="2:33" ht="15" customHeight="1" x14ac:dyDescent="0.3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t="s">
        <v>1274</v>
      </c>
      <c r="AG109" s="125"/>
    </row>
    <row r="110" spans="2:33" ht="15" customHeight="1" x14ac:dyDescent="0.35"/>
    <row r="111" spans="2:33" ht="15" customHeight="1" x14ac:dyDescent="0.35"/>
    <row r="112" spans="2:33" ht="15" customHeight="1" x14ac:dyDescent="0.35"/>
    <row r="113" spans="2:32" ht="12" customHeight="1" x14ac:dyDescent="0.35"/>
    <row r="114" spans="2:32" ht="15" customHeight="1" x14ac:dyDescent="0.35">
      <c r="B114" s="121"/>
      <c r="C114" s="121"/>
      <c r="D114" s="121"/>
      <c r="E114" s="121"/>
      <c r="F114" s="121"/>
      <c r="G114" s="121"/>
      <c r="H114" s="121"/>
      <c r="I114" s="121"/>
      <c r="J114" s="121"/>
      <c r="K114" s="121"/>
      <c r="L114" s="121"/>
      <c r="M114" s="121"/>
      <c r="N114" s="121"/>
      <c r="O114" s="121"/>
      <c r="P114" s="121"/>
      <c r="Q114" s="121"/>
      <c r="R114" s="121"/>
      <c r="S114" s="121"/>
      <c r="T114" s="121"/>
      <c r="U114" s="121"/>
      <c r="V114" s="121"/>
      <c r="W114" s="121"/>
      <c r="X114" s="121"/>
      <c r="Y114" s="121"/>
      <c r="Z114" s="121"/>
      <c r="AA114" s="121"/>
      <c r="AB114" s="121"/>
      <c r="AC114" s="121"/>
      <c r="AD114" s="121"/>
      <c r="AE114" s="121"/>
      <c r="AF114" s="121"/>
    </row>
    <row r="115" spans="2:32" ht="15" customHeight="1" x14ac:dyDescent="0.35"/>
    <row r="116" spans="2:32" ht="15" customHeight="1" x14ac:dyDescent="0.35">
      <c r="B116" s="121"/>
      <c r="C116" s="121"/>
      <c r="D116" s="121"/>
      <c r="E116" s="121"/>
      <c r="F116" s="121"/>
      <c r="G116" s="121"/>
      <c r="H116" s="121"/>
      <c r="I116" s="121"/>
      <c r="J116" s="121"/>
      <c r="K116" s="121"/>
      <c r="L116" s="121"/>
      <c r="M116" s="121"/>
      <c r="N116" s="121"/>
      <c r="O116" s="121"/>
      <c r="P116" s="121"/>
      <c r="Q116" s="121"/>
      <c r="R116" s="121"/>
      <c r="S116" s="121"/>
      <c r="T116" s="121"/>
      <c r="U116" s="121"/>
      <c r="V116" s="121"/>
      <c r="W116" s="121"/>
      <c r="X116" s="121"/>
      <c r="Y116" s="121"/>
      <c r="Z116" s="121"/>
      <c r="AA116" s="121"/>
      <c r="AB116" s="121"/>
      <c r="AC116" s="121"/>
      <c r="AD116" s="121"/>
      <c r="AE116" s="121"/>
      <c r="AF116" s="121"/>
    </row>
    <row r="117" spans="2:32" ht="15" customHeight="1" x14ac:dyDescent="0.3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row>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21"/>
      <c r="C258" s="121"/>
      <c r="D258" s="121"/>
      <c r="E258" s="121"/>
      <c r="F258" s="121"/>
      <c r="G258" s="121"/>
      <c r="H258" s="121"/>
      <c r="I258" s="121"/>
      <c r="J258" s="121"/>
      <c r="K258" s="121"/>
      <c r="L258" s="121"/>
      <c r="M258" s="121"/>
      <c r="N258" s="121"/>
      <c r="O258" s="121"/>
      <c r="P258" s="121"/>
      <c r="Q258" s="121"/>
      <c r="R258" s="121"/>
      <c r="S258" s="121"/>
      <c r="T258" s="121"/>
      <c r="U258" s="121"/>
      <c r="V258" s="121"/>
      <c r="W258" s="121"/>
      <c r="X258" s="121"/>
      <c r="Y258" s="121"/>
      <c r="Z258" s="121"/>
      <c r="AA258" s="121"/>
      <c r="AB258" s="121"/>
      <c r="AC258" s="121"/>
      <c r="AD258" s="121"/>
      <c r="AE258" s="121"/>
      <c r="AF258" s="121"/>
    </row>
    <row r="259" spans="2:32" ht="15" customHeight="1" x14ac:dyDescent="0.3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row>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c r="B268" s="121"/>
      <c r="C268" s="121"/>
      <c r="D268" s="121"/>
      <c r="E268" s="121"/>
      <c r="F268" s="121"/>
      <c r="G268" s="121"/>
      <c r="H268" s="121"/>
      <c r="I268" s="121"/>
      <c r="J268" s="121"/>
      <c r="K268" s="121"/>
      <c r="L268" s="121"/>
      <c r="M268" s="121"/>
      <c r="N268" s="121"/>
      <c r="O268" s="121"/>
      <c r="P268" s="121"/>
      <c r="Q268" s="121"/>
      <c r="R268" s="121"/>
      <c r="S268" s="121"/>
      <c r="T268" s="121"/>
      <c r="U268" s="121"/>
      <c r="V268" s="121"/>
      <c r="W268" s="121"/>
      <c r="X268" s="121"/>
      <c r="Y268" s="121"/>
      <c r="Z268" s="121"/>
      <c r="AA268" s="121"/>
      <c r="AB268" s="121"/>
      <c r="AC268" s="121"/>
      <c r="AD268" s="121"/>
      <c r="AE268" s="121"/>
      <c r="AF268" s="121"/>
    </row>
    <row r="269" spans="2:32" ht="12" customHeight="1" x14ac:dyDescent="0.35">
      <c r="B269" s="121"/>
      <c r="C269" s="121"/>
      <c r="D269" s="121"/>
      <c r="E269" s="121"/>
      <c r="F269" s="121"/>
      <c r="G269" s="121"/>
      <c r="H269" s="121"/>
      <c r="I269" s="121"/>
      <c r="J269" s="121"/>
      <c r="K269" s="121"/>
      <c r="L269" s="121"/>
      <c r="M269" s="121"/>
      <c r="N269" s="121"/>
      <c r="O269" s="121"/>
      <c r="P269" s="121"/>
      <c r="Q269" s="121"/>
      <c r="R269" s="121"/>
      <c r="S269" s="121"/>
      <c r="T269" s="121"/>
      <c r="U269" s="121"/>
      <c r="V269" s="121"/>
      <c r="W269" s="121"/>
      <c r="X269" s="121"/>
      <c r="Y269" s="121"/>
      <c r="Z269" s="121"/>
      <c r="AA269" s="121"/>
      <c r="AB269" s="121"/>
      <c r="AC269" s="121"/>
      <c r="AD269" s="121"/>
      <c r="AE269" s="121"/>
      <c r="AF269" s="121"/>
    </row>
    <row r="270" spans="2:32" ht="12" customHeight="1" x14ac:dyDescent="0.35">
      <c r="B270" s="121"/>
      <c r="C270" s="121"/>
      <c r="D270" s="121"/>
      <c r="E270" s="121"/>
      <c r="F270" s="121"/>
      <c r="G270" s="121"/>
      <c r="H270" s="121"/>
      <c r="I270" s="121"/>
      <c r="J270" s="121"/>
      <c r="K270" s="121"/>
      <c r="L270" s="121"/>
      <c r="M270" s="121"/>
      <c r="N270" s="121"/>
      <c r="O270" s="121"/>
      <c r="P270" s="121"/>
      <c r="Q270" s="121"/>
      <c r="R270" s="121"/>
      <c r="S270" s="121"/>
      <c r="T270" s="121"/>
      <c r="U270" s="121"/>
      <c r="V270" s="121"/>
      <c r="W270" s="121"/>
      <c r="X270" s="121"/>
      <c r="Y270" s="121"/>
      <c r="Z270" s="121"/>
      <c r="AA270" s="121"/>
      <c r="AB270" s="121"/>
      <c r="AC270" s="121"/>
      <c r="AD270" s="121"/>
      <c r="AE270" s="121"/>
      <c r="AF270" s="121"/>
    </row>
    <row r="271" spans="2:32" ht="12" customHeight="1" x14ac:dyDescent="0.35">
      <c r="B271" s="121"/>
      <c r="C271" s="121"/>
      <c r="D271" s="121"/>
      <c r="E271" s="121"/>
      <c r="F271" s="121"/>
      <c r="G271" s="121"/>
      <c r="H271" s="121"/>
      <c r="I271" s="121"/>
      <c r="J271" s="121"/>
      <c r="K271" s="121"/>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row>
    <row r="272" spans="2:32" ht="12" customHeight="1" x14ac:dyDescent="0.35">
      <c r="B272" s="121"/>
      <c r="C272" s="121"/>
      <c r="D272" s="121"/>
      <c r="E272" s="121"/>
      <c r="F272" s="121"/>
      <c r="G272" s="121"/>
      <c r="H272" s="121"/>
      <c r="I272" s="121"/>
      <c r="J272" s="121"/>
      <c r="K272" s="121"/>
      <c r="L272" s="121"/>
      <c r="M272" s="121"/>
      <c r="N272" s="121"/>
      <c r="O272" s="121"/>
      <c r="P272" s="121"/>
      <c r="Q272" s="121"/>
      <c r="R272" s="121"/>
      <c r="S272" s="121"/>
      <c r="T272" s="121"/>
      <c r="U272" s="121"/>
      <c r="V272" s="121"/>
      <c r="W272" s="121"/>
      <c r="X272" s="121"/>
      <c r="Y272" s="121"/>
      <c r="Z272" s="121"/>
      <c r="AA272" s="121"/>
      <c r="AB272" s="121"/>
      <c r="AC272" s="121"/>
      <c r="AD272" s="121"/>
      <c r="AE272" s="121"/>
      <c r="AF272" s="121"/>
    </row>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c r="B338" s="121"/>
      <c r="C338" s="121"/>
      <c r="D338" s="121"/>
      <c r="E338" s="121"/>
      <c r="F338" s="121"/>
      <c r="G338" s="121"/>
      <c r="H338" s="121"/>
      <c r="I338" s="121"/>
      <c r="J338" s="121"/>
      <c r="K338" s="121"/>
      <c r="L338" s="121"/>
      <c r="M338" s="121"/>
      <c r="N338" s="121"/>
      <c r="O338" s="121"/>
      <c r="P338" s="121"/>
      <c r="Q338" s="121"/>
      <c r="R338" s="121"/>
      <c r="S338" s="121"/>
      <c r="T338" s="121"/>
      <c r="U338" s="121"/>
      <c r="V338" s="121"/>
      <c r="W338" s="121"/>
      <c r="X338" s="121"/>
      <c r="Y338" s="121"/>
      <c r="Z338" s="121"/>
      <c r="AA338" s="121"/>
      <c r="AB338" s="121"/>
      <c r="AC338" s="121"/>
      <c r="AD338" s="121"/>
      <c r="AE338" s="121"/>
      <c r="AF338" s="121"/>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c r="AF34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121"/>
      <c r="C348" s="121"/>
      <c r="D348" s="121"/>
      <c r="E348" s="121"/>
      <c r="F348" s="121"/>
      <c r="G348" s="121"/>
      <c r="H348" s="121"/>
      <c r="I348" s="121"/>
      <c r="J348" s="121"/>
      <c r="K348" s="121"/>
      <c r="L348" s="121"/>
      <c r="M348" s="121"/>
      <c r="N348" s="121"/>
      <c r="O348" s="121"/>
      <c r="P348" s="121"/>
      <c r="Q348" s="121"/>
      <c r="R348" s="121"/>
      <c r="S348" s="121"/>
      <c r="T348" s="121"/>
      <c r="U348" s="121"/>
      <c r="V348" s="121"/>
      <c r="W348" s="121"/>
      <c r="X348" s="121"/>
      <c r="Y348" s="121"/>
      <c r="Z348" s="121"/>
      <c r="AA348" s="121"/>
      <c r="AB348" s="121"/>
      <c r="AC348" s="121"/>
      <c r="AD348" s="121"/>
      <c r="AE348" s="121"/>
      <c r="AF348" s="121"/>
    </row>
    <row r="349" spans="2:32" ht="12" customHeight="1" x14ac:dyDescent="0.35">
      <c r="B349" s="121"/>
      <c r="C349" s="121"/>
      <c r="D349" s="121"/>
      <c r="E349" s="121"/>
      <c r="F349" s="121"/>
      <c r="G349" s="121"/>
      <c r="H349" s="121"/>
      <c r="I349" s="121"/>
      <c r="J349" s="121"/>
      <c r="K349" s="121"/>
      <c r="L349" s="121"/>
      <c r="M349" s="121"/>
      <c r="N349" s="121"/>
      <c r="O349" s="121"/>
      <c r="P349" s="121"/>
      <c r="Q349" s="121"/>
      <c r="R349" s="121"/>
      <c r="S349" s="121"/>
      <c r="T349" s="121"/>
      <c r="U349" s="121"/>
      <c r="V349" s="121"/>
      <c r="W349" s="121"/>
      <c r="X349" s="121"/>
      <c r="Y349" s="121"/>
      <c r="Z349" s="121"/>
      <c r="AA349" s="121"/>
      <c r="AB349" s="121"/>
      <c r="AC349" s="121"/>
      <c r="AD349" s="121"/>
      <c r="AE349" s="121"/>
      <c r="AF349" s="121"/>
    </row>
    <row r="350" spans="2:32" ht="12" customHeight="1" x14ac:dyDescent="0.35">
      <c r="B350" s="121"/>
      <c r="C350" s="121"/>
      <c r="D350" s="121"/>
      <c r="E350" s="121"/>
      <c r="F350" s="121"/>
      <c r="G350" s="121"/>
      <c r="H350" s="121"/>
      <c r="I350" s="121"/>
      <c r="J350" s="121"/>
      <c r="K350" s="121"/>
      <c r="L350" s="121"/>
      <c r="M350" s="121"/>
      <c r="N350" s="121"/>
      <c r="O350" s="121"/>
      <c r="P350" s="121"/>
      <c r="Q350" s="121"/>
      <c r="R350" s="121"/>
      <c r="S350" s="121"/>
      <c r="T350" s="121"/>
      <c r="U350" s="121"/>
      <c r="V350" s="121"/>
      <c r="W350" s="121"/>
      <c r="X350" s="121"/>
      <c r="Y350" s="121"/>
      <c r="Z350" s="121"/>
      <c r="AA350" s="121"/>
      <c r="AB350" s="121"/>
      <c r="AC350" s="121"/>
      <c r="AD350" s="121"/>
      <c r="AE350" s="121"/>
      <c r="AF350" s="121"/>
    </row>
    <row r="351" spans="2:32" ht="12" customHeight="1" x14ac:dyDescent="0.35">
      <c r="B351" s="121"/>
      <c r="C351" s="121"/>
      <c r="D351" s="121"/>
      <c r="E351" s="121"/>
      <c r="F351" s="121"/>
      <c r="G351" s="121"/>
      <c r="H351" s="121"/>
      <c r="I351" s="121"/>
      <c r="J351" s="121"/>
      <c r="K351" s="121"/>
      <c r="L351" s="121"/>
      <c r="M351" s="121"/>
      <c r="N351" s="121"/>
      <c r="O351" s="121"/>
      <c r="P351" s="121"/>
      <c r="Q351" s="121"/>
      <c r="R351" s="121"/>
      <c r="S351" s="121"/>
      <c r="T351" s="121"/>
      <c r="U351" s="121"/>
      <c r="V351" s="121"/>
      <c r="W351" s="121"/>
      <c r="X351" s="121"/>
      <c r="Y351" s="121"/>
      <c r="Z351" s="121"/>
      <c r="AA351" s="121"/>
      <c r="AB351" s="121"/>
      <c r="AC351" s="121"/>
      <c r="AD351" s="121"/>
      <c r="AE351" s="121"/>
      <c r="AF351" s="121"/>
    </row>
    <row r="352" spans="2:32" ht="12" customHeight="1" x14ac:dyDescent="0.35">
      <c r="B352" s="121"/>
      <c r="C352" s="121"/>
      <c r="D352" s="121"/>
      <c r="E352" s="121"/>
      <c r="F352" s="121"/>
      <c r="G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D352" s="121"/>
      <c r="AE352" s="121"/>
      <c r="AF352" s="121"/>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121"/>
      <c r="C449" s="121"/>
      <c r="D449" s="121"/>
      <c r="E449" s="121"/>
      <c r="F449" s="121"/>
      <c r="G449" s="121"/>
      <c r="H449" s="121"/>
      <c r="I449" s="121"/>
      <c r="J449" s="121"/>
      <c r="K449" s="121"/>
      <c r="L449" s="121"/>
      <c r="M449" s="121"/>
      <c r="N449" s="121"/>
      <c r="O449" s="121"/>
      <c r="P449" s="121"/>
      <c r="Q449" s="121"/>
      <c r="R449" s="121"/>
      <c r="S449" s="121"/>
      <c r="T449" s="121"/>
      <c r="U449" s="121"/>
      <c r="V449" s="121"/>
      <c r="W449" s="121"/>
      <c r="X449" s="121"/>
      <c r="Y449" s="121"/>
      <c r="Z449" s="121"/>
      <c r="AA449" s="121"/>
      <c r="AB449" s="121"/>
      <c r="AC449" s="121"/>
      <c r="AD449" s="121"/>
      <c r="AE449" s="121"/>
      <c r="AF449" s="121"/>
    </row>
    <row r="450" spans="2:32" ht="15" customHeight="1" x14ac:dyDescent="0.35"/>
    <row r="451" spans="2:32" ht="15" customHeight="1" x14ac:dyDescent="0.35">
      <c r="B451" s="121"/>
      <c r="C451" s="121"/>
      <c r="D451" s="121"/>
      <c r="E451" s="121"/>
      <c r="F451" s="121"/>
      <c r="G451" s="121"/>
      <c r="H451" s="121"/>
      <c r="I451" s="121"/>
      <c r="J451" s="121"/>
      <c r="K451" s="121"/>
      <c r="L451" s="121"/>
      <c r="M451" s="121"/>
      <c r="N451" s="121"/>
      <c r="O451" s="121"/>
      <c r="P451" s="121"/>
      <c r="Q451" s="121"/>
      <c r="R451" s="121"/>
      <c r="S451" s="121"/>
      <c r="T451" s="121"/>
      <c r="U451" s="121"/>
      <c r="V451" s="121"/>
      <c r="W451" s="121"/>
      <c r="X451" s="121"/>
      <c r="Y451" s="121"/>
      <c r="Z451" s="121"/>
      <c r="AA451" s="121"/>
      <c r="AB451" s="121"/>
      <c r="AC451" s="121"/>
      <c r="AD451" s="121"/>
      <c r="AE451" s="121"/>
      <c r="AF451" s="121"/>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121"/>
      <c r="C461" s="121"/>
      <c r="D461" s="121"/>
      <c r="E461" s="121"/>
      <c r="F461" s="121"/>
      <c r="G461" s="121"/>
      <c r="H461" s="121"/>
      <c r="I461" s="121"/>
      <c r="J461" s="121"/>
      <c r="K461" s="121"/>
      <c r="L461" s="121"/>
      <c r="M461" s="121"/>
      <c r="N461" s="121"/>
      <c r="O461" s="121"/>
      <c r="P461" s="121"/>
      <c r="Q461" s="121"/>
      <c r="R461" s="121"/>
      <c r="S461" s="121"/>
      <c r="T461" s="121"/>
      <c r="U461" s="121"/>
      <c r="V461" s="121"/>
      <c r="W461" s="121"/>
      <c r="X461" s="121"/>
      <c r="Y461" s="121"/>
      <c r="Z461" s="121"/>
      <c r="AA461" s="121"/>
      <c r="AB461" s="121"/>
      <c r="AC461" s="121"/>
      <c r="AD461" s="121"/>
      <c r="AE461" s="121"/>
      <c r="AF461" s="121"/>
    </row>
    <row r="462" spans="2:32" ht="12" customHeight="1" x14ac:dyDescent="0.35">
      <c r="B462" s="121"/>
      <c r="C462" s="121"/>
      <c r="D462" s="121"/>
      <c r="E462" s="121"/>
      <c r="F462" s="121"/>
      <c r="G462" s="121"/>
      <c r="H462" s="121"/>
      <c r="I462" s="121"/>
      <c r="J462" s="121"/>
      <c r="K462" s="121"/>
      <c r="L462" s="121"/>
      <c r="M462" s="121"/>
      <c r="N462" s="121"/>
      <c r="O462" s="121"/>
      <c r="P462" s="121"/>
      <c r="Q462" s="121"/>
      <c r="R462" s="121"/>
      <c r="S462" s="121"/>
      <c r="T462" s="121"/>
      <c r="U462" s="121"/>
      <c r="V462" s="121"/>
      <c r="W462" s="121"/>
      <c r="X462" s="121"/>
      <c r="Y462" s="121"/>
      <c r="Z462" s="121"/>
      <c r="AA462" s="121"/>
      <c r="AB462" s="121"/>
      <c r="AC462" s="121"/>
      <c r="AD462" s="121"/>
      <c r="AE462" s="121"/>
      <c r="AF462" s="121"/>
    </row>
    <row r="463" spans="2:32" ht="12" customHeight="1" x14ac:dyDescent="0.35">
      <c r="B463" s="121"/>
      <c r="C463" s="121"/>
      <c r="D463" s="121"/>
      <c r="E463" s="121"/>
      <c r="F463" s="121"/>
      <c r="G463" s="121"/>
      <c r="H463" s="121"/>
      <c r="I463" s="121"/>
      <c r="J463" s="121"/>
      <c r="K463" s="121"/>
      <c r="L463" s="121"/>
      <c r="M463" s="121"/>
      <c r="N463" s="121"/>
      <c r="O463" s="121"/>
      <c r="P463" s="121"/>
      <c r="Q463" s="121"/>
      <c r="R463" s="121"/>
      <c r="S463" s="121"/>
      <c r="T463" s="121"/>
      <c r="U463" s="121"/>
      <c r="V463" s="121"/>
      <c r="W463" s="121"/>
      <c r="X463" s="121"/>
      <c r="Y463" s="121"/>
      <c r="Z463" s="121"/>
      <c r="AA463" s="121"/>
      <c r="AB463" s="121"/>
      <c r="AC463" s="121"/>
      <c r="AD463" s="121"/>
      <c r="AE463" s="121"/>
      <c r="AF463" s="121"/>
    </row>
    <row r="464" spans="2:32" ht="12" customHeight="1" x14ac:dyDescent="0.35">
      <c r="B464" s="121"/>
      <c r="C464" s="121"/>
      <c r="D464" s="121"/>
      <c r="E464" s="121"/>
      <c r="F464" s="121"/>
      <c r="G464" s="121"/>
      <c r="H464" s="121"/>
      <c r="I464" s="121"/>
      <c r="J464" s="121"/>
      <c r="K464" s="121"/>
      <c r="L464" s="121"/>
      <c r="M464" s="121"/>
      <c r="N464" s="121"/>
      <c r="O464" s="121"/>
      <c r="P464" s="121"/>
      <c r="Q464" s="121"/>
      <c r="R464" s="121"/>
      <c r="S464" s="121"/>
      <c r="T464" s="121"/>
      <c r="U464" s="121"/>
      <c r="V464" s="121"/>
      <c r="W464" s="121"/>
      <c r="X464" s="121"/>
      <c r="Y464" s="121"/>
      <c r="Z464" s="121"/>
      <c r="AA464" s="121"/>
      <c r="AB464" s="121"/>
      <c r="AC464" s="121"/>
      <c r="AD464" s="121"/>
      <c r="AE464" s="121"/>
      <c r="AF464" s="121"/>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32:32" ht="15" customHeight="1" x14ac:dyDescent="0.35"/>
    <row r="546" spans="32:32" ht="15" customHeight="1" x14ac:dyDescent="0.35"/>
    <row r="547" spans="32:32" ht="15" customHeight="1" x14ac:dyDescent="0.35"/>
    <row r="548" spans="32:32" ht="15" customHeight="1" x14ac:dyDescent="0.35"/>
    <row r="549" spans="32:32" ht="15" customHeight="1" x14ac:dyDescent="0.35"/>
    <row r="550" spans="32:32" ht="15" customHeight="1" x14ac:dyDescent="0.35"/>
    <row r="551" spans="32:32" ht="15" customHeight="1" x14ac:dyDescent="0.35"/>
    <row r="552" spans="32:32" ht="12" customHeight="1" x14ac:dyDescent="0.35"/>
    <row r="553" spans="32:32" ht="15" customHeight="1" x14ac:dyDescent="0.35"/>
    <row r="554" spans="32:32" ht="12" customHeight="1" x14ac:dyDescent="0.35"/>
    <row r="555" spans="32:32" ht="15" customHeight="1" x14ac:dyDescent="0.35"/>
    <row r="556" spans="32:32" ht="15" customHeight="1" x14ac:dyDescent="0.35"/>
    <row r="557" spans="32:32" ht="15" customHeight="1" x14ac:dyDescent="0.35">
      <c r="AF557"/>
    </row>
    <row r="558" spans="32:32" ht="15" customHeight="1" x14ac:dyDescent="0.35"/>
    <row r="559" spans="32:32" ht="15" customHeight="1" x14ac:dyDescent="0.35"/>
    <row r="560" spans="32:32" ht="15" customHeight="1" x14ac:dyDescent="0.35"/>
    <row r="561" spans="2:32" ht="15" customHeight="1" x14ac:dyDescent="0.35"/>
    <row r="562" spans="2:32" ht="12" customHeight="1" x14ac:dyDescent="0.35"/>
    <row r="563" spans="2:32" ht="12" customHeight="1" x14ac:dyDescent="0.35"/>
    <row r="564" spans="2:32" ht="12" customHeight="1" x14ac:dyDescent="0.35">
      <c r="B564" s="121"/>
      <c r="C564" s="121"/>
      <c r="D564" s="121"/>
      <c r="E564" s="121"/>
      <c r="F564" s="121"/>
      <c r="G564" s="121"/>
      <c r="H564" s="121"/>
      <c r="I564" s="121"/>
      <c r="J564" s="121"/>
      <c r="K564" s="121"/>
      <c r="L564" s="121"/>
      <c r="M564" s="121"/>
      <c r="N564" s="121"/>
      <c r="O564" s="121"/>
      <c r="P564" s="121"/>
      <c r="Q564" s="121"/>
      <c r="R564" s="121"/>
      <c r="S564" s="121"/>
      <c r="T564" s="121"/>
      <c r="U564" s="121"/>
      <c r="V564" s="121"/>
      <c r="W564" s="121"/>
      <c r="X564" s="121"/>
      <c r="Y564" s="121"/>
      <c r="Z564" s="121"/>
      <c r="AA564" s="121"/>
      <c r="AB564" s="121"/>
      <c r="AC564" s="121"/>
      <c r="AD564" s="121"/>
      <c r="AE564" s="121"/>
      <c r="AF564" s="121"/>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121"/>
      <c r="C571" s="121"/>
      <c r="D571" s="121"/>
      <c r="E571" s="121"/>
      <c r="F571" s="121"/>
      <c r="G571" s="121"/>
      <c r="H571" s="121"/>
      <c r="I571" s="121"/>
      <c r="J571" s="121"/>
      <c r="K571" s="121"/>
      <c r="L571" s="121"/>
      <c r="M571" s="121"/>
      <c r="N571" s="121"/>
      <c r="O571" s="121"/>
      <c r="P571" s="121"/>
      <c r="Q571" s="121"/>
      <c r="R571" s="121"/>
      <c r="S571" s="121"/>
      <c r="T571" s="121"/>
      <c r="U571" s="121"/>
      <c r="V571" s="121"/>
      <c r="W571" s="121"/>
      <c r="X571" s="121"/>
      <c r="Y571" s="121"/>
      <c r="Z571" s="121"/>
      <c r="AA571" s="121"/>
      <c r="AB571" s="121"/>
      <c r="AC571" s="121"/>
      <c r="AD571" s="121"/>
      <c r="AE571" s="121"/>
      <c r="AF571" s="121"/>
    </row>
    <row r="572" spans="2:32" ht="12" customHeight="1" x14ac:dyDescent="0.35">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row>
    <row r="573" spans="2:32" ht="12" customHeight="1" x14ac:dyDescent="0.35">
      <c r="B573" s="121"/>
      <c r="C573" s="121"/>
      <c r="D573" s="121"/>
      <c r="E573" s="121"/>
      <c r="F573" s="121"/>
      <c r="G573" s="121"/>
      <c r="H573" s="121"/>
      <c r="I573" s="121"/>
      <c r="J573" s="121"/>
      <c r="K573" s="121"/>
      <c r="L573" s="121"/>
      <c r="M573" s="121"/>
      <c r="N573" s="121"/>
      <c r="O573" s="121"/>
      <c r="P573" s="121"/>
      <c r="Q573" s="121"/>
      <c r="R573" s="121"/>
      <c r="S573" s="121"/>
      <c r="T573" s="121"/>
      <c r="U573" s="121"/>
      <c r="V573" s="121"/>
      <c r="W573" s="121"/>
      <c r="X573" s="121"/>
      <c r="Y573" s="121"/>
      <c r="Z573" s="121"/>
      <c r="AA573" s="121"/>
      <c r="AB573" s="121"/>
      <c r="AC573" s="121"/>
      <c r="AD573" s="121"/>
      <c r="AE573" s="121"/>
      <c r="AF573" s="121"/>
    </row>
    <row r="574" spans="2:32" ht="12" customHeight="1" x14ac:dyDescent="0.35">
      <c r="B574" s="121"/>
      <c r="C574" s="121"/>
      <c r="D574" s="121"/>
      <c r="E574" s="121"/>
      <c r="F574" s="121"/>
      <c r="G574" s="121"/>
      <c r="H574" s="121"/>
      <c r="I574" s="121"/>
      <c r="J574" s="121"/>
      <c r="K574" s="121"/>
      <c r="L574" s="121"/>
      <c r="M574" s="121"/>
      <c r="N574" s="121"/>
      <c r="O574" s="121"/>
      <c r="P574" s="121"/>
      <c r="Q574" s="121"/>
      <c r="R574" s="121"/>
      <c r="S574" s="121"/>
      <c r="T574" s="121"/>
      <c r="U574" s="121"/>
      <c r="V574" s="121"/>
      <c r="W574" s="121"/>
      <c r="X574" s="121"/>
      <c r="Y574" s="121"/>
      <c r="Z574" s="121"/>
      <c r="AA574" s="121"/>
      <c r="AB574" s="121"/>
      <c r="AC574" s="121"/>
      <c r="AD574" s="121"/>
      <c r="AE574" s="121"/>
      <c r="AF574" s="121"/>
    </row>
    <row r="575" spans="2:32" ht="15" customHeight="1" x14ac:dyDescent="0.35">
      <c r="B575" s="121"/>
      <c r="C575" s="121"/>
      <c r="D575" s="121"/>
      <c r="E575" s="121"/>
      <c r="F575" s="121"/>
      <c r="G575" s="121"/>
      <c r="H575" s="121"/>
      <c r="I575" s="121"/>
      <c r="J575" s="121"/>
      <c r="K575" s="121"/>
      <c r="L575" s="121"/>
      <c r="M575" s="121"/>
      <c r="N575" s="121"/>
      <c r="O575" s="121"/>
      <c r="P575" s="121"/>
      <c r="Q575" s="121"/>
      <c r="R575" s="121"/>
      <c r="S575" s="121"/>
      <c r="T575" s="121"/>
      <c r="U575" s="121"/>
      <c r="V575" s="121"/>
      <c r="W575" s="121"/>
      <c r="X575" s="121"/>
      <c r="Y575" s="121"/>
      <c r="Z575" s="121"/>
      <c r="AA575" s="121"/>
      <c r="AB575" s="121"/>
      <c r="AC575" s="121"/>
      <c r="AD575" s="121"/>
      <c r="AE575" s="121"/>
      <c r="AF575" s="121"/>
    </row>
    <row r="576" spans="2:32" ht="15" customHeight="1" x14ac:dyDescent="0.35">
      <c r="B576" s="121"/>
      <c r="C576" s="121"/>
      <c r="D576" s="121"/>
      <c r="E576" s="121"/>
      <c r="F576" s="121"/>
      <c r="G576" s="121"/>
      <c r="H576" s="121"/>
      <c r="I576" s="121"/>
      <c r="J576" s="121"/>
      <c r="K576" s="121"/>
      <c r="L576" s="121"/>
      <c r="M576" s="121"/>
      <c r="N576" s="121"/>
      <c r="O576" s="121"/>
      <c r="P576" s="121"/>
      <c r="Q576" s="121"/>
      <c r="R576" s="121"/>
      <c r="S576" s="121"/>
      <c r="T576" s="121"/>
      <c r="U576" s="121"/>
      <c r="V576" s="121"/>
      <c r="W576" s="121"/>
      <c r="X576" s="121"/>
      <c r="Y576" s="121"/>
      <c r="Z576" s="121"/>
      <c r="AA576" s="121"/>
      <c r="AB576" s="121"/>
      <c r="AC576" s="121"/>
      <c r="AD576" s="121"/>
      <c r="AE576" s="121"/>
      <c r="AF576" s="121"/>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32:32" ht="12" customHeight="1" x14ac:dyDescent="0.35"/>
    <row r="626" spans="32:32" ht="15" customHeight="1" x14ac:dyDescent="0.35"/>
    <row r="627" spans="32:32" ht="12" customHeight="1" x14ac:dyDescent="0.35"/>
    <row r="628" spans="32:32" ht="15" customHeight="1" x14ac:dyDescent="0.35"/>
    <row r="629" spans="32:32" ht="15" customHeight="1" x14ac:dyDescent="0.35"/>
    <row r="630" spans="32:32" ht="12" customHeight="1" x14ac:dyDescent="0.35"/>
    <row r="631" spans="32:32" ht="15" customHeight="1" x14ac:dyDescent="0.35"/>
    <row r="632" spans="32:32" ht="12" customHeight="1" x14ac:dyDescent="0.35"/>
    <row r="633" spans="32:32" ht="12" customHeight="1" x14ac:dyDescent="0.35"/>
    <row r="634" spans="32:32" ht="15" customHeight="1" x14ac:dyDescent="0.35"/>
    <row r="635" spans="32:32" ht="12" customHeight="1" x14ac:dyDescent="0.35"/>
    <row r="636" spans="32:32" ht="15" customHeight="1" x14ac:dyDescent="0.35"/>
    <row r="637" spans="32:32" ht="15" customHeight="1" x14ac:dyDescent="0.35"/>
    <row r="638" spans="32:32" ht="15" customHeight="1" x14ac:dyDescent="0.35">
      <c r="AF638"/>
    </row>
    <row r="639" spans="32:32" ht="15" customHeight="1" x14ac:dyDescent="0.35"/>
    <row r="640" spans="3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121"/>
      <c r="C657" s="121"/>
      <c r="D657" s="121"/>
      <c r="E657" s="121"/>
      <c r="F657" s="121"/>
      <c r="G657" s="121"/>
      <c r="H657" s="121"/>
      <c r="I657" s="121"/>
      <c r="J657" s="121"/>
      <c r="K657" s="121"/>
      <c r="L657" s="121"/>
      <c r="M657" s="121"/>
      <c r="N657" s="121"/>
      <c r="O657" s="121"/>
      <c r="P657" s="121"/>
      <c r="Q657" s="121"/>
      <c r="R657" s="121"/>
      <c r="S657" s="121"/>
      <c r="T657" s="121"/>
      <c r="U657" s="121"/>
      <c r="V657" s="121"/>
      <c r="W657" s="121"/>
      <c r="X657" s="121"/>
      <c r="Y657" s="121"/>
      <c r="Z657" s="121"/>
      <c r="AA657" s="121"/>
      <c r="AB657" s="121"/>
      <c r="AC657" s="121"/>
      <c r="AD657" s="121"/>
      <c r="AE657" s="121"/>
      <c r="AF657" s="121"/>
    </row>
    <row r="658" spans="2:32" ht="12" customHeight="1" x14ac:dyDescent="0.35">
      <c r="B658" s="121"/>
      <c r="C658" s="121"/>
      <c r="D658" s="121"/>
      <c r="E658" s="121"/>
      <c r="F658" s="121"/>
      <c r="G658" s="121"/>
      <c r="H658" s="121"/>
      <c r="I658" s="121"/>
      <c r="J658" s="121"/>
      <c r="K658" s="121"/>
      <c r="L658" s="121"/>
      <c r="M658" s="121"/>
      <c r="N658" s="121"/>
      <c r="O658" s="121"/>
      <c r="P658" s="121"/>
      <c r="Q658" s="121"/>
      <c r="R658" s="121"/>
      <c r="S658" s="121"/>
      <c r="T658" s="121"/>
      <c r="U658" s="121"/>
      <c r="V658" s="121"/>
      <c r="W658" s="121"/>
      <c r="X658" s="121"/>
      <c r="Y658" s="121"/>
      <c r="Z658" s="121"/>
      <c r="AA658" s="121"/>
      <c r="AB658" s="121"/>
      <c r="AC658" s="121"/>
      <c r="AD658" s="121"/>
      <c r="AE658" s="121"/>
      <c r="AF658" s="121"/>
    </row>
    <row r="659" spans="2:32" ht="12" customHeight="1" x14ac:dyDescent="0.35"/>
    <row r="660" spans="2:32" ht="12" customHeight="1" x14ac:dyDescent="0.35">
      <c r="B660" s="121"/>
      <c r="C660" s="121"/>
      <c r="D660" s="121"/>
      <c r="E660" s="121"/>
      <c r="F660" s="121"/>
      <c r="G660" s="121"/>
      <c r="H660" s="121"/>
      <c r="I660" s="121"/>
      <c r="J660" s="121"/>
      <c r="K660" s="121"/>
      <c r="L660" s="121"/>
      <c r="M660" s="121"/>
      <c r="N660" s="121"/>
      <c r="O660" s="121"/>
      <c r="P660" s="121"/>
      <c r="Q660" s="121"/>
      <c r="R660" s="121"/>
      <c r="S660" s="121"/>
      <c r="T660" s="121"/>
      <c r="U660" s="121"/>
      <c r="V660" s="121"/>
      <c r="W660" s="121"/>
      <c r="X660" s="121"/>
      <c r="Y660" s="121"/>
      <c r="Z660" s="121"/>
      <c r="AA660" s="121"/>
      <c r="AB660" s="121"/>
      <c r="AC660" s="121"/>
      <c r="AD660" s="121"/>
      <c r="AE660" s="121"/>
      <c r="AF660" s="121"/>
    </row>
    <row r="661" spans="2:32" ht="12" customHeight="1" x14ac:dyDescent="0.35"/>
    <row r="662" spans="2:32" ht="12" customHeight="1" x14ac:dyDescent="0.35">
      <c r="B662" s="121"/>
      <c r="C662" s="121"/>
      <c r="D662" s="121"/>
      <c r="E662" s="121"/>
      <c r="F662" s="121"/>
      <c r="G662" s="121"/>
      <c r="H662" s="121"/>
      <c r="I662" s="121"/>
      <c r="J662" s="121"/>
      <c r="K662" s="121"/>
      <c r="L662" s="121"/>
      <c r="M662" s="121"/>
      <c r="N662" s="121"/>
      <c r="O662" s="121"/>
      <c r="P662" s="121"/>
      <c r="Q662" s="121"/>
      <c r="R662" s="121"/>
      <c r="S662" s="121"/>
      <c r="T662" s="121"/>
      <c r="U662" s="121"/>
      <c r="V662" s="121"/>
      <c r="W662" s="121"/>
      <c r="X662" s="121"/>
      <c r="Y662" s="121"/>
      <c r="Z662" s="121"/>
      <c r="AA662" s="121"/>
      <c r="AB662" s="121"/>
      <c r="AC662" s="121"/>
      <c r="AD662" s="121"/>
      <c r="AE662" s="121"/>
      <c r="AF662" s="121"/>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121"/>
      <c r="C669" s="121"/>
      <c r="D669" s="121"/>
      <c r="E669" s="121"/>
      <c r="F669" s="121"/>
      <c r="G669" s="121"/>
      <c r="H669" s="121"/>
      <c r="I669" s="121"/>
      <c r="J669" s="121"/>
      <c r="K669" s="121"/>
      <c r="L669" s="121"/>
      <c r="M669" s="121"/>
      <c r="N669" s="121"/>
      <c r="O669" s="121"/>
      <c r="P669" s="121"/>
      <c r="Q669" s="121"/>
      <c r="R669" s="121"/>
      <c r="S669" s="121"/>
      <c r="T669" s="121"/>
      <c r="U669" s="121"/>
      <c r="V669" s="121"/>
      <c r="W669" s="121"/>
      <c r="X669" s="121"/>
      <c r="Y669" s="121"/>
      <c r="Z669" s="121"/>
      <c r="AA669" s="121"/>
      <c r="AB669" s="121"/>
      <c r="AC669" s="121"/>
      <c r="AD669" s="121"/>
      <c r="AE669" s="121"/>
      <c r="AF669" s="121"/>
    </row>
    <row r="670" spans="2:32" ht="12" customHeight="1" x14ac:dyDescent="0.35">
      <c r="B670" s="121"/>
      <c r="C670" s="121"/>
      <c r="D670" s="121"/>
      <c r="E670" s="121"/>
      <c r="F670" s="121"/>
      <c r="G670" s="121"/>
      <c r="H670" s="121"/>
      <c r="I670" s="121"/>
      <c r="J670" s="121"/>
      <c r="K670" s="121"/>
      <c r="L670" s="121"/>
      <c r="M670" s="121"/>
      <c r="N670" s="121"/>
      <c r="O670" s="121"/>
      <c r="P670" s="121"/>
      <c r="Q670" s="121"/>
      <c r="R670" s="121"/>
      <c r="S670" s="121"/>
      <c r="T670" s="121"/>
      <c r="U670" s="121"/>
      <c r="V670" s="121"/>
      <c r="W670" s="121"/>
      <c r="X670" s="121"/>
      <c r="Y670" s="121"/>
      <c r="Z670" s="121"/>
      <c r="AA670" s="121"/>
      <c r="AB670" s="121"/>
      <c r="AC670" s="121"/>
      <c r="AD670" s="121"/>
      <c r="AE670" s="121"/>
      <c r="AF670" s="121"/>
    </row>
    <row r="671" spans="2:32" ht="12" customHeight="1" x14ac:dyDescent="0.35">
      <c r="B671" s="121"/>
      <c r="C671" s="121"/>
      <c r="D671" s="121"/>
      <c r="E671" s="121"/>
      <c r="F671" s="121"/>
      <c r="G671" s="121"/>
      <c r="H671" s="121"/>
      <c r="I671" s="121"/>
      <c r="J671" s="121"/>
      <c r="K671" s="121"/>
      <c r="L671" s="121"/>
      <c r="M671" s="121"/>
      <c r="N671" s="121"/>
      <c r="O671" s="121"/>
      <c r="P671" s="121"/>
      <c r="Q671" s="121"/>
      <c r="R671" s="121"/>
      <c r="S671" s="121"/>
      <c r="T671" s="121"/>
      <c r="U671" s="121"/>
      <c r="V671" s="121"/>
      <c r="W671" s="121"/>
      <c r="X671" s="121"/>
      <c r="Y671" s="121"/>
      <c r="Z671" s="121"/>
      <c r="AA671" s="121"/>
      <c r="AB671" s="121"/>
      <c r="AC671" s="121"/>
      <c r="AD671" s="121"/>
      <c r="AE671" s="121"/>
      <c r="AF671" s="121"/>
    </row>
    <row r="672" spans="2:32" ht="12" customHeight="1" x14ac:dyDescent="0.35">
      <c r="B672" s="121"/>
      <c r="C672" s="121"/>
      <c r="D672" s="121"/>
      <c r="E672" s="121"/>
      <c r="F672" s="121"/>
      <c r="G672" s="121"/>
      <c r="H672" s="121"/>
      <c r="I672" s="121"/>
      <c r="J672" s="121"/>
      <c r="K672" s="121"/>
      <c r="L672" s="121"/>
      <c r="M672" s="121"/>
      <c r="N672" s="121"/>
      <c r="O672" s="121"/>
      <c r="P672" s="121"/>
      <c r="Q672" s="121"/>
      <c r="R672" s="121"/>
      <c r="S672" s="121"/>
      <c r="T672" s="121"/>
      <c r="U672" s="121"/>
      <c r="V672" s="121"/>
      <c r="W672" s="121"/>
      <c r="X672" s="121"/>
      <c r="Y672" s="121"/>
      <c r="Z672" s="121"/>
      <c r="AA672" s="121"/>
      <c r="AB672" s="121"/>
      <c r="AC672" s="121"/>
      <c r="AD672" s="121"/>
      <c r="AE672" s="121"/>
      <c r="AF672" s="121"/>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32:32" ht="15" customHeight="1" x14ac:dyDescent="0.35"/>
    <row r="706" spans="32:32" ht="15" customHeight="1" x14ac:dyDescent="0.35"/>
    <row r="707" spans="32:32" ht="15" customHeight="1" x14ac:dyDescent="0.35"/>
    <row r="708" spans="32:32" ht="15" customHeight="1" x14ac:dyDescent="0.35"/>
    <row r="709" spans="32:32" ht="15" customHeight="1" x14ac:dyDescent="0.35"/>
    <row r="710" spans="32:32" ht="15" customHeight="1" x14ac:dyDescent="0.35">
      <c r="AF710"/>
    </row>
    <row r="711" spans="32:32" ht="15" customHeight="1" x14ac:dyDescent="0.35"/>
    <row r="712" spans="32:32" ht="15" customHeight="1" x14ac:dyDescent="0.35"/>
    <row r="713" spans="32:32" ht="15" customHeight="1" x14ac:dyDescent="0.35"/>
    <row r="714" spans="32:32" ht="15" customHeight="1" x14ac:dyDescent="0.35"/>
    <row r="715" spans="32:32" ht="15" customHeight="1" x14ac:dyDescent="0.35"/>
    <row r="716" spans="32:32" ht="12" customHeight="1" x14ac:dyDescent="0.35"/>
    <row r="717" spans="32:32" ht="12" customHeight="1" x14ac:dyDescent="0.35"/>
    <row r="718" spans="32:32" ht="12" customHeight="1" x14ac:dyDescent="0.35"/>
    <row r="719" spans="32:32" ht="12" customHeight="1" x14ac:dyDescent="0.35"/>
    <row r="720" spans="32:32" ht="12" customHeight="1" x14ac:dyDescent="0.35"/>
    <row r="721" spans="2:32" ht="12" customHeight="1" x14ac:dyDescent="0.35"/>
    <row r="722" spans="2:32" ht="12" customHeight="1" x14ac:dyDescent="0.35"/>
    <row r="723" spans="2:32" ht="12" customHeight="1" x14ac:dyDescent="0.35">
      <c r="B723" s="121"/>
      <c r="C723" s="121"/>
      <c r="D723" s="121"/>
      <c r="E723" s="121"/>
      <c r="F723" s="121"/>
      <c r="G723" s="121"/>
      <c r="H723" s="121"/>
      <c r="I723" s="121"/>
      <c r="J723" s="121"/>
      <c r="K723" s="121"/>
      <c r="L723" s="121"/>
      <c r="M723" s="121"/>
      <c r="N723" s="121"/>
      <c r="O723" s="121"/>
      <c r="P723" s="121"/>
      <c r="Q723" s="121"/>
      <c r="R723" s="121"/>
      <c r="S723" s="121"/>
      <c r="T723" s="121"/>
      <c r="U723" s="121"/>
      <c r="V723" s="121"/>
      <c r="W723" s="121"/>
      <c r="X723" s="121"/>
      <c r="Y723" s="121"/>
      <c r="Z723" s="121"/>
      <c r="AA723" s="121"/>
      <c r="AB723" s="121"/>
      <c r="AC723" s="121"/>
      <c r="AD723" s="121"/>
      <c r="AE723" s="121"/>
      <c r="AF723" s="121"/>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121"/>
      <c r="C728" s="121"/>
      <c r="D728" s="121"/>
      <c r="E728" s="121"/>
      <c r="F728" s="121"/>
      <c r="G728" s="121"/>
      <c r="H728" s="121"/>
      <c r="I728" s="121"/>
      <c r="J728" s="121"/>
      <c r="K728" s="121"/>
      <c r="L728" s="121"/>
      <c r="M728" s="121"/>
      <c r="N728" s="121"/>
      <c r="O728" s="121"/>
      <c r="P728" s="121"/>
      <c r="Q728" s="121"/>
      <c r="R728" s="121"/>
      <c r="S728" s="121"/>
      <c r="T728" s="121"/>
      <c r="U728" s="121"/>
      <c r="V728" s="121"/>
      <c r="W728" s="121"/>
      <c r="X728" s="121"/>
      <c r="Y728" s="121"/>
      <c r="Z728" s="121"/>
      <c r="AA728" s="121"/>
      <c r="AB728" s="121"/>
      <c r="AC728" s="121"/>
      <c r="AD728" s="121"/>
      <c r="AE728" s="121"/>
      <c r="AF728" s="121"/>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121"/>
      <c r="C734" s="121"/>
      <c r="D734" s="121"/>
      <c r="E734" s="121"/>
      <c r="F734" s="121"/>
      <c r="G734" s="121"/>
      <c r="H734" s="121"/>
      <c r="I734" s="121"/>
      <c r="J734" s="121"/>
      <c r="K734" s="121"/>
      <c r="L734" s="121"/>
      <c r="M734" s="121"/>
      <c r="N734" s="121"/>
      <c r="O734" s="121"/>
      <c r="P734" s="121"/>
      <c r="Q734" s="121"/>
      <c r="R734" s="121"/>
      <c r="S734" s="121"/>
      <c r="T734" s="121"/>
      <c r="U734" s="121"/>
      <c r="V734" s="121"/>
      <c r="W734" s="121"/>
      <c r="X734" s="121"/>
      <c r="Y734" s="121"/>
      <c r="Z734" s="121"/>
      <c r="AA734" s="121"/>
      <c r="AB734" s="121"/>
      <c r="AC734" s="121"/>
      <c r="AD734" s="121"/>
      <c r="AE734" s="121"/>
      <c r="AF734" s="121"/>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32:32" ht="12" customHeight="1" x14ac:dyDescent="0.35"/>
    <row r="882" spans="32:32" ht="15" customHeight="1" x14ac:dyDescent="0.35"/>
    <row r="883" spans="32:32" ht="15" customHeight="1" x14ac:dyDescent="0.35"/>
    <row r="884" spans="32:32" ht="15" customHeight="1" x14ac:dyDescent="0.35"/>
    <row r="885" spans="32:32" ht="15" customHeight="1" x14ac:dyDescent="0.35"/>
    <row r="886" spans="32:32" ht="15" customHeight="1" x14ac:dyDescent="0.35">
      <c r="AF886"/>
    </row>
    <row r="887" spans="32:32" ht="15" customHeight="1" x14ac:dyDescent="0.35"/>
    <row r="888" spans="32:32" ht="15" customHeight="1" x14ac:dyDescent="0.35"/>
    <row r="889" spans="32:32" ht="12" customHeight="1" x14ac:dyDescent="0.35"/>
    <row r="890" spans="32:32" ht="12" customHeight="1" x14ac:dyDescent="0.35"/>
    <row r="891" spans="32:32" ht="12" customHeight="1" x14ac:dyDescent="0.35"/>
    <row r="892" spans="32:32" ht="12" customHeight="1" x14ac:dyDescent="0.35"/>
    <row r="893" spans="32:32" ht="12" customHeight="1" x14ac:dyDescent="0.35"/>
    <row r="894" spans="32:32" ht="12" customHeight="1" x14ac:dyDescent="0.35"/>
    <row r="895" spans="32:32" ht="12" customHeight="1" x14ac:dyDescent="0.35"/>
    <row r="896" spans="32:32"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121"/>
      <c r="C906" s="121"/>
      <c r="D906" s="121"/>
      <c r="E906" s="121"/>
      <c r="F906" s="121"/>
      <c r="G906" s="121"/>
      <c r="H906" s="121"/>
      <c r="I906" s="121"/>
      <c r="J906" s="121"/>
      <c r="K906" s="121"/>
      <c r="L906" s="121"/>
      <c r="M906" s="121"/>
      <c r="N906" s="121"/>
      <c r="O906" s="121"/>
      <c r="P906" s="121"/>
      <c r="Q906" s="121"/>
      <c r="R906" s="121"/>
      <c r="S906" s="121"/>
      <c r="T906" s="121"/>
      <c r="U906" s="121"/>
      <c r="V906" s="121"/>
      <c r="W906" s="121"/>
      <c r="X906" s="121"/>
      <c r="Y906" s="121"/>
      <c r="Z906" s="121"/>
      <c r="AA906" s="121"/>
      <c r="AB906" s="121"/>
      <c r="AC906" s="121"/>
      <c r="AD906" s="121"/>
      <c r="AE906" s="121"/>
      <c r="AF906" s="121"/>
    </row>
    <row r="907" spans="2:32" ht="15" customHeight="1" x14ac:dyDescent="0.35"/>
    <row r="908" spans="2:32" ht="15" customHeight="1" x14ac:dyDescent="0.35"/>
    <row r="909" spans="2:32" ht="15" customHeight="1" x14ac:dyDescent="0.35"/>
    <row r="910" spans="2:32" ht="12" customHeight="1" x14ac:dyDescent="0.35">
      <c r="B910" s="121"/>
      <c r="C910" s="121"/>
      <c r="D910" s="121"/>
      <c r="E910" s="121"/>
      <c r="F910" s="121"/>
      <c r="G910" s="121"/>
      <c r="H910" s="121"/>
      <c r="I910" s="121"/>
      <c r="J910" s="121"/>
      <c r="K910" s="121"/>
      <c r="L910" s="121"/>
      <c r="M910" s="121"/>
      <c r="N910" s="121"/>
      <c r="O910" s="121"/>
      <c r="P910" s="121"/>
      <c r="Q910" s="121"/>
      <c r="R910" s="121"/>
      <c r="S910" s="121"/>
      <c r="T910" s="121"/>
      <c r="U910" s="121"/>
      <c r="V910" s="121"/>
      <c r="W910" s="121"/>
      <c r="X910" s="121"/>
      <c r="Y910" s="121"/>
      <c r="Z910" s="121"/>
      <c r="AA910" s="121"/>
      <c r="AB910" s="121"/>
      <c r="AC910" s="121"/>
      <c r="AD910" s="121"/>
      <c r="AE910" s="121"/>
      <c r="AF910" s="121"/>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32:32" ht="15" customHeight="1" x14ac:dyDescent="0.35"/>
    <row r="962" spans="32:32" ht="15" customHeight="1" x14ac:dyDescent="0.35"/>
    <row r="963" spans="32:32" ht="15" customHeight="1" x14ac:dyDescent="0.35"/>
    <row r="964" spans="32:32" ht="15" customHeight="1" x14ac:dyDescent="0.35"/>
    <row r="965" spans="32:32" ht="15" customHeight="1" x14ac:dyDescent="0.35"/>
    <row r="966" spans="32:32" ht="15" customHeight="1" x14ac:dyDescent="0.35"/>
    <row r="967" spans="32:32" ht="15" customHeight="1" x14ac:dyDescent="0.35"/>
    <row r="968" spans="32:32" ht="15" customHeight="1" x14ac:dyDescent="0.35"/>
    <row r="969" spans="32:32" ht="15" customHeight="1" x14ac:dyDescent="0.35">
      <c r="AF969"/>
    </row>
    <row r="970" spans="32:32" ht="15" customHeight="1" x14ac:dyDescent="0.35"/>
    <row r="971" spans="32:32" ht="15" customHeight="1" x14ac:dyDescent="0.35"/>
    <row r="972" spans="32:32" ht="15" customHeight="1" x14ac:dyDescent="0.35"/>
    <row r="973" spans="32:32" ht="15" customHeight="1" x14ac:dyDescent="0.35"/>
    <row r="974" spans="32:32" ht="15" customHeight="1" x14ac:dyDescent="0.35"/>
    <row r="975" spans="32:32" ht="12" customHeight="1" x14ac:dyDescent="0.35"/>
    <row r="976" spans="3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c r="AA993" s="121"/>
      <c r="AB993" s="121"/>
      <c r="AC993" s="121"/>
      <c r="AD993" s="121"/>
      <c r="AE993" s="121"/>
      <c r="AF993" s="121"/>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121"/>
      <c r="C1001" s="121"/>
      <c r="D1001" s="121"/>
      <c r="E1001" s="121"/>
      <c r="F1001" s="121"/>
      <c r="G1001" s="121"/>
      <c r="H1001" s="121"/>
      <c r="I1001" s="121"/>
      <c r="J1001" s="121"/>
      <c r="K1001" s="121"/>
      <c r="L1001" s="121"/>
      <c r="M1001" s="121"/>
      <c r="N1001" s="121"/>
      <c r="O1001" s="121"/>
      <c r="P1001" s="121"/>
      <c r="Q1001" s="121"/>
      <c r="R1001" s="121"/>
      <c r="S1001" s="121"/>
      <c r="T1001" s="121"/>
      <c r="U1001" s="121"/>
      <c r="V1001" s="121"/>
      <c r="W1001" s="121"/>
      <c r="X1001" s="121"/>
      <c r="Y1001" s="121"/>
      <c r="Z1001" s="121"/>
      <c r="AA1001" s="121"/>
      <c r="AB1001" s="121"/>
      <c r="AC1001" s="121"/>
      <c r="AD1001" s="121"/>
      <c r="AE1001" s="121"/>
      <c r="AF1001" s="121"/>
    </row>
    <row r="1002" spans="2:32" ht="15" customHeight="1" x14ac:dyDescent="0.35">
      <c r="B1002" s="121"/>
      <c r="C1002" s="121"/>
      <c r="D1002" s="121"/>
      <c r="E1002" s="121"/>
      <c r="F1002" s="121"/>
      <c r="G1002" s="121"/>
      <c r="H1002" s="121"/>
      <c r="I1002" s="121"/>
      <c r="J1002" s="121"/>
      <c r="K1002" s="121"/>
      <c r="L1002" s="121"/>
      <c r="M1002" s="121"/>
      <c r="N1002" s="121"/>
      <c r="O1002" s="121"/>
      <c r="P1002" s="121"/>
      <c r="Q1002" s="121"/>
      <c r="R1002" s="121"/>
      <c r="S1002" s="121"/>
      <c r="T1002" s="121"/>
      <c r="U1002" s="121"/>
      <c r="V1002" s="121"/>
      <c r="W1002" s="121"/>
      <c r="X1002" s="121"/>
      <c r="Y1002" s="121"/>
      <c r="Z1002" s="121"/>
      <c r="AA1002" s="121"/>
      <c r="AB1002" s="121"/>
      <c r="AC1002" s="121"/>
      <c r="AD1002" s="121"/>
      <c r="AE1002" s="121"/>
      <c r="AF1002" s="121"/>
    </row>
    <row r="1003" spans="2:32" ht="15" customHeight="1" x14ac:dyDescent="0.35">
      <c r="B1003" s="121"/>
      <c r="C1003" s="121"/>
      <c r="D1003" s="121"/>
      <c r="E1003" s="121"/>
      <c r="F1003" s="121"/>
      <c r="G1003" s="121"/>
      <c r="H1003" s="121"/>
      <c r="I1003" s="121"/>
      <c r="J1003" s="121"/>
      <c r="K1003" s="121"/>
      <c r="L1003" s="121"/>
      <c r="M1003" s="121"/>
      <c r="N1003" s="121"/>
      <c r="O1003" s="121"/>
      <c r="P1003" s="121"/>
      <c r="Q1003" s="121"/>
      <c r="R1003" s="121"/>
      <c r="S1003" s="121"/>
      <c r="T1003" s="121"/>
      <c r="U1003" s="121"/>
      <c r="V1003" s="121"/>
      <c r="W1003" s="121"/>
      <c r="X1003" s="121"/>
      <c r="Y1003" s="121"/>
      <c r="Z1003" s="121"/>
      <c r="AA1003" s="121"/>
      <c r="AB1003" s="121"/>
      <c r="AC1003" s="121"/>
      <c r="AD1003" s="121"/>
      <c r="AE1003" s="121"/>
      <c r="AF1003" s="121"/>
    </row>
    <row r="1004" spans="2:32" ht="15" customHeight="1" x14ac:dyDescent="0.35">
      <c r="B1004" s="121"/>
      <c r="C1004" s="121"/>
      <c r="D1004" s="121"/>
      <c r="E1004" s="121"/>
      <c r="F1004" s="121"/>
      <c r="G1004" s="121"/>
      <c r="H1004" s="121"/>
      <c r="I1004" s="121"/>
      <c r="J1004" s="121"/>
      <c r="K1004" s="121"/>
      <c r="L1004" s="121"/>
      <c r="M1004" s="121"/>
      <c r="N1004" s="121"/>
      <c r="O1004" s="121"/>
      <c r="P1004" s="121"/>
      <c r="Q1004" s="121"/>
      <c r="R1004" s="121"/>
      <c r="S1004" s="121"/>
      <c r="T1004" s="121"/>
      <c r="U1004" s="121"/>
      <c r="V1004" s="121"/>
      <c r="W1004" s="121"/>
      <c r="X1004" s="121"/>
      <c r="Y1004" s="121"/>
      <c r="Z1004" s="121"/>
      <c r="AA1004" s="121"/>
      <c r="AB1004" s="121"/>
      <c r="AC1004" s="121"/>
      <c r="AD1004" s="121"/>
      <c r="AE1004" s="121"/>
      <c r="AF1004" s="121"/>
    </row>
    <row r="1005" spans="2:32" ht="15" customHeight="1" x14ac:dyDescent="0.35">
      <c r="B1005" s="121"/>
      <c r="C1005" s="121"/>
      <c r="D1005" s="121"/>
      <c r="E1005" s="121"/>
      <c r="F1005" s="121"/>
      <c r="G1005" s="121"/>
      <c r="H1005" s="121"/>
      <c r="I1005" s="121"/>
      <c r="J1005" s="121"/>
      <c r="K1005" s="121"/>
      <c r="L1005" s="121"/>
      <c r="M1005" s="121"/>
      <c r="N1005" s="121"/>
      <c r="O1005" s="121"/>
      <c r="P1005" s="121"/>
      <c r="Q1005" s="121"/>
      <c r="R1005" s="121"/>
      <c r="S1005" s="121"/>
      <c r="T1005" s="121"/>
      <c r="U1005" s="121"/>
      <c r="V1005" s="121"/>
      <c r="W1005" s="121"/>
      <c r="X1005" s="121"/>
      <c r="Y1005" s="121"/>
      <c r="Z1005" s="121"/>
      <c r="AA1005" s="121"/>
      <c r="AB1005" s="121"/>
      <c r="AC1005" s="121"/>
      <c r="AD1005" s="121"/>
      <c r="AE1005" s="121"/>
      <c r="AF1005" s="121"/>
    </row>
    <row r="1006" spans="2:32" ht="15" customHeight="1" x14ac:dyDescent="0.35">
      <c r="B1006" s="121"/>
      <c r="C1006" s="121"/>
      <c r="D1006" s="121"/>
      <c r="E1006" s="121"/>
      <c r="F1006" s="121"/>
      <c r="G1006" s="121"/>
      <c r="H1006" s="121"/>
      <c r="I1006" s="121"/>
      <c r="J1006" s="121"/>
      <c r="K1006" s="121"/>
      <c r="L1006" s="121"/>
      <c r="M1006" s="121"/>
      <c r="N1006" s="121"/>
      <c r="O1006" s="121"/>
      <c r="P1006" s="121"/>
      <c r="Q1006" s="121"/>
      <c r="R1006" s="121"/>
      <c r="S1006" s="121"/>
      <c r="T1006" s="121"/>
      <c r="U1006" s="121"/>
      <c r="V1006" s="121"/>
      <c r="W1006" s="121"/>
      <c r="X1006" s="121"/>
      <c r="Y1006" s="121"/>
      <c r="Z1006" s="121"/>
      <c r="AA1006" s="121"/>
      <c r="AB1006" s="121"/>
      <c r="AC1006" s="121"/>
      <c r="AD1006" s="121"/>
      <c r="AE1006" s="121"/>
      <c r="AF1006" s="121"/>
    </row>
    <row r="1007" spans="2:32" ht="15" customHeight="1" x14ac:dyDescent="0.35">
      <c r="B1007" s="121"/>
      <c r="C1007" s="121"/>
      <c r="D1007" s="121"/>
      <c r="E1007" s="121"/>
      <c r="F1007" s="121"/>
      <c r="G1007" s="121"/>
      <c r="H1007" s="121"/>
      <c r="I1007" s="121"/>
      <c r="J1007" s="121"/>
      <c r="K1007" s="121"/>
      <c r="L1007" s="121"/>
      <c r="M1007" s="121"/>
      <c r="N1007" s="121"/>
      <c r="O1007" s="121"/>
      <c r="P1007" s="121"/>
      <c r="Q1007" s="121"/>
      <c r="R1007" s="121"/>
      <c r="S1007" s="121"/>
      <c r="T1007" s="121"/>
      <c r="U1007" s="121"/>
      <c r="V1007" s="121"/>
      <c r="W1007" s="121"/>
      <c r="X1007" s="121"/>
      <c r="Y1007" s="121"/>
      <c r="Z1007" s="121"/>
      <c r="AA1007" s="121"/>
      <c r="AB1007" s="121"/>
      <c r="AC1007" s="121"/>
      <c r="AD1007" s="121"/>
      <c r="AE1007" s="121"/>
      <c r="AF1007" s="121"/>
    </row>
    <row r="1008" spans="2:32" ht="15" customHeight="1" x14ac:dyDescent="0.35">
      <c r="B1008" s="121"/>
      <c r="C1008" s="121"/>
      <c r="D1008" s="121"/>
      <c r="E1008" s="121"/>
      <c r="F1008" s="121"/>
      <c r="G1008" s="121"/>
      <c r="H1008" s="121"/>
      <c r="I1008" s="121"/>
      <c r="J1008" s="121"/>
      <c r="K1008" s="121"/>
      <c r="L1008" s="121"/>
      <c r="M1008" s="121"/>
      <c r="N1008" s="121"/>
      <c r="O1008" s="121"/>
      <c r="P1008" s="121"/>
      <c r="Q1008" s="121"/>
      <c r="R1008" s="121"/>
      <c r="S1008" s="121"/>
      <c r="T1008" s="121"/>
      <c r="U1008" s="121"/>
      <c r="V1008" s="121"/>
      <c r="W1008" s="121"/>
      <c r="X1008" s="121"/>
      <c r="Y1008" s="121"/>
      <c r="Z1008" s="121"/>
      <c r="AA1008" s="121"/>
      <c r="AB1008" s="121"/>
      <c r="AC1008" s="121"/>
      <c r="AD1008" s="121"/>
      <c r="AE1008" s="121"/>
      <c r="AF1008" s="121"/>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32:32" ht="15" customHeight="1" x14ac:dyDescent="0.35"/>
    <row r="1058" spans="32:32" ht="12" customHeight="1" x14ac:dyDescent="0.35"/>
    <row r="1059" spans="32:32" ht="15" customHeight="1" x14ac:dyDescent="0.35"/>
    <row r="1060" spans="32:32" ht="15" customHeight="1" x14ac:dyDescent="0.35"/>
    <row r="1061" spans="32:32" ht="15" customHeight="1" x14ac:dyDescent="0.35"/>
    <row r="1062" spans="32:32" ht="15" customHeight="1" x14ac:dyDescent="0.35"/>
    <row r="1063" spans="32:32" ht="15" customHeight="1" x14ac:dyDescent="0.35"/>
    <row r="1064" spans="32:32" ht="15" customHeight="1" x14ac:dyDescent="0.35"/>
    <row r="1065" spans="32:32" ht="15" customHeight="1" x14ac:dyDescent="0.35"/>
    <row r="1066" spans="32:32" ht="15" customHeight="1" x14ac:dyDescent="0.35"/>
    <row r="1067" spans="32:32" ht="15" customHeight="1" x14ac:dyDescent="0.35"/>
    <row r="1068" spans="32:32" ht="15" customHeight="1" x14ac:dyDescent="0.35"/>
    <row r="1069" spans="32:32" ht="15" customHeight="1" x14ac:dyDescent="0.35"/>
    <row r="1070" spans="32:32" ht="15" customHeight="1" x14ac:dyDescent="0.35"/>
    <row r="1071" spans="32:32" ht="15" customHeight="1" x14ac:dyDescent="0.35">
      <c r="AF1071"/>
    </row>
    <row r="1072" spans="3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121"/>
      <c r="C1095" s="121"/>
      <c r="D1095" s="121"/>
      <c r="E1095" s="121"/>
      <c r="F1095" s="121"/>
      <c r="G1095" s="121"/>
      <c r="H1095" s="121"/>
      <c r="I1095" s="121"/>
      <c r="J1095" s="121"/>
      <c r="K1095" s="121"/>
      <c r="L1095" s="121"/>
      <c r="M1095" s="121"/>
      <c r="N1095" s="121"/>
      <c r="O1095" s="121"/>
      <c r="P1095" s="121"/>
      <c r="Q1095" s="121"/>
      <c r="R1095" s="121"/>
      <c r="S1095" s="121"/>
      <c r="T1095" s="121"/>
      <c r="U1095" s="121"/>
      <c r="V1095" s="121"/>
      <c r="W1095" s="121"/>
      <c r="X1095" s="121"/>
      <c r="Y1095" s="121"/>
      <c r="Z1095" s="121"/>
      <c r="AA1095" s="121"/>
      <c r="AB1095" s="121"/>
      <c r="AC1095" s="121"/>
      <c r="AD1095" s="121"/>
      <c r="AE1095" s="121"/>
      <c r="AF1095" s="121"/>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121"/>
      <c r="C1103" s="121"/>
      <c r="D1103" s="121"/>
      <c r="E1103" s="121"/>
      <c r="F1103" s="121"/>
      <c r="G1103" s="121"/>
      <c r="H1103" s="121"/>
      <c r="I1103" s="121"/>
      <c r="J1103" s="121"/>
      <c r="K1103" s="121"/>
      <c r="L1103" s="121"/>
      <c r="M1103" s="121"/>
      <c r="N1103" s="121"/>
      <c r="O1103" s="121"/>
      <c r="P1103" s="121"/>
      <c r="Q1103" s="121"/>
      <c r="R1103" s="121"/>
      <c r="S1103" s="121"/>
      <c r="T1103" s="121"/>
      <c r="U1103" s="121"/>
      <c r="V1103" s="121"/>
      <c r="W1103" s="121"/>
      <c r="X1103" s="121"/>
      <c r="Y1103" s="121"/>
      <c r="Z1103" s="121"/>
      <c r="AA1103" s="121"/>
      <c r="AB1103" s="121"/>
      <c r="AC1103" s="121"/>
      <c r="AD1103" s="121"/>
      <c r="AE1103" s="121"/>
      <c r="AF1103" s="121"/>
    </row>
    <row r="1104" spans="2:32" ht="15" customHeight="1" x14ac:dyDescent="0.35">
      <c r="B1104" s="121"/>
      <c r="C1104" s="121"/>
      <c r="D1104" s="121"/>
      <c r="E1104" s="121"/>
      <c r="F1104" s="121"/>
      <c r="G1104" s="121"/>
      <c r="H1104" s="121"/>
      <c r="I1104" s="121"/>
      <c r="J1104" s="121"/>
      <c r="K1104" s="121"/>
      <c r="L1104" s="121"/>
      <c r="M1104" s="121"/>
      <c r="N1104" s="121"/>
      <c r="O1104" s="121"/>
      <c r="P1104" s="121"/>
      <c r="Q1104" s="121"/>
      <c r="R1104" s="121"/>
      <c r="S1104" s="121"/>
      <c r="T1104" s="121"/>
      <c r="U1104" s="121"/>
      <c r="V1104" s="121"/>
      <c r="W1104" s="121"/>
      <c r="X1104" s="121"/>
      <c r="Y1104" s="121"/>
      <c r="Z1104" s="121"/>
      <c r="AA1104" s="121"/>
      <c r="AB1104" s="121"/>
      <c r="AC1104" s="121"/>
      <c r="AD1104" s="121"/>
      <c r="AE1104" s="121"/>
      <c r="AF1104" s="121"/>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32:32" ht="15" customHeight="1" x14ac:dyDescent="0.35">
      <c r="AF1169"/>
    </row>
    <row r="1170" spans="32:32" ht="15" customHeight="1" x14ac:dyDescent="0.35"/>
    <row r="1171" spans="32:32" ht="15" customHeight="1" x14ac:dyDescent="0.35"/>
    <row r="1172" spans="32:32" ht="15" customHeight="1" x14ac:dyDescent="0.35"/>
    <row r="1173" spans="32:32" ht="15" customHeight="1" x14ac:dyDescent="0.35"/>
    <row r="1174" spans="32:32" ht="15" customHeight="1" x14ac:dyDescent="0.35"/>
    <row r="1175" spans="32:32" ht="12" customHeight="1" x14ac:dyDescent="0.35"/>
    <row r="1176" spans="32:32" ht="12" customHeight="1" x14ac:dyDescent="0.35"/>
    <row r="1177" spans="32:32" ht="12" customHeight="1" x14ac:dyDescent="0.35"/>
    <row r="1178" spans="32:32" ht="12" customHeight="1" x14ac:dyDescent="0.35"/>
    <row r="1179" spans="32:32" ht="12" customHeight="1" x14ac:dyDescent="0.35"/>
    <row r="1180" spans="32:32" ht="12" customHeight="1" x14ac:dyDescent="0.35"/>
    <row r="1181" spans="32:32" ht="12" customHeight="1" x14ac:dyDescent="0.35"/>
    <row r="1182" spans="32:32" ht="12" customHeight="1" x14ac:dyDescent="0.35"/>
    <row r="1183" spans="32:32" ht="12" customHeight="1" x14ac:dyDescent="0.35"/>
    <row r="1184" spans="32:32"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121"/>
      <c r="C1193" s="121"/>
      <c r="D1193" s="121"/>
      <c r="E1193" s="121"/>
      <c r="F1193" s="121"/>
      <c r="G1193" s="121"/>
      <c r="H1193" s="121"/>
      <c r="I1193" s="121"/>
      <c r="J1193" s="121"/>
      <c r="K1193" s="121"/>
      <c r="L1193" s="121"/>
      <c r="M1193" s="121"/>
      <c r="N1193" s="121"/>
      <c r="O1193" s="121"/>
      <c r="P1193" s="121"/>
      <c r="Q1193" s="121"/>
      <c r="R1193" s="121"/>
      <c r="S1193" s="121"/>
      <c r="T1193" s="121"/>
      <c r="U1193" s="121"/>
      <c r="V1193" s="121"/>
      <c r="W1193" s="121"/>
      <c r="X1193" s="121"/>
      <c r="Y1193" s="121"/>
      <c r="Z1193" s="121"/>
      <c r="AA1193" s="121"/>
      <c r="AB1193" s="121"/>
      <c r="AC1193" s="121"/>
      <c r="AD1193" s="121"/>
      <c r="AE1193" s="121"/>
      <c r="AF1193" s="121"/>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32:32" ht="15" customHeight="1" x14ac:dyDescent="0.35"/>
    <row r="1266" spans="32:32" ht="15" customHeight="1" x14ac:dyDescent="0.35"/>
    <row r="1267" spans="32:32" ht="15" customHeight="1" x14ac:dyDescent="0.35"/>
    <row r="1268" spans="32:32" ht="15" customHeight="1" x14ac:dyDescent="0.35"/>
    <row r="1269" spans="32:32" ht="15" customHeight="1" x14ac:dyDescent="0.35">
      <c r="AF1269"/>
    </row>
    <row r="1270" spans="32:32" ht="15" customHeight="1" x14ac:dyDescent="0.35"/>
    <row r="1271" spans="32:32" ht="15" customHeight="1" x14ac:dyDescent="0.35"/>
    <row r="1272" spans="32:32" ht="15" customHeight="1" x14ac:dyDescent="0.35"/>
    <row r="1273" spans="32:32" ht="15" customHeight="1" x14ac:dyDescent="0.35"/>
    <row r="1274" spans="32:32" ht="15" customHeight="1" x14ac:dyDescent="0.35"/>
    <row r="1275" spans="32:32" ht="12" customHeight="1" x14ac:dyDescent="0.35"/>
    <row r="1276" spans="32:32" ht="12" customHeight="1" x14ac:dyDescent="0.35"/>
    <row r="1277" spans="32:32" ht="12" customHeight="1" x14ac:dyDescent="0.35"/>
    <row r="1278" spans="32:32" ht="12" customHeight="1" x14ac:dyDescent="0.35"/>
    <row r="1279" spans="32:32" ht="12" customHeight="1" x14ac:dyDescent="0.35"/>
    <row r="1280" spans="32:32" ht="12" customHeight="1" x14ac:dyDescent="0.35"/>
    <row r="1281" spans="2:32" ht="12" customHeight="1" x14ac:dyDescent="0.35">
      <c r="B1281" s="121"/>
      <c r="C1281" s="121"/>
      <c r="D1281" s="121"/>
      <c r="E1281" s="121"/>
      <c r="F1281" s="121"/>
      <c r="G1281" s="121"/>
      <c r="H1281" s="121"/>
      <c r="I1281" s="121"/>
      <c r="J1281" s="121"/>
      <c r="K1281" s="121"/>
      <c r="L1281" s="121"/>
      <c r="M1281" s="121"/>
      <c r="N1281" s="121"/>
      <c r="O1281" s="121"/>
      <c r="P1281" s="121"/>
      <c r="Q1281" s="121"/>
      <c r="R1281" s="121"/>
      <c r="S1281" s="121"/>
      <c r="T1281" s="121"/>
      <c r="U1281" s="121"/>
      <c r="V1281" s="121"/>
      <c r="W1281" s="121"/>
      <c r="X1281" s="121"/>
      <c r="Y1281" s="121"/>
      <c r="Z1281" s="121"/>
      <c r="AA1281" s="121"/>
      <c r="AB1281" s="121"/>
      <c r="AC1281" s="121"/>
      <c r="AD1281" s="121"/>
      <c r="AE1281" s="121"/>
      <c r="AF1281" s="121"/>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121"/>
      <c r="C1293" s="121"/>
      <c r="D1293" s="121"/>
      <c r="E1293" s="121"/>
      <c r="F1293" s="121"/>
      <c r="G1293" s="121"/>
      <c r="H1293" s="121"/>
      <c r="I1293" s="121"/>
      <c r="J1293" s="121"/>
      <c r="K1293" s="121"/>
      <c r="L1293" s="121"/>
      <c r="M1293" s="121"/>
      <c r="N1293" s="121"/>
      <c r="O1293" s="121"/>
      <c r="P1293" s="121"/>
      <c r="Q1293" s="121"/>
      <c r="R1293" s="121"/>
      <c r="S1293" s="121"/>
      <c r="T1293" s="121"/>
      <c r="U1293" s="121"/>
      <c r="V1293" s="121"/>
      <c r="W1293" s="121"/>
      <c r="X1293" s="121"/>
      <c r="Y1293" s="121"/>
      <c r="Z1293" s="121"/>
      <c r="AA1293" s="121"/>
      <c r="AB1293" s="121"/>
      <c r="AC1293" s="121"/>
      <c r="AD1293" s="121"/>
      <c r="AE1293" s="121"/>
      <c r="AF1293" s="121"/>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32:32" ht="15" customHeight="1" x14ac:dyDescent="0.35"/>
    <row r="1474" spans="32:32" ht="15" customHeight="1" x14ac:dyDescent="0.35"/>
    <row r="1475" spans="32:32" ht="15" customHeight="1" x14ac:dyDescent="0.35"/>
    <row r="1476" spans="32:32" ht="15" customHeight="1" x14ac:dyDescent="0.35"/>
    <row r="1477" spans="32:32" ht="15" customHeight="1" x14ac:dyDescent="0.35"/>
    <row r="1478" spans="32:32" ht="15" customHeight="1" x14ac:dyDescent="0.35"/>
    <row r="1479" spans="32:32" ht="15" customHeight="1" x14ac:dyDescent="0.35"/>
    <row r="1480" spans="32:32" ht="15" customHeight="1" x14ac:dyDescent="0.35"/>
    <row r="1481" spans="32:32" ht="15" customHeight="1" x14ac:dyDescent="0.35"/>
    <row r="1482" spans="32:32" ht="15" customHeight="1" x14ac:dyDescent="0.35"/>
    <row r="1483" spans="32:32" ht="15" customHeight="1" x14ac:dyDescent="0.35"/>
    <row r="1484" spans="32:32" ht="15" customHeight="1" x14ac:dyDescent="0.35">
      <c r="AF1484"/>
    </row>
    <row r="1485" spans="32:32" ht="15" customHeight="1" x14ac:dyDescent="0.35"/>
    <row r="1486" spans="32:32" ht="15" customHeight="1" x14ac:dyDescent="0.35"/>
    <row r="1487" spans="32:32" ht="15" customHeight="1" x14ac:dyDescent="0.35"/>
    <row r="1488" spans="3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121"/>
      <c r="C1589" s="121"/>
      <c r="D1589" s="121"/>
      <c r="E1589" s="121"/>
      <c r="F1589" s="121"/>
      <c r="G1589" s="121"/>
      <c r="H1589" s="121"/>
      <c r="I1589" s="121"/>
      <c r="J1589" s="121"/>
      <c r="K1589" s="121"/>
      <c r="L1589" s="121"/>
      <c r="M1589" s="121"/>
      <c r="N1589" s="121"/>
      <c r="O1589" s="121"/>
      <c r="P1589" s="121"/>
      <c r="Q1589" s="121"/>
      <c r="R1589" s="121"/>
      <c r="S1589" s="121"/>
      <c r="T1589" s="121"/>
      <c r="U1589" s="121"/>
      <c r="V1589" s="121"/>
      <c r="W1589" s="121"/>
      <c r="X1589" s="121"/>
      <c r="Y1589" s="121"/>
      <c r="Z1589" s="121"/>
      <c r="AA1589" s="121"/>
      <c r="AB1589" s="121"/>
      <c r="AC1589" s="121"/>
      <c r="AD1589" s="121"/>
      <c r="AE1589" s="121"/>
      <c r="AF1589" s="121"/>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121"/>
      <c r="C1599" s="121"/>
      <c r="D1599" s="121"/>
      <c r="E1599" s="121"/>
      <c r="F1599" s="121"/>
      <c r="G1599" s="121"/>
      <c r="H1599" s="121"/>
      <c r="I1599" s="121"/>
      <c r="J1599" s="121"/>
      <c r="K1599" s="121"/>
      <c r="L1599" s="121"/>
      <c r="M1599" s="121"/>
      <c r="N1599" s="121"/>
      <c r="O1599" s="121"/>
      <c r="P1599" s="121"/>
      <c r="Q1599" s="121"/>
      <c r="R1599" s="121"/>
      <c r="S1599" s="121"/>
      <c r="T1599" s="121"/>
      <c r="U1599" s="121"/>
      <c r="V1599" s="121"/>
      <c r="W1599" s="121"/>
      <c r="X1599" s="121"/>
      <c r="Y1599" s="121"/>
      <c r="Z1599" s="121"/>
      <c r="AA1599" s="121"/>
      <c r="AB1599" s="121"/>
      <c r="AC1599" s="121"/>
      <c r="AD1599" s="121"/>
      <c r="AE1599" s="121"/>
      <c r="AF1599" s="121"/>
    </row>
    <row r="1600" spans="2:32" ht="15" customHeight="1" x14ac:dyDescent="0.35">
      <c r="B1600" s="121"/>
      <c r="C1600" s="121"/>
      <c r="D1600" s="121"/>
      <c r="E1600" s="121"/>
      <c r="F1600" s="121"/>
      <c r="G1600" s="121"/>
      <c r="H1600" s="121"/>
      <c r="I1600" s="121"/>
      <c r="J1600" s="121"/>
      <c r="K1600" s="121"/>
      <c r="L1600" s="121"/>
      <c r="M1600" s="121"/>
      <c r="N1600" s="121"/>
      <c r="O1600" s="121"/>
      <c r="P1600" s="121"/>
      <c r="Q1600" s="121"/>
      <c r="R1600" s="121"/>
      <c r="S1600" s="121"/>
      <c r="T1600" s="121"/>
      <c r="U1600" s="121"/>
      <c r="V1600" s="121"/>
      <c r="W1600" s="121"/>
      <c r="X1600" s="121"/>
      <c r="Y1600" s="121"/>
      <c r="Z1600" s="121"/>
      <c r="AA1600" s="121"/>
      <c r="AB1600" s="121"/>
      <c r="AC1600" s="121"/>
      <c r="AD1600" s="121"/>
      <c r="AE1600" s="121"/>
      <c r="AF1600" s="121"/>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32:32" ht="15" customHeight="1" x14ac:dyDescent="0.35">
      <c r="AF1713"/>
    </row>
    <row r="1714" spans="32:32" ht="12" customHeight="1" x14ac:dyDescent="0.35"/>
    <row r="1715" spans="32:32" ht="12" customHeight="1" x14ac:dyDescent="0.35"/>
    <row r="1716" spans="32:32" ht="12" customHeight="1" x14ac:dyDescent="0.35"/>
    <row r="1717" spans="32:32" ht="12" customHeight="1" x14ac:dyDescent="0.35"/>
    <row r="1718" spans="32:32" ht="12" customHeight="1" x14ac:dyDescent="0.35"/>
    <row r="1719" spans="32:32" ht="12" customHeight="1" x14ac:dyDescent="0.35"/>
    <row r="1720" spans="32:32" ht="12" customHeight="1" x14ac:dyDescent="0.35"/>
    <row r="1721" spans="32:32" ht="12" customHeight="1" x14ac:dyDescent="0.35"/>
    <row r="1722" spans="32:32" ht="12" customHeight="1" x14ac:dyDescent="0.35"/>
    <row r="1723" spans="32:32" ht="12" customHeight="1" x14ac:dyDescent="0.35"/>
    <row r="1724" spans="32:32" ht="12" customHeight="1" x14ac:dyDescent="0.35"/>
    <row r="1725" spans="32:32" ht="15" customHeight="1" x14ac:dyDescent="0.35"/>
    <row r="1726" spans="32:32" ht="15" customHeight="1" x14ac:dyDescent="0.35"/>
    <row r="1727" spans="32:32" ht="15" customHeight="1" x14ac:dyDescent="0.35"/>
    <row r="1728" spans="3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121"/>
      <c r="C1812" s="121"/>
      <c r="D1812" s="121"/>
      <c r="E1812" s="121"/>
      <c r="F1812" s="121"/>
      <c r="G1812" s="121"/>
      <c r="H1812" s="121"/>
      <c r="I1812" s="121"/>
      <c r="J1812" s="121"/>
      <c r="K1812" s="121"/>
      <c r="L1812" s="121"/>
      <c r="M1812" s="121"/>
      <c r="N1812" s="121"/>
      <c r="O1812" s="121"/>
      <c r="P1812" s="121"/>
      <c r="Q1812" s="121"/>
      <c r="R1812" s="121"/>
      <c r="S1812" s="121"/>
      <c r="T1812" s="121"/>
      <c r="U1812" s="121"/>
      <c r="V1812" s="121"/>
      <c r="W1812" s="121"/>
      <c r="X1812" s="121"/>
      <c r="Y1812" s="121"/>
      <c r="Z1812" s="121"/>
      <c r="AA1812" s="121"/>
      <c r="AB1812" s="121"/>
      <c r="AC1812" s="121"/>
      <c r="AD1812" s="121"/>
      <c r="AE1812" s="121"/>
      <c r="AF1812" s="121"/>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121"/>
      <c r="C1814" s="121"/>
      <c r="D1814" s="121"/>
      <c r="E1814" s="121"/>
      <c r="F1814" s="121"/>
      <c r="G1814" s="121"/>
      <c r="H1814" s="121"/>
      <c r="I1814" s="121"/>
      <c r="J1814" s="121"/>
      <c r="K1814" s="121"/>
      <c r="L1814" s="121"/>
      <c r="M1814" s="121"/>
      <c r="N1814" s="121"/>
      <c r="O1814" s="121"/>
      <c r="P1814" s="121"/>
      <c r="Q1814" s="121"/>
      <c r="R1814" s="121"/>
      <c r="S1814" s="121"/>
      <c r="T1814" s="121"/>
      <c r="U1814" s="121"/>
      <c r="V1814" s="121"/>
      <c r="W1814" s="121"/>
      <c r="X1814" s="121"/>
      <c r="Y1814" s="121"/>
      <c r="Z1814" s="121"/>
      <c r="AA1814" s="121"/>
      <c r="AB1814" s="121"/>
      <c r="AC1814" s="121"/>
      <c r="AD1814" s="121"/>
      <c r="AE1814" s="121"/>
      <c r="AF1814" s="121"/>
    </row>
    <row r="1815" spans="2:32" ht="15" customHeight="1" x14ac:dyDescent="0.35">
      <c r="B1815" s="121"/>
      <c r="C1815" s="121"/>
      <c r="D1815" s="121"/>
      <c r="E1815" s="121"/>
      <c r="F1815" s="121"/>
      <c r="G1815" s="121"/>
      <c r="H1815" s="121"/>
      <c r="I1815" s="121"/>
      <c r="J1815" s="121"/>
      <c r="K1815" s="121"/>
      <c r="L1815" s="121"/>
      <c r="M1815" s="121"/>
      <c r="N1815" s="121"/>
      <c r="O1815" s="121"/>
      <c r="P1815" s="121"/>
      <c r="Q1815" s="121"/>
      <c r="R1815" s="121"/>
      <c r="S1815" s="121"/>
      <c r="T1815" s="121"/>
      <c r="U1815" s="121"/>
      <c r="V1815" s="121"/>
      <c r="W1815" s="121"/>
      <c r="X1815" s="121"/>
      <c r="Y1815" s="121"/>
      <c r="Z1815" s="121"/>
      <c r="AA1815" s="121"/>
      <c r="AB1815" s="121"/>
      <c r="AC1815" s="121"/>
      <c r="AD1815" s="121"/>
      <c r="AE1815" s="121"/>
      <c r="AF1815" s="121"/>
    </row>
    <row r="1816" spans="2:32" ht="15" customHeight="1" x14ac:dyDescent="0.35">
      <c r="B1816" s="121"/>
      <c r="C1816" s="121"/>
      <c r="D1816" s="121"/>
      <c r="E1816" s="121"/>
      <c r="F1816" s="121"/>
      <c r="G1816" s="121"/>
      <c r="H1816" s="121"/>
      <c r="I1816" s="121"/>
      <c r="J1816" s="121"/>
      <c r="K1816" s="121"/>
      <c r="L1816" s="121"/>
      <c r="M1816" s="121"/>
      <c r="N1816" s="121"/>
      <c r="O1816" s="121"/>
      <c r="P1816" s="121"/>
      <c r="Q1816" s="121"/>
      <c r="R1816" s="121"/>
      <c r="S1816" s="121"/>
      <c r="T1816" s="121"/>
      <c r="U1816" s="121"/>
      <c r="V1816" s="121"/>
      <c r="W1816" s="121"/>
      <c r="X1816" s="121"/>
      <c r="Y1816" s="121"/>
      <c r="Z1816" s="121"/>
      <c r="AA1816" s="121"/>
      <c r="AB1816" s="121"/>
      <c r="AC1816" s="121"/>
      <c r="AD1816" s="121"/>
      <c r="AE1816" s="121"/>
      <c r="AF1816" s="121"/>
    </row>
    <row r="1817" spans="2:32" ht="15" customHeight="1" x14ac:dyDescent="0.35">
      <c r="B1817" s="121"/>
      <c r="C1817" s="121"/>
      <c r="D1817" s="121"/>
      <c r="E1817" s="121"/>
      <c r="F1817" s="121"/>
      <c r="G1817" s="121"/>
      <c r="H1817" s="121"/>
      <c r="I1817" s="121"/>
      <c r="J1817" s="121"/>
      <c r="K1817" s="121"/>
      <c r="L1817" s="121"/>
      <c r="M1817" s="121"/>
      <c r="N1817" s="121"/>
      <c r="O1817" s="121"/>
      <c r="P1817" s="121"/>
      <c r="Q1817" s="121"/>
      <c r="R1817" s="121"/>
      <c r="S1817" s="121"/>
      <c r="T1817" s="121"/>
      <c r="U1817" s="121"/>
      <c r="V1817" s="121"/>
      <c r="W1817" s="121"/>
      <c r="X1817" s="121"/>
      <c r="Y1817" s="121"/>
      <c r="Z1817" s="121"/>
      <c r="AA1817" s="121"/>
      <c r="AB1817" s="121"/>
      <c r="AC1817" s="121"/>
      <c r="AD1817" s="121"/>
      <c r="AE1817" s="121"/>
      <c r="AF1817" s="121"/>
    </row>
    <row r="1818" spans="2:32" ht="15" customHeight="1" x14ac:dyDescent="0.35">
      <c r="B1818" s="121"/>
      <c r="C1818" s="121"/>
      <c r="D1818" s="121"/>
      <c r="E1818" s="121"/>
      <c r="F1818" s="121"/>
      <c r="G1818" s="121"/>
      <c r="H1818" s="121"/>
      <c r="I1818" s="121"/>
      <c r="J1818" s="121"/>
      <c r="K1818" s="121"/>
      <c r="L1818" s="121"/>
      <c r="M1818" s="121"/>
      <c r="N1818" s="121"/>
      <c r="O1818" s="121"/>
      <c r="P1818" s="121"/>
      <c r="Q1818" s="121"/>
      <c r="R1818" s="121"/>
      <c r="S1818" s="121"/>
      <c r="T1818" s="121"/>
      <c r="U1818" s="121"/>
      <c r="V1818" s="121"/>
      <c r="W1818" s="121"/>
      <c r="X1818" s="121"/>
      <c r="Y1818" s="121"/>
      <c r="Z1818" s="121"/>
      <c r="AA1818" s="121"/>
      <c r="AB1818" s="121"/>
      <c r="AC1818" s="121"/>
      <c r="AD1818" s="121"/>
      <c r="AE1818" s="121"/>
      <c r="AF1818" s="121"/>
    </row>
    <row r="1819" spans="2:32" ht="15" customHeight="1" x14ac:dyDescent="0.35">
      <c r="B1819" s="121"/>
      <c r="C1819" s="121"/>
      <c r="D1819" s="121"/>
      <c r="E1819" s="121"/>
      <c r="F1819" s="121"/>
      <c r="G1819" s="121"/>
      <c r="H1819" s="121"/>
      <c r="I1819" s="121"/>
      <c r="J1819" s="121"/>
      <c r="K1819" s="121"/>
      <c r="L1819" s="121"/>
      <c r="M1819" s="121"/>
      <c r="N1819" s="121"/>
      <c r="O1819" s="121"/>
      <c r="P1819" s="121"/>
      <c r="Q1819" s="121"/>
      <c r="R1819" s="121"/>
      <c r="S1819" s="121"/>
      <c r="T1819" s="121"/>
      <c r="U1819" s="121"/>
      <c r="V1819" s="121"/>
      <c r="W1819" s="121"/>
      <c r="X1819" s="121"/>
      <c r="Y1819" s="121"/>
      <c r="Z1819" s="121"/>
      <c r="AA1819" s="121"/>
      <c r="AB1819" s="121"/>
      <c r="AC1819" s="121"/>
      <c r="AD1819" s="121"/>
      <c r="AE1819" s="121"/>
      <c r="AF1819" s="121"/>
    </row>
    <row r="1820" spans="2:32" ht="15" customHeight="1" x14ac:dyDescent="0.35">
      <c r="B1820" s="121"/>
      <c r="C1820" s="121"/>
      <c r="D1820" s="121"/>
      <c r="E1820" s="121"/>
      <c r="F1820" s="121"/>
      <c r="G1820" s="121"/>
      <c r="H1820" s="121"/>
      <c r="I1820" s="121"/>
      <c r="J1820" s="121"/>
      <c r="K1820" s="121"/>
      <c r="L1820" s="121"/>
      <c r="M1820" s="121"/>
      <c r="N1820" s="121"/>
      <c r="O1820" s="121"/>
      <c r="P1820" s="121"/>
      <c r="Q1820" s="121"/>
      <c r="R1820" s="121"/>
      <c r="S1820" s="121"/>
      <c r="T1820" s="121"/>
      <c r="U1820" s="121"/>
      <c r="V1820" s="121"/>
      <c r="W1820" s="121"/>
      <c r="X1820" s="121"/>
      <c r="Y1820" s="121"/>
      <c r="Z1820" s="121"/>
      <c r="AA1820" s="121"/>
      <c r="AB1820" s="121"/>
      <c r="AC1820" s="121"/>
      <c r="AD1820" s="121"/>
      <c r="AE1820" s="121"/>
      <c r="AF1820" s="121"/>
    </row>
    <row r="1821" spans="2:32" ht="15" customHeight="1" x14ac:dyDescent="0.35">
      <c r="B1821" s="121"/>
      <c r="C1821" s="121"/>
      <c r="D1821" s="121"/>
      <c r="E1821" s="121"/>
      <c r="F1821" s="121"/>
      <c r="G1821" s="121"/>
      <c r="H1821" s="121"/>
      <c r="I1821" s="121"/>
      <c r="J1821" s="121"/>
      <c r="K1821" s="121"/>
      <c r="L1821" s="121"/>
      <c r="M1821" s="121"/>
      <c r="N1821" s="121"/>
      <c r="O1821" s="121"/>
      <c r="P1821" s="121"/>
      <c r="Q1821" s="121"/>
      <c r="R1821" s="121"/>
      <c r="S1821" s="121"/>
      <c r="T1821" s="121"/>
      <c r="U1821" s="121"/>
      <c r="V1821" s="121"/>
      <c r="W1821" s="121"/>
      <c r="X1821" s="121"/>
      <c r="Y1821" s="121"/>
      <c r="Z1821" s="121"/>
      <c r="AA1821" s="121"/>
      <c r="AB1821" s="121"/>
      <c r="AC1821" s="121"/>
      <c r="AD1821" s="121"/>
      <c r="AE1821" s="121"/>
      <c r="AF1821" s="121"/>
    </row>
    <row r="1822" spans="2:32" ht="15" customHeight="1" x14ac:dyDescent="0.35">
      <c r="B1822" s="121"/>
      <c r="C1822" s="121"/>
      <c r="D1822" s="121"/>
      <c r="E1822" s="121"/>
      <c r="F1822" s="121"/>
      <c r="G1822" s="121"/>
      <c r="H1822" s="121"/>
      <c r="I1822" s="121"/>
      <c r="J1822" s="121"/>
      <c r="K1822" s="121"/>
      <c r="L1822" s="121"/>
      <c r="M1822" s="121"/>
      <c r="N1822" s="121"/>
      <c r="O1822" s="121"/>
      <c r="P1822" s="121"/>
      <c r="Q1822" s="121"/>
      <c r="R1822" s="121"/>
      <c r="S1822" s="121"/>
      <c r="T1822" s="121"/>
      <c r="U1822" s="121"/>
      <c r="V1822" s="121"/>
      <c r="W1822" s="121"/>
      <c r="X1822" s="121"/>
      <c r="Y1822" s="121"/>
      <c r="Z1822" s="121"/>
      <c r="AA1822" s="121"/>
      <c r="AB1822" s="121"/>
      <c r="AC1822" s="121"/>
      <c r="AD1822" s="121"/>
      <c r="AE1822" s="121"/>
      <c r="AF1822" s="121"/>
    </row>
    <row r="1823" spans="2:32" ht="15" customHeight="1" x14ac:dyDescent="0.35">
      <c r="B1823" s="121"/>
      <c r="C1823" s="121"/>
      <c r="D1823" s="121"/>
      <c r="E1823" s="121"/>
      <c r="F1823" s="121"/>
      <c r="G1823" s="121"/>
      <c r="H1823" s="121"/>
      <c r="I1823" s="121"/>
      <c r="J1823" s="121"/>
      <c r="K1823" s="121"/>
      <c r="L1823" s="121"/>
      <c r="M1823" s="121"/>
      <c r="N1823" s="121"/>
      <c r="O1823" s="121"/>
      <c r="P1823" s="121"/>
      <c r="Q1823" s="121"/>
      <c r="R1823" s="121"/>
      <c r="S1823" s="121"/>
      <c r="T1823" s="121"/>
      <c r="U1823" s="121"/>
      <c r="V1823" s="121"/>
      <c r="W1823" s="121"/>
      <c r="X1823" s="121"/>
      <c r="Y1823" s="121"/>
      <c r="Z1823" s="121"/>
      <c r="AA1823" s="121"/>
      <c r="AB1823" s="121"/>
      <c r="AC1823" s="121"/>
      <c r="AD1823" s="121"/>
      <c r="AE1823" s="121"/>
      <c r="AF1823" s="121"/>
    </row>
    <row r="1824" spans="2:32" ht="15" customHeight="1" x14ac:dyDescent="0.35">
      <c r="B1824" s="121"/>
      <c r="C1824" s="121"/>
      <c r="D1824" s="121"/>
      <c r="E1824" s="121"/>
      <c r="F1824" s="121"/>
      <c r="G1824" s="121"/>
      <c r="H1824" s="121"/>
      <c r="I1824" s="121"/>
      <c r="J1824" s="121"/>
      <c r="K1824" s="121"/>
      <c r="L1824" s="121"/>
      <c r="M1824" s="121"/>
      <c r="N1824" s="121"/>
      <c r="O1824" s="121"/>
      <c r="P1824" s="121"/>
      <c r="Q1824" s="121"/>
      <c r="R1824" s="121"/>
      <c r="S1824" s="121"/>
      <c r="T1824" s="121"/>
      <c r="U1824" s="121"/>
      <c r="V1824" s="121"/>
      <c r="W1824" s="121"/>
      <c r="X1824" s="121"/>
      <c r="Y1824" s="121"/>
      <c r="Z1824" s="121"/>
      <c r="AA1824" s="121"/>
      <c r="AB1824" s="121"/>
      <c r="AC1824" s="121"/>
      <c r="AD1824" s="121"/>
      <c r="AE1824" s="121"/>
      <c r="AF1824" s="121"/>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32:32" ht="15" customHeight="1" x14ac:dyDescent="0.35"/>
    <row r="1986" spans="32:32" ht="15" customHeight="1" x14ac:dyDescent="0.35"/>
    <row r="1987" spans="32:32" ht="15" customHeight="1" x14ac:dyDescent="0.35"/>
    <row r="1988" spans="32:32" ht="15" customHeight="1" x14ac:dyDescent="0.35"/>
    <row r="1989" spans="32:32" ht="15" customHeight="1" x14ac:dyDescent="0.35"/>
    <row r="1990" spans="32:32" ht="15" customHeight="1" x14ac:dyDescent="0.35">
      <c r="AF1990"/>
    </row>
    <row r="1991" spans="32:32" ht="15" customHeight="1" x14ac:dyDescent="0.35"/>
    <row r="1992" spans="32:32" ht="15" customHeight="1" x14ac:dyDescent="0.35"/>
    <row r="1993" spans="32:32" ht="15" customHeight="1" x14ac:dyDescent="0.35"/>
    <row r="1994" spans="32:32" ht="15" customHeight="1" x14ac:dyDescent="0.35"/>
    <row r="1995" spans="32:32" ht="15" customHeight="1" x14ac:dyDescent="0.35"/>
    <row r="1996" spans="32:32" ht="15" customHeight="1" x14ac:dyDescent="0.35"/>
    <row r="1997" spans="32:32" ht="15" customHeight="1" x14ac:dyDescent="0.35"/>
    <row r="1998" spans="32:32" ht="12" customHeight="1" x14ac:dyDescent="0.35"/>
    <row r="1999" spans="32:32" ht="12" customHeight="1" x14ac:dyDescent="0.35"/>
    <row r="2000" spans="3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121"/>
      <c r="C2089" s="121"/>
      <c r="D2089" s="121"/>
      <c r="E2089" s="121"/>
      <c r="F2089" s="121"/>
      <c r="G2089" s="121"/>
      <c r="H2089" s="121"/>
      <c r="I2089" s="121"/>
      <c r="J2089" s="121"/>
      <c r="K2089" s="121"/>
      <c r="L2089" s="121"/>
      <c r="M2089" s="121"/>
      <c r="N2089" s="121"/>
      <c r="O2089" s="121"/>
      <c r="P2089" s="121"/>
      <c r="Q2089" s="121"/>
      <c r="R2089" s="121"/>
      <c r="S2089" s="121"/>
      <c r="T2089" s="121"/>
      <c r="U2089" s="121"/>
      <c r="V2089" s="121"/>
      <c r="W2089" s="121"/>
      <c r="X2089" s="121"/>
      <c r="Y2089" s="121"/>
      <c r="Z2089" s="121"/>
      <c r="AA2089" s="121"/>
      <c r="AB2089" s="121"/>
      <c r="AC2089" s="121"/>
      <c r="AD2089" s="121"/>
      <c r="AE2089" s="121"/>
      <c r="AF2089" s="121"/>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32:32" ht="15" customHeight="1" x14ac:dyDescent="0.35"/>
    <row r="2322" spans="32:32" ht="15" customHeight="1" x14ac:dyDescent="0.35"/>
    <row r="2323" spans="32:32" ht="15" customHeight="1" x14ac:dyDescent="0.35"/>
    <row r="2324" spans="32:32" ht="15" customHeight="1" x14ac:dyDescent="0.35"/>
    <row r="2325" spans="32:32" ht="15" customHeight="1" x14ac:dyDescent="0.35">
      <c r="AF2325"/>
    </row>
    <row r="2326" spans="32:32" ht="15" customHeight="1" x14ac:dyDescent="0.35"/>
    <row r="2327" spans="32:32" ht="12" customHeight="1" x14ac:dyDescent="0.35"/>
    <row r="2328" spans="32:32" ht="12" customHeight="1" x14ac:dyDescent="0.35"/>
    <row r="2329" spans="32:32" ht="12" customHeight="1" x14ac:dyDescent="0.35"/>
    <row r="2330" spans="32:32" ht="12" customHeight="1" x14ac:dyDescent="0.35"/>
    <row r="2331" spans="32:32" ht="12" customHeight="1" x14ac:dyDescent="0.35"/>
    <row r="2332" spans="32:32" ht="12" customHeight="1" x14ac:dyDescent="0.35"/>
    <row r="2333" spans="32:32" ht="12" customHeight="1" x14ac:dyDescent="0.35"/>
    <row r="2334" spans="32:32" ht="12" customHeight="1" x14ac:dyDescent="0.35"/>
    <row r="2335" spans="32:32" ht="12" customHeight="1" x14ac:dyDescent="0.35"/>
    <row r="2336" spans="3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121"/>
      <c r="C2424" s="121"/>
      <c r="D2424" s="121"/>
      <c r="E2424" s="121"/>
      <c r="F2424" s="121"/>
      <c r="G2424" s="121"/>
      <c r="H2424" s="121"/>
      <c r="I2424" s="121"/>
      <c r="J2424" s="121"/>
      <c r="K2424" s="121"/>
      <c r="L2424" s="121"/>
      <c r="M2424" s="121"/>
      <c r="N2424" s="121"/>
      <c r="O2424" s="121"/>
      <c r="P2424" s="121"/>
      <c r="Q2424" s="121"/>
      <c r="R2424" s="121"/>
      <c r="S2424" s="121"/>
      <c r="T2424" s="121"/>
      <c r="U2424" s="121"/>
      <c r="V2424" s="121"/>
      <c r="W2424" s="121"/>
      <c r="X2424" s="121"/>
      <c r="Y2424" s="121"/>
      <c r="Z2424" s="121"/>
      <c r="AA2424" s="121"/>
      <c r="AB2424" s="121"/>
      <c r="AC2424" s="121"/>
      <c r="AD2424" s="121"/>
      <c r="AE2424" s="121"/>
      <c r="AF2424" s="121"/>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32:32" ht="15" customHeight="1" x14ac:dyDescent="0.35"/>
    <row r="2642" spans="32:32" ht="15" customHeight="1" x14ac:dyDescent="0.35"/>
    <row r="2643" spans="32:32" ht="15" customHeight="1" x14ac:dyDescent="0.35"/>
    <row r="2644" spans="32:32" ht="15" customHeight="1" x14ac:dyDescent="0.35"/>
    <row r="2645" spans="32:32" ht="15" customHeight="1" x14ac:dyDescent="0.35">
      <c r="AF2645"/>
    </row>
    <row r="2646" spans="32:32" ht="15" customHeight="1" x14ac:dyDescent="0.35"/>
    <row r="2647" spans="32:32" ht="12" customHeight="1" x14ac:dyDescent="0.35"/>
    <row r="2648" spans="32:32" ht="12" customHeight="1" x14ac:dyDescent="0.35"/>
    <row r="2649" spans="32:32" ht="12" customHeight="1" x14ac:dyDescent="0.35"/>
    <row r="2650" spans="32:32" ht="12" customHeight="1" x14ac:dyDescent="0.35"/>
    <row r="2651" spans="32:32" ht="12" customHeight="1" x14ac:dyDescent="0.35"/>
    <row r="2652" spans="32:32" ht="12" customHeight="1" x14ac:dyDescent="0.35"/>
    <row r="2653" spans="32:32" ht="12" customHeight="1" x14ac:dyDescent="0.35"/>
    <row r="2654" spans="32:32" ht="12" customHeight="1" x14ac:dyDescent="0.35"/>
    <row r="2655" spans="32:32" ht="12" customHeight="1" x14ac:dyDescent="0.35"/>
    <row r="2656" spans="3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121"/>
      <c r="C2744" s="121"/>
      <c r="D2744" s="121"/>
      <c r="E2744" s="121"/>
      <c r="F2744" s="121"/>
      <c r="G2744" s="121"/>
      <c r="H2744" s="121"/>
      <c r="I2744" s="121"/>
      <c r="J2744" s="121"/>
      <c r="K2744" s="121"/>
      <c r="L2744" s="121"/>
      <c r="M2744" s="121"/>
      <c r="N2744" s="121"/>
      <c r="O2744" s="121"/>
      <c r="P2744" s="121"/>
      <c r="Q2744" s="121"/>
      <c r="R2744" s="121"/>
      <c r="S2744" s="121"/>
      <c r="T2744" s="121"/>
      <c r="U2744" s="121"/>
      <c r="V2744" s="121"/>
      <c r="W2744" s="121"/>
      <c r="X2744" s="121"/>
      <c r="Y2744" s="121"/>
      <c r="Z2744" s="121"/>
      <c r="AA2744" s="121"/>
      <c r="AB2744" s="121"/>
      <c r="AC2744" s="121"/>
      <c r="AD2744" s="121"/>
      <c r="AE2744" s="121"/>
      <c r="AF2744" s="121"/>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121"/>
      <c r="C2747" s="121"/>
      <c r="D2747" s="121"/>
      <c r="E2747" s="121"/>
      <c r="F2747" s="121"/>
      <c r="G2747" s="121"/>
      <c r="H2747" s="121"/>
      <c r="I2747" s="121"/>
      <c r="J2747" s="121"/>
      <c r="K2747" s="121"/>
      <c r="L2747" s="121"/>
      <c r="M2747" s="121"/>
      <c r="N2747" s="121"/>
      <c r="O2747" s="121"/>
      <c r="P2747" s="121"/>
      <c r="Q2747" s="121"/>
      <c r="R2747" s="121"/>
      <c r="S2747" s="121"/>
      <c r="T2747" s="121"/>
      <c r="U2747" s="121"/>
      <c r="V2747" s="121"/>
      <c r="W2747" s="121"/>
      <c r="X2747" s="121"/>
      <c r="Y2747" s="121"/>
      <c r="Z2747" s="121"/>
      <c r="AA2747" s="121"/>
      <c r="AB2747" s="121"/>
      <c r="AC2747" s="121"/>
      <c r="AD2747" s="121"/>
      <c r="AE2747" s="121"/>
      <c r="AF2747" s="121"/>
    </row>
    <row r="2748" spans="2:32" ht="15" customHeight="1" x14ac:dyDescent="0.35">
      <c r="B2748" s="121"/>
      <c r="C2748" s="121"/>
      <c r="D2748" s="121"/>
      <c r="E2748" s="121"/>
      <c r="F2748" s="121"/>
      <c r="G2748" s="121"/>
      <c r="H2748" s="121"/>
      <c r="I2748" s="121"/>
      <c r="J2748" s="121"/>
      <c r="K2748" s="121"/>
      <c r="L2748" s="121"/>
      <c r="M2748" s="121"/>
      <c r="N2748" s="121"/>
      <c r="O2748" s="121"/>
      <c r="P2748" s="121"/>
      <c r="Q2748" s="121"/>
      <c r="R2748" s="121"/>
      <c r="S2748" s="121"/>
      <c r="T2748" s="121"/>
      <c r="U2748" s="121"/>
      <c r="V2748" s="121"/>
      <c r="W2748" s="121"/>
      <c r="X2748" s="121"/>
      <c r="Y2748" s="121"/>
      <c r="Z2748" s="121"/>
      <c r="AA2748" s="121"/>
      <c r="AB2748" s="121"/>
      <c r="AC2748" s="121"/>
      <c r="AD2748" s="121"/>
      <c r="AE2748" s="121"/>
      <c r="AF2748" s="121"/>
    </row>
    <row r="2749" spans="2:32" ht="15" customHeight="1" x14ac:dyDescent="0.35">
      <c r="B2749" s="121"/>
      <c r="C2749" s="121"/>
      <c r="D2749" s="121"/>
      <c r="E2749" s="121"/>
      <c r="F2749" s="121"/>
      <c r="G2749" s="121"/>
      <c r="H2749" s="121"/>
      <c r="I2749" s="121"/>
      <c r="J2749" s="121"/>
      <c r="K2749" s="121"/>
      <c r="L2749" s="121"/>
      <c r="M2749" s="121"/>
      <c r="N2749" s="121"/>
      <c r="O2749" s="121"/>
      <c r="P2749" s="121"/>
      <c r="Q2749" s="121"/>
      <c r="R2749" s="121"/>
      <c r="S2749" s="121"/>
      <c r="T2749" s="121"/>
      <c r="U2749" s="121"/>
      <c r="V2749" s="121"/>
      <c r="W2749" s="121"/>
      <c r="X2749" s="121"/>
      <c r="Y2749" s="121"/>
      <c r="Z2749" s="121"/>
      <c r="AA2749" s="121"/>
      <c r="AB2749" s="121"/>
      <c r="AC2749" s="121"/>
      <c r="AD2749" s="121"/>
      <c r="AE2749" s="121"/>
      <c r="AF2749" s="121"/>
    </row>
    <row r="2750" spans="2:32" ht="15" customHeight="1" x14ac:dyDescent="0.35">
      <c r="B2750" s="121"/>
      <c r="C2750" s="121"/>
      <c r="D2750" s="121"/>
      <c r="E2750" s="121"/>
      <c r="F2750" s="121"/>
      <c r="G2750" s="121"/>
      <c r="H2750" s="121"/>
      <c r="I2750" s="121"/>
      <c r="J2750" s="121"/>
      <c r="K2750" s="121"/>
      <c r="L2750" s="121"/>
      <c r="M2750" s="121"/>
      <c r="N2750" s="121"/>
      <c r="O2750" s="121"/>
      <c r="P2750" s="121"/>
      <c r="Q2750" s="121"/>
      <c r="R2750" s="121"/>
      <c r="S2750" s="121"/>
      <c r="T2750" s="121"/>
      <c r="U2750" s="121"/>
      <c r="V2750" s="121"/>
      <c r="W2750" s="121"/>
      <c r="X2750" s="121"/>
      <c r="Y2750" s="121"/>
      <c r="Z2750" s="121"/>
      <c r="AA2750" s="121"/>
      <c r="AB2750" s="121"/>
      <c r="AC2750" s="121"/>
      <c r="AD2750" s="121"/>
      <c r="AE2750" s="121"/>
      <c r="AF2750" s="121"/>
    </row>
    <row r="2751" spans="2:32" ht="12" customHeight="1" x14ac:dyDescent="0.35">
      <c r="B2751" s="121"/>
      <c r="C2751" s="121"/>
      <c r="D2751" s="121"/>
      <c r="E2751" s="121"/>
      <c r="F2751" s="121"/>
      <c r="G2751" s="121"/>
      <c r="H2751" s="121"/>
      <c r="I2751" s="121"/>
      <c r="J2751" s="121"/>
      <c r="K2751" s="121"/>
      <c r="L2751" s="121"/>
      <c r="M2751" s="121"/>
      <c r="N2751" s="121"/>
      <c r="O2751" s="121"/>
      <c r="P2751" s="121"/>
      <c r="Q2751" s="121"/>
      <c r="R2751" s="121"/>
      <c r="S2751" s="121"/>
      <c r="T2751" s="121"/>
      <c r="U2751" s="121"/>
      <c r="V2751" s="121"/>
      <c r="W2751" s="121"/>
      <c r="X2751" s="121"/>
      <c r="Y2751" s="121"/>
      <c r="Z2751" s="121"/>
      <c r="AA2751" s="121"/>
      <c r="AB2751" s="121"/>
      <c r="AC2751" s="121"/>
      <c r="AD2751" s="121"/>
      <c r="AE2751" s="121"/>
      <c r="AF2751" s="121"/>
    </row>
    <row r="2752" spans="2:32" ht="15" customHeight="1" x14ac:dyDescent="0.35">
      <c r="B2752" s="121"/>
      <c r="C2752" s="121"/>
      <c r="D2752" s="121"/>
      <c r="E2752" s="121"/>
      <c r="F2752" s="121"/>
      <c r="G2752" s="121"/>
      <c r="H2752" s="121"/>
      <c r="I2752" s="121"/>
      <c r="J2752" s="121"/>
      <c r="K2752" s="121"/>
      <c r="L2752" s="121"/>
      <c r="M2752" s="121"/>
      <c r="N2752" s="121"/>
      <c r="O2752" s="121"/>
      <c r="P2752" s="121"/>
      <c r="Q2752" s="121"/>
      <c r="R2752" s="121"/>
      <c r="S2752" s="121"/>
      <c r="T2752" s="121"/>
      <c r="U2752" s="121"/>
      <c r="V2752" s="121"/>
      <c r="W2752" s="121"/>
      <c r="X2752" s="121"/>
      <c r="Y2752" s="121"/>
      <c r="Z2752" s="121"/>
      <c r="AA2752" s="121"/>
      <c r="AB2752" s="121"/>
      <c r="AC2752" s="121"/>
      <c r="AD2752" s="121"/>
      <c r="AE2752" s="121"/>
      <c r="AF2752" s="121"/>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32:32" ht="15" customHeight="1" x14ac:dyDescent="0.35"/>
    <row r="2962" spans="32:32" ht="15" customHeight="1" x14ac:dyDescent="0.35"/>
    <row r="2963" spans="32:32" ht="15" customHeight="1" x14ac:dyDescent="0.35"/>
    <row r="2964" spans="32:32" ht="15" customHeight="1" x14ac:dyDescent="0.35"/>
    <row r="2965" spans="32:32" ht="12" customHeight="1" x14ac:dyDescent="0.35"/>
    <row r="2966" spans="32:32" ht="15" customHeight="1" x14ac:dyDescent="0.35"/>
    <row r="2967" spans="32:32" ht="15" customHeight="1" x14ac:dyDescent="0.35"/>
    <row r="2968" spans="32:32" ht="15" customHeight="1" x14ac:dyDescent="0.35"/>
    <row r="2969" spans="32:32" ht="15" customHeight="1" x14ac:dyDescent="0.35"/>
    <row r="2970" spans="32:32" ht="15" customHeight="1" x14ac:dyDescent="0.35"/>
    <row r="2971" spans="32:32" ht="15" customHeight="1" x14ac:dyDescent="0.35">
      <c r="AF2971"/>
    </row>
    <row r="2972" spans="32:32" ht="15" customHeight="1" x14ac:dyDescent="0.35"/>
    <row r="2973" spans="32:32" ht="12" customHeight="1" x14ac:dyDescent="0.35"/>
    <row r="2974" spans="32:32" ht="12" customHeight="1" x14ac:dyDescent="0.35"/>
    <row r="2975" spans="32:32" ht="12" customHeight="1" x14ac:dyDescent="0.35"/>
    <row r="2976" spans="3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121"/>
      <c r="C3075" s="121"/>
      <c r="D3075" s="121"/>
      <c r="E3075" s="121"/>
      <c r="F3075" s="121"/>
      <c r="G3075" s="121"/>
      <c r="H3075" s="121"/>
      <c r="I3075" s="121"/>
      <c r="J3075" s="121"/>
      <c r="K3075" s="121"/>
      <c r="L3075" s="121"/>
      <c r="M3075" s="121"/>
      <c r="N3075" s="121"/>
      <c r="O3075" s="121"/>
      <c r="P3075" s="121"/>
      <c r="Q3075" s="121"/>
      <c r="R3075" s="121"/>
      <c r="S3075" s="121"/>
      <c r="T3075" s="121"/>
      <c r="U3075" s="121"/>
      <c r="V3075" s="121"/>
      <c r="W3075" s="121"/>
      <c r="X3075" s="121"/>
      <c r="Y3075" s="121"/>
      <c r="Z3075" s="121"/>
      <c r="AA3075" s="121"/>
      <c r="AB3075" s="121"/>
      <c r="AC3075" s="121"/>
      <c r="AD3075" s="121"/>
      <c r="AE3075" s="121"/>
      <c r="AF3075" s="121"/>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121"/>
      <c r="C3079" s="121"/>
      <c r="D3079" s="121"/>
      <c r="E3079" s="121"/>
      <c r="F3079" s="121"/>
      <c r="G3079" s="121"/>
      <c r="H3079" s="121"/>
      <c r="I3079" s="121"/>
      <c r="J3079" s="121"/>
      <c r="K3079" s="121"/>
      <c r="L3079" s="121"/>
      <c r="M3079" s="121"/>
      <c r="N3079" s="121"/>
      <c r="O3079" s="121"/>
      <c r="P3079" s="121"/>
      <c r="Q3079" s="121"/>
      <c r="R3079" s="121"/>
      <c r="S3079" s="121"/>
      <c r="T3079" s="121"/>
      <c r="U3079" s="121"/>
      <c r="V3079" s="121"/>
      <c r="W3079" s="121"/>
      <c r="X3079" s="121"/>
      <c r="Y3079" s="121"/>
      <c r="Z3079" s="121"/>
      <c r="AA3079" s="121"/>
      <c r="AB3079" s="121"/>
      <c r="AC3079" s="121"/>
      <c r="AD3079" s="121"/>
      <c r="AE3079" s="121"/>
      <c r="AF3079" s="121"/>
    </row>
    <row r="3080" spans="2:32" ht="15" customHeight="1" x14ac:dyDescent="0.35">
      <c r="B3080" s="121"/>
      <c r="C3080" s="121"/>
      <c r="D3080" s="121"/>
      <c r="E3080" s="121"/>
      <c r="F3080" s="121"/>
      <c r="G3080" s="121"/>
      <c r="H3080" s="121"/>
      <c r="I3080" s="121"/>
      <c r="J3080" s="121"/>
      <c r="K3080" s="121"/>
      <c r="L3080" s="121"/>
      <c r="M3080" s="121"/>
      <c r="N3080" s="121"/>
      <c r="O3080" s="121"/>
      <c r="P3080" s="121"/>
      <c r="Q3080" s="121"/>
      <c r="R3080" s="121"/>
      <c r="S3080" s="121"/>
      <c r="T3080" s="121"/>
      <c r="U3080" s="121"/>
      <c r="V3080" s="121"/>
      <c r="W3080" s="121"/>
      <c r="X3080" s="121"/>
      <c r="Y3080" s="121"/>
      <c r="Z3080" s="121"/>
      <c r="AA3080" s="121"/>
      <c r="AB3080" s="121"/>
      <c r="AC3080" s="121"/>
      <c r="AD3080" s="121"/>
      <c r="AE3080" s="121"/>
      <c r="AF3080" s="121"/>
    </row>
    <row r="3081" spans="2:32" ht="15" customHeight="1" x14ac:dyDescent="0.35">
      <c r="B3081" s="121"/>
      <c r="C3081" s="121"/>
      <c r="D3081" s="121"/>
      <c r="E3081" s="121"/>
      <c r="F3081" s="121"/>
      <c r="G3081" s="121"/>
      <c r="H3081" s="121"/>
      <c r="I3081" s="121"/>
      <c r="J3081" s="121"/>
      <c r="K3081" s="121"/>
      <c r="L3081" s="121"/>
      <c r="M3081" s="121"/>
      <c r="N3081" s="121"/>
      <c r="O3081" s="121"/>
      <c r="P3081" s="121"/>
      <c r="Q3081" s="121"/>
      <c r="R3081" s="121"/>
      <c r="S3081" s="121"/>
      <c r="T3081" s="121"/>
      <c r="U3081" s="121"/>
      <c r="V3081" s="121"/>
      <c r="W3081" s="121"/>
      <c r="X3081" s="121"/>
      <c r="Y3081" s="121"/>
      <c r="Z3081" s="121"/>
      <c r="AA3081" s="121"/>
      <c r="AB3081" s="121"/>
      <c r="AC3081" s="121"/>
      <c r="AD3081" s="121"/>
      <c r="AE3081" s="121"/>
      <c r="AF3081" s="121"/>
    </row>
    <row r="3082" spans="2:32" ht="15" customHeight="1" x14ac:dyDescent="0.35">
      <c r="B3082" s="121"/>
      <c r="C3082" s="121"/>
      <c r="D3082" s="121"/>
      <c r="E3082" s="121"/>
      <c r="F3082" s="121"/>
      <c r="G3082" s="121"/>
      <c r="H3082" s="121"/>
      <c r="I3082" s="121"/>
      <c r="J3082" s="121"/>
      <c r="K3082" s="121"/>
      <c r="L3082" s="121"/>
      <c r="M3082" s="121"/>
      <c r="N3082" s="121"/>
      <c r="O3082" s="121"/>
      <c r="P3082" s="121"/>
      <c r="Q3082" s="121"/>
      <c r="R3082" s="121"/>
      <c r="S3082" s="121"/>
      <c r="T3082" s="121"/>
      <c r="U3082" s="121"/>
      <c r="V3082" s="121"/>
      <c r="W3082" s="121"/>
      <c r="X3082" s="121"/>
      <c r="Y3082" s="121"/>
      <c r="Z3082" s="121"/>
      <c r="AA3082" s="121"/>
      <c r="AB3082" s="121"/>
      <c r="AC3082" s="121"/>
      <c r="AD3082" s="121"/>
      <c r="AE3082" s="121"/>
      <c r="AF3082" s="121"/>
    </row>
    <row r="3083" spans="2:32" ht="15" customHeight="1" x14ac:dyDescent="0.35">
      <c r="B3083" s="121"/>
      <c r="C3083" s="121"/>
      <c r="D3083" s="121"/>
      <c r="E3083" s="121"/>
      <c r="F3083" s="121"/>
      <c r="G3083" s="121"/>
      <c r="H3083" s="121"/>
      <c r="I3083" s="121"/>
      <c r="J3083" s="121"/>
      <c r="K3083" s="121"/>
      <c r="L3083" s="121"/>
      <c r="M3083" s="121"/>
      <c r="N3083" s="121"/>
      <c r="O3083" s="121"/>
      <c r="P3083" s="121"/>
      <c r="Q3083" s="121"/>
      <c r="R3083" s="121"/>
      <c r="S3083" s="121"/>
      <c r="T3083" s="121"/>
      <c r="U3083" s="121"/>
      <c r="V3083" s="121"/>
      <c r="W3083" s="121"/>
      <c r="X3083" s="121"/>
      <c r="Y3083" s="121"/>
      <c r="Z3083" s="121"/>
      <c r="AA3083" s="121"/>
      <c r="AB3083" s="121"/>
      <c r="AC3083" s="121"/>
      <c r="AD3083" s="121"/>
      <c r="AE3083" s="121"/>
      <c r="AF3083" s="121"/>
    </row>
    <row r="3084" spans="2:32" ht="15" customHeight="1" x14ac:dyDescent="0.35">
      <c r="B3084" s="121"/>
      <c r="C3084" s="121"/>
      <c r="D3084" s="121"/>
      <c r="E3084" s="121"/>
      <c r="F3084" s="121"/>
      <c r="G3084" s="121"/>
      <c r="H3084" s="121"/>
      <c r="I3084" s="121"/>
      <c r="J3084" s="121"/>
      <c r="K3084" s="121"/>
      <c r="L3084" s="121"/>
      <c r="M3084" s="121"/>
      <c r="N3084" s="121"/>
      <c r="O3084" s="121"/>
      <c r="P3084" s="121"/>
      <c r="Q3084" s="121"/>
      <c r="R3084" s="121"/>
      <c r="S3084" s="121"/>
      <c r="T3084" s="121"/>
      <c r="U3084" s="121"/>
      <c r="V3084" s="121"/>
      <c r="W3084" s="121"/>
      <c r="X3084" s="121"/>
      <c r="Y3084" s="121"/>
      <c r="Z3084" s="121"/>
      <c r="AA3084" s="121"/>
      <c r="AB3084" s="121"/>
      <c r="AC3084" s="121"/>
      <c r="AD3084" s="121"/>
      <c r="AE3084" s="121"/>
      <c r="AF3084" s="121"/>
    </row>
    <row r="3085" spans="2:32" ht="15" customHeight="1" x14ac:dyDescent="0.35">
      <c r="B3085" s="121"/>
      <c r="C3085" s="121"/>
      <c r="D3085" s="121"/>
      <c r="E3085" s="121"/>
      <c r="F3085" s="121"/>
      <c r="G3085" s="121"/>
      <c r="H3085" s="121"/>
      <c r="I3085" s="121"/>
      <c r="J3085" s="121"/>
      <c r="K3085" s="121"/>
      <c r="L3085" s="121"/>
      <c r="M3085" s="121"/>
      <c r="N3085" s="121"/>
      <c r="O3085" s="121"/>
      <c r="P3085" s="121"/>
      <c r="Q3085" s="121"/>
      <c r="R3085" s="121"/>
      <c r="S3085" s="121"/>
      <c r="T3085" s="121"/>
      <c r="U3085" s="121"/>
      <c r="V3085" s="121"/>
      <c r="W3085" s="121"/>
      <c r="X3085" s="121"/>
      <c r="Y3085" s="121"/>
      <c r="Z3085" s="121"/>
      <c r="AA3085" s="121"/>
      <c r="AB3085" s="121"/>
      <c r="AC3085" s="121"/>
      <c r="AD3085" s="121"/>
      <c r="AE3085" s="121"/>
      <c r="AF3085" s="121"/>
    </row>
    <row r="3086" spans="2:32" ht="15" customHeight="1" x14ac:dyDescent="0.35">
      <c r="B3086" s="121"/>
      <c r="C3086" s="121"/>
      <c r="D3086" s="121"/>
      <c r="E3086" s="121"/>
      <c r="F3086" s="121"/>
      <c r="G3086" s="121"/>
      <c r="H3086" s="121"/>
      <c r="I3086" s="121"/>
      <c r="J3086" s="121"/>
      <c r="K3086" s="121"/>
      <c r="L3086" s="121"/>
      <c r="M3086" s="121"/>
      <c r="N3086" s="121"/>
      <c r="O3086" s="121"/>
      <c r="P3086" s="121"/>
      <c r="Q3086" s="121"/>
      <c r="R3086" s="121"/>
      <c r="S3086" s="121"/>
      <c r="T3086" s="121"/>
      <c r="U3086" s="121"/>
      <c r="V3086" s="121"/>
      <c r="W3086" s="121"/>
      <c r="X3086" s="121"/>
      <c r="Y3086" s="121"/>
      <c r="Z3086" s="121"/>
      <c r="AA3086" s="121"/>
      <c r="AB3086" s="121"/>
      <c r="AC3086" s="121"/>
      <c r="AD3086" s="121"/>
      <c r="AE3086" s="121"/>
      <c r="AF3086" s="121"/>
    </row>
    <row r="3087" spans="2:32" ht="15" customHeight="1" x14ac:dyDescent="0.35">
      <c r="B3087" s="121"/>
      <c r="C3087" s="121"/>
      <c r="D3087" s="121"/>
      <c r="E3087" s="121"/>
      <c r="F3087" s="121"/>
      <c r="G3087" s="121"/>
      <c r="H3087" s="121"/>
      <c r="I3087" s="121"/>
      <c r="J3087" s="121"/>
      <c r="K3087" s="121"/>
      <c r="L3087" s="121"/>
      <c r="M3087" s="121"/>
      <c r="N3087" s="121"/>
      <c r="O3087" s="121"/>
      <c r="P3087" s="121"/>
      <c r="Q3087" s="121"/>
      <c r="R3087" s="121"/>
      <c r="S3087" s="121"/>
      <c r="T3087" s="121"/>
      <c r="U3087" s="121"/>
      <c r="V3087" s="121"/>
      <c r="W3087" s="121"/>
      <c r="X3087" s="121"/>
      <c r="Y3087" s="121"/>
      <c r="Z3087" s="121"/>
      <c r="AA3087" s="121"/>
      <c r="AB3087" s="121"/>
      <c r="AC3087" s="121"/>
      <c r="AD3087" s="121"/>
      <c r="AE3087" s="121"/>
      <c r="AF3087" s="121"/>
    </row>
    <row r="3088" spans="2:32" ht="15" customHeight="1" x14ac:dyDescent="0.35">
      <c r="B3088" s="121"/>
      <c r="C3088" s="121"/>
      <c r="D3088" s="121"/>
      <c r="E3088" s="121"/>
      <c r="F3088" s="121"/>
      <c r="G3088" s="121"/>
      <c r="H3088" s="121"/>
      <c r="I3088" s="121"/>
      <c r="J3088" s="121"/>
      <c r="K3088" s="121"/>
      <c r="L3088" s="121"/>
      <c r="M3088" s="121"/>
      <c r="N3088" s="121"/>
      <c r="O3088" s="121"/>
      <c r="P3088" s="121"/>
      <c r="Q3088" s="121"/>
      <c r="R3088" s="121"/>
      <c r="S3088" s="121"/>
      <c r="T3088" s="121"/>
      <c r="U3088" s="121"/>
      <c r="V3088" s="121"/>
      <c r="W3088" s="121"/>
      <c r="X3088" s="121"/>
      <c r="Y3088" s="121"/>
      <c r="Z3088" s="121"/>
      <c r="AA3088" s="121"/>
      <c r="AB3088" s="121"/>
      <c r="AC3088" s="121"/>
      <c r="AD3088" s="121"/>
      <c r="AE3088" s="121"/>
      <c r="AF3088" s="121"/>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32:32" ht="15" customHeight="1" x14ac:dyDescent="0.35"/>
    <row r="3282" spans="32:32" ht="15" customHeight="1" x14ac:dyDescent="0.35"/>
    <row r="3283" spans="32:32" ht="15" customHeight="1" x14ac:dyDescent="0.35"/>
    <row r="3284" spans="32:32" ht="15" customHeight="1" x14ac:dyDescent="0.35"/>
    <row r="3285" spans="32:32" ht="15" customHeight="1" x14ac:dyDescent="0.35"/>
    <row r="3286" spans="32:32" ht="15" customHeight="1" x14ac:dyDescent="0.35"/>
    <row r="3287" spans="32:32" ht="15" customHeight="1" x14ac:dyDescent="0.35"/>
    <row r="3288" spans="32:32" ht="15" customHeight="1" x14ac:dyDescent="0.35"/>
    <row r="3289" spans="32:32" ht="15" customHeight="1" x14ac:dyDescent="0.35"/>
    <row r="3290" spans="32:32" ht="15" customHeight="1" x14ac:dyDescent="0.35"/>
    <row r="3291" spans="32:32" ht="15" customHeight="1" x14ac:dyDescent="0.35"/>
    <row r="3292" spans="32:32" ht="15" customHeight="1" x14ac:dyDescent="0.35"/>
    <row r="3293" spans="32:32" ht="15" customHeight="1" x14ac:dyDescent="0.35">
      <c r="AF3293"/>
    </row>
    <row r="3294" spans="32:32" ht="12" customHeight="1" x14ac:dyDescent="0.35"/>
    <row r="3295" spans="32:32" ht="12" customHeight="1" x14ac:dyDescent="0.35"/>
    <row r="3296" spans="3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121"/>
      <c r="C3394" s="121"/>
      <c r="D3394" s="121"/>
      <c r="E3394" s="121"/>
      <c r="F3394" s="121"/>
      <c r="G3394" s="121"/>
      <c r="H3394" s="121"/>
      <c r="I3394" s="121"/>
      <c r="J3394" s="121"/>
      <c r="K3394" s="121"/>
      <c r="L3394" s="121"/>
      <c r="M3394" s="121"/>
      <c r="N3394" s="121"/>
      <c r="O3394" s="121"/>
      <c r="P3394" s="121"/>
      <c r="Q3394" s="121"/>
      <c r="R3394" s="121"/>
      <c r="S3394" s="121"/>
      <c r="T3394" s="121"/>
      <c r="U3394" s="121"/>
      <c r="V3394" s="121"/>
      <c r="W3394" s="121"/>
      <c r="X3394" s="121"/>
      <c r="Y3394" s="121"/>
      <c r="Z3394" s="121"/>
      <c r="AA3394" s="121"/>
      <c r="AB3394" s="121"/>
      <c r="AC3394" s="121"/>
      <c r="AD3394" s="121"/>
      <c r="AE3394" s="121"/>
      <c r="AF3394" s="121"/>
    </row>
    <row r="3395" spans="2:32" ht="15" customHeight="1" x14ac:dyDescent="0.35">
      <c r="B3395" s="121"/>
      <c r="C3395" s="121"/>
      <c r="D3395" s="121"/>
      <c r="E3395" s="121"/>
      <c r="F3395" s="121"/>
      <c r="G3395" s="121"/>
      <c r="H3395" s="121"/>
      <c r="I3395" s="121"/>
      <c r="J3395" s="121"/>
      <c r="K3395" s="121"/>
      <c r="L3395" s="121"/>
      <c r="M3395" s="121"/>
      <c r="N3395" s="121"/>
      <c r="O3395" s="121"/>
      <c r="P3395" s="121"/>
      <c r="Q3395" s="121"/>
      <c r="R3395" s="121"/>
      <c r="S3395" s="121"/>
      <c r="T3395" s="121"/>
      <c r="U3395" s="121"/>
      <c r="V3395" s="121"/>
      <c r="W3395" s="121"/>
      <c r="X3395" s="121"/>
      <c r="Y3395" s="121"/>
      <c r="Z3395" s="121"/>
      <c r="AA3395" s="121"/>
      <c r="AB3395" s="121"/>
      <c r="AC3395" s="121"/>
      <c r="AD3395" s="121"/>
      <c r="AE3395" s="121"/>
      <c r="AF3395" s="121"/>
    </row>
    <row r="3396" spans="2:32" ht="12" customHeight="1" x14ac:dyDescent="0.35">
      <c r="B3396" s="121"/>
      <c r="C3396" s="121"/>
      <c r="D3396" s="121"/>
      <c r="E3396" s="121"/>
      <c r="F3396" s="121"/>
      <c r="G3396" s="121"/>
      <c r="H3396" s="121"/>
      <c r="I3396" s="121"/>
      <c r="J3396" s="121"/>
      <c r="K3396" s="121"/>
      <c r="L3396" s="121"/>
      <c r="M3396" s="121"/>
      <c r="N3396" s="121"/>
      <c r="O3396" s="121"/>
      <c r="P3396" s="121"/>
      <c r="Q3396" s="121"/>
      <c r="R3396" s="121"/>
      <c r="S3396" s="121"/>
      <c r="T3396" s="121"/>
      <c r="U3396" s="121"/>
      <c r="V3396" s="121"/>
      <c r="W3396" s="121"/>
      <c r="X3396" s="121"/>
      <c r="Y3396" s="121"/>
      <c r="Z3396" s="121"/>
      <c r="AA3396" s="121"/>
      <c r="AB3396" s="121"/>
      <c r="AC3396" s="121"/>
      <c r="AD3396" s="121"/>
      <c r="AE3396" s="121"/>
      <c r="AF3396" s="121"/>
    </row>
    <row r="3397" spans="2:32" ht="15" customHeight="1" x14ac:dyDescent="0.35">
      <c r="B3397" s="121"/>
      <c r="C3397" s="121"/>
      <c r="D3397" s="121"/>
      <c r="E3397" s="121"/>
      <c r="F3397" s="121"/>
      <c r="G3397" s="121"/>
      <c r="H3397" s="121"/>
      <c r="I3397" s="121"/>
      <c r="J3397" s="121"/>
      <c r="K3397" s="121"/>
      <c r="L3397" s="121"/>
      <c r="M3397" s="121"/>
      <c r="N3397" s="121"/>
      <c r="O3397" s="121"/>
      <c r="P3397" s="121"/>
      <c r="Q3397" s="121"/>
      <c r="R3397" s="121"/>
      <c r="S3397" s="121"/>
      <c r="T3397" s="121"/>
      <c r="U3397" s="121"/>
      <c r="V3397" s="121"/>
      <c r="W3397" s="121"/>
      <c r="X3397" s="121"/>
      <c r="Y3397" s="121"/>
      <c r="Z3397" s="121"/>
      <c r="AA3397" s="121"/>
      <c r="AB3397" s="121"/>
      <c r="AC3397" s="121"/>
      <c r="AD3397" s="121"/>
      <c r="AE3397" s="121"/>
      <c r="AF3397" s="121"/>
    </row>
    <row r="3398" spans="2:32" ht="15" customHeight="1" x14ac:dyDescent="0.35">
      <c r="B3398" s="121"/>
      <c r="C3398" s="121"/>
      <c r="D3398" s="121"/>
      <c r="E3398" s="121"/>
      <c r="F3398" s="121"/>
      <c r="G3398" s="121"/>
      <c r="H3398" s="121"/>
      <c r="I3398" s="121"/>
      <c r="J3398" s="121"/>
      <c r="K3398" s="121"/>
      <c r="L3398" s="121"/>
      <c r="M3398" s="121"/>
      <c r="N3398" s="121"/>
      <c r="O3398" s="121"/>
      <c r="P3398" s="121"/>
      <c r="Q3398" s="121"/>
      <c r="R3398" s="121"/>
      <c r="S3398" s="121"/>
      <c r="T3398" s="121"/>
      <c r="U3398" s="121"/>
      <c r="V3398" s="121"/>
      <c r="W3398" s="121"/>
      <c r="X3398" s="121"/>
      <c r="Y3398" s="121"/>
      <c r="Z3398" s="121"/>
      <c r="AA3398" s="121"/>
      <c r="AB3398" s="121"/>
      <c r="AC3398" s="121"/>
      <c r="AD3398" s="121"/>
      <c r="AE3398" s="121"/>
      <c r="AF3398" s="121"/>
    </row>
    <row r="3399" spans="2:32" ht="12" customHeight="1" x14ac:dyDescent="0.35">
      <c r="B3399" s="121"/>
      <c r="C3399" s="121"/>
      <c r="D3399" s="121"/>
      <c r="E3399" s="121"/>
      <c r="F3399" s="121"/>
      <c r="G3399" s="121"/>
      <c r="H3399" s="121"/>
      <c r="I3399" s="121"/>
      <c r="J3399" s="121"/>
      <c r="K3399" s="121"/>
      <c r="L3399" s="121"/>
      <c r="M3399" s="121"/>
      <c r="N3399" s="121"/>
      <c r="O3399" s="121"/>
      <c r="P3399" s="121"/>
      <c r="Q3399" s="121"/>
      <c r="R3399" s="121"/>
      <c r="S3399" s="121"/>
      <c r="T3399" s="121"/>
      <c r="U3399" s="121"/>
      <c r="V3399" s="121"/>
      <c r="W3399" s="121"/>
      <c r="X3399" s="121"/>
      <c r="Y3399" s="121"/>
      <c r="Z3399" s="121"/>
      <c r="AA3399" s="121"/>
      <c r="AB3399" s="121"/>
      <c r="AC3399" s="121"/>
      <c r="AD3399" s="121"/>
      <c r="AE3399" s="121"/>
      <c r="AF3399" s="121"/>
    </row>
    <row r="3400" spans="2:32" ht="15" customHeight="1" x14ac:dyDescent="0.35">
      <c r="B3400" s="121"/>
      <c r="C3400" s="121"/>
      <c r="D3400" s="121"/>
      <c r="E3400" s="121"/>
      <c r="F3400" s="121"/>
      <c r="G3400" s="121"/>
      <c r="H3400" s="121"/>
      <c r="I3400" s="121"/>
      <c r="J3400" s="121"/>
      <c r="K3400" s="121"/>
      <c r="L3400" s="121"/>
      <c r="M3400" s="121"/>
      <c r="N3400" s="121"/>
      <c r="O3400" s="121"/>
      <c r="P3400" s="121"/>
      <c r="Q3400" s="121"/>
      <c r="R3400" s="121"/>
      <c r="S3400" s="121"/>
      <c r="T3400" s="121"/>
      <c r="U3400" s="121"/>
      <c r="V3400" s="121"/>
      <c r="W3400" s="121"/>
      <c r="X3400" s="121"/>
      <c r="Y3400" s="121"/>
      <c r="Z3400" s="121"/>
      <c r="AA3400" s="121"/>
      <c r="AB3400" s="121"/>
      <c r="AC3400" s="121"/>
      <c r="AD3400" s="121"/>
      <c r="AE3400" s="121"/>
      <c r="AF3400" s="121"/>
    </row>
    <row r="3401" spans="2:32" ht="15" customHeight="1" x14ac:dyDescent="0.35">
      <c r="B3401" s="121"/>
      <c r="C3401" s="121"/>
      <c r="D3401" s="121"/>
      <c r="E3401" s="121"/>
      <c r="F3401" s="121"/>
      <c r="G3401" s="121"/>
      <c r="H3401" s="121"/>
      <c r="I3401" s="121"/>
      <c r="J3401" s="121"/>
      <c r="K3401" s="121"/>
      <c r="L3401" s="121"/>
      <c r="M3401" s="121"/>
      <c r="N3401" s="121"/>
      <c r="O3401" s="121"/>
      <c r="P3401" s="121"/>
      <c r="Q3401" s="121"/>
      <c r="R3401" s="121"/>
      <c r="S3401" s="121"/>
      <c r="T3401" s="121"/>
      <c r="U3401" s="121"/>
      <c r="V3401" s="121"/>
      <c r="W3401" s="121"/>
      <c r="X3401" s="121"/>
      <c r="Y3401" s="121"/>
      <c r="Z3401" s="121"/>
      <c r="AA3401" s="121"/>
      <c r="AB3401" s="121"/>
      <c r="AC3401" s="121"/>
      <c r="AD3401" s="121"/>
      <c r="AE3401" s="121"/>
      <c r="AF3401" s="121"/>
    </row>
    <row r="3402" spans="2:32" ht="15" customHeight="1" x14ac:dyDescent="0.35">
      <c r="B3402" s="121"/>
      <c r="C3402" s="121"/>
      <c r="D3402" s="121"/>
      <c r="E3402" s="121"/>
      <c r="F3402" s="121"/>
      <c r="G3402" s="121"/>
      <c r="H3402" s="121"/>
      <c r="I3402" s="121"/>
      <c r="J3402" s="121"/>
      <c r="K3402" s="121"/>
      <c r="L3402" s="121"/>
      <c r="M3402" s="121"/>
      <c r="N3402" s="121"/>
      <c r="O3402" s="121"/>
      <c r="P3402" s="121"/>
      <c r="Q3402" s="121"/>
      <c r="R3402" s="121"/>
      <c r="S3402" s="121"/>
      <c r="T3402" s="121"/>
      <c r="U3402" s="121"/>
      <c r="V3402" s="121"/>
      <c r="W3402" s="121"/>
      <c r="X3402" s="121"/>
      <c r="Y3402" s="121"/>
      <c r="Z3402" s="121"/>
      <c r="AA3402" s="121"/>
      <c r="AB3402" s="121"/>
      <c r="AC3402" s="121"/>
      <c r="AD3402" s="121"/>
      <c r="AE3402" s="121"/>
      <c r="AF3402" s="121"/>
    </row>
    <row r="3403" spans="2:32" ht="15" customHeight="1" x14ac:dyDescent="0.35">
      <c r="B3403" s="121"/>
      <c r="C3403" s="121"/>
      <c r="D3403" s="121"/>
      <c r="E3403" s="121"/>
      <c r="F3403" s="121"/>
      <c r="G3403" s="121"/>
      <c r="H3403" s="121"/>
      <c r="I3403" s="121"/>
      <c r="J3403" s="121"/>
      <c r="K3403" s="121"/>
      <c r="L3403" s="121"/>
      <c r="M3403" s="121"/>
      <c r="N3403" s="121"/>
      <c r="O3403" s="121"/>
      <c r="P3403" s="121"/>
      <c r="Q3403" s="121"/>
      <c r="R3403" s="121"/>
      <c r="S3403" s="121"/>
      <c r="T3403" s="121"/>
      <c r="U3403" s="121"/>
      <c r="V3403" s="121"/>
      <c r="W3403" s="121"/>
      <c r="X3403" s="121"/>
      <c r="Y3403" s="121"/>
      <c r="Z3403" s="121"/>
      <c r="AA3403" s="121"/>
      <c r="AB3403" s="121"/>
      <c r="AC3403" s="121"/>
      <c r="AD3403" s="121"/>
      <c r="AE3403" s="121"/>
      <c r="AF3403" s="121"/>
    </row>
    <row r="3404" spans="2:32" ht="15" customHeight="1" x14ac:dyDescent="0.35">
      <c r="B3404" s="121"/>
      <c r="C3404" s="121"/>
      <c r="D3404" s="121"/>
      <c r="E3404" s="121"/>
      <c r="F3404" s="121"/>
      <c r="G3404" s="121"/>
      <c r="H3404" s="121"/>
      <c r="I3404" s="121"/>
      <c r="J3404" s="121"/>
      <c r="K3404" s="121"/>
      <c r="L3404" s="121"/>
      <c r="M3404" s="121"/>
      <c r="N3404" s="121"/>
      <c r="O3404" s="121"/>
      <c r="P3404" s="121"/>
      <c r="Q3404" s="121"/>
      <c r="R3404" s="121"/>
      <c r="S3404" s="121"/>
      <c r="T3404" s="121"/>
      <c r="U3404" s="121"/>
      <c r="V3404" s="121"/>
      <c r="W3404" s="121"/>
      <c r="X3404" s="121"/>
      <c r="Y3404" s="121"/>
      <c r="Z3404" s="121"/>
      <c r="AA3404" s="121"/>
      <c r="AB3404" s="121"/>
      <c r="AC3404" s="121"/>
      <c r="AD3404" s="121"/>
      <c r="AE3404" s="121"/>
      <c r="AF3404" s="121"/>
    </row>
    <row r="3405" spans="2:32" ht="15" customHeight="1" x14ac:dyDescent="0.35">
      <c r="B3405" s="121"/>
      <c r="C3405" s="121"/>
      <c r="D3405" s="121"/>
      <c r="E3405" s="121"/>
      <c r="F3405" s="121"/>
      <c r="G3405" s="121"/>
      <c r="H3405" s="121"/>
      <c r="I3405" s="121"/>
      <c r="J3405" s="121"/>
      <c r="K3405" s="121"/>
      <c r="L3405" s="121"/>
      <c r="M3405" s="121"/>
      <c r="N3405" s="121"/>
      <c r="O3405" s="121"/>
      <c r="P3405" s="121"/>
      <c r="Q3405" s="121"/>
      <c r="R3405" s="121"/>
      <c r="S3405" s="121"/>
      <c r="T3405" s="121"/>
      <c r="U3405" s="121"/>
      <c r="V3405" s="121"/>
      <c r="W3405" s="121"/>
      <c r="X3405" s="121"/>
      <c r="Y3405" s="121"/>
      <c r="Z3405" s="121"/>
      <c r="AA3405" s="121"/>
      <c r="AB3405" s="121"/>
      <c r="AC3405" s="121"/>
      <c r="AD3405" s="121"/>
      <c r="AE3405" s="121"/>
      <c r="AF3405" s="121"/>
    </row>
    <row r="3406" spans="2:32" ht="15" customHeight="1" x14ac:dyDescent="0.35">
      <c r="B3406" s="121"/>
      <c r="C3406" s="121"/>
      <c r="D3406" s="121"/>
      <c r="E3406" s="121"/>
      <c r="F3406" s="121"/>
      <c r="G3406" s="121"/>
      <c r="H3406" s="121"/>
      <c r="I3406" s="121"/>
      <c r="J3406" s="121"/>
      <c r="K3406" s="121"/>
      <c r="L3406" s="121"/>
      <c r="M3406" s="121"/>
      <c r="N3406" s="121"/>
      <c r="O3406" s="121"/>
      <c r="P3406" s="121"/>
      <c r="Q3406" s="121"/>
      <c r="R3406" s="121"/>
      <c r="S3406" s="121"/>
      <c r="T3406" s="121"/>
      <c r="U3406" s="121"/>
      <c r="V3406" s="121"/>
      <c r="W3406" s="121"/>
      <c r="X3406" s="121"/>
      <c r="Y3406" s="121"/>
      <c r="Z3406" s="121"/>
      <c r="AA3406" s="121"/>
      <c r="AB3406" s="121"/>
      <c r="AC3406" s="121"/>
      <c r="AD3406" s="121"/>
      <c r="AE3406" s="121"/>
      <c r="AF3406" s="121"/>
    </row>
    <row r="3407" spans="2:32" ht="15" customHeight="1" x14ac:dyDescent="0.35">
      <c r="B3407" s="121"/>
      <c r="C3407" s="121"/>
      <c r="D3407" s="121"/>
      <c r="E3407" s="121"/>
      <c r="F3407" s="121"/>
      <c r="G3407" s="121"/>
      <c r="H3407" s="121"/>
      <c r="I3407" s="121"/>
      <c r="J3407" s="121"/>
      <c r="K3407" s="121"/>
      <c r="L3407" s="121"/>
      <c r="M3407" s="121"/>
      <c r="N3407" s="121"/>
      <c r="O3407" s="121"/>
      <c r="P3407" s="121"/>
      <c r="Q3407" s="121"/>
      <c r="R3407" s="121"/>
      <c r="S3407" s="121"/>
      <c r="T3407" s="121"/>
      <c r="U3407" s="121"/>
      <c r="V3407" s="121"/>
      <c r="W3407" s="121"/>
      <c r="X3407" s="121"/>
      <c r="Y3407" s="121"/>
      <c r="Z3407" s="121"/>
      <c r="AA3407" s="121"/>
      <c r="AB3407" s="121"/>
      <c r="AC3407" s="121"/>
      <c r="AD3407" s="121"/>
      <c r="AE3407" s="121"/>
      <c r="AF3407" s="121"/>
    </row>
    <row r="3408" spans="2:32" ht="15" customHeight="1" x14ac:dyDescent="0.35">
      <c r="B3408" s="121"/>
      <c r="C3408" s="121"/>
      <c r="D3408" s="121"/>
      <c r="E3408" s="121"/>
      <c r="F3408" s="121"/>
      <c r="G3408" s="121"/>
      <c r="H3408" s="121"/>
      <c r="I3408" s="121"/>
      <c r="J3408" s="121"/>
      <c r="K3408" s="121"/>
      <c r="L3408" s="121"/>
      <c r="M3408" s="121"/>
      <c r="N3408" s="121"/>
      <c r="O3408" s="121"/>
      <c r="P3408" s="121"/>
      <c r="Q3408" s="121"/>
      <c r="R3408" s="121"/>
      <c r="S3408" s="121"/>
      <c r="T3408" s="121"/>
      <c r="U3408" s="121"/>
      <c r="V3408" s="121"/>
      <c r="W3408" s="121"/>
      <c r="X3408" s="121"/>
      <c r="Y3408" s="121"/>
      <c r="Z3408" s="121"/>
      <c r="AA3408" s="121"/>
      <c r="AB3408" s="121"/>
      <c r="AC3408" s="121"/>
      <c r="AD3408" s="121"/>
      <c r="AE3408" s="121"/>
      <c r="AF3408" s="121"/>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121"/>
      <c r="C3496" s="121"/>
      <c r="D3496" s="121"/>
      <c r="E3496" s="121"/>
      <c r="F3496" s="121"/>
      <c r="G3496" s="121"/>
      <c r="H3496" s="121"/>
      <c r="I3496" s="121"/>
      <c r="J3496" s="121"/>
      <c r="K3496" s="121"/>
      <c r="L3496" s="121"/>
      <c r="M3496" s="121"/>
      <c r="N3496" s="121"/>
      <c r="O3496" s="121"/>
      <c r="P3496" s="121"/>
      <c r="Q3496" s="121"/>
      <c r="R3496" s="121"/>
      <c r="S3496" s="121"/>
      <c r="T3496" s="121"/>
      <c r="U3496" s="121"/>
      <c r="V3496" s="121"/>
      <c r="W3496" s="121"/>
      <c r="X3496" s="121"/>
      <c r="Y3496" s="121"/>
      <c r="Z3496" s="121"/>
      <c r="AA3496" s="121"/>
      <c r="AB3496" s="121"/>
      <c r="AC3496" s="121"/>
      <c r="AD3496" s="121"/>
      <c r="AE3496" s="121"/>
      <c r="AF3496" s="121"/>
    </row>
    <row r="3497" spans="2:32" ht="15" customHeight="1" x14ac:dyDescent="0.35"/>
    <row r="3498" spans="2:32" ht="15" customHeight="1" x14ac:dyDescent="0.35"/>
    <row r="3499" spans="2:32" ht="15" customHeight="1" x14ac:dyDescent="0.35">
      <c r="B3499" s="121"/>
      <c r="C3499" s="121"/>
      <c r="D3499" s="121"/>
      <c r="E3499" s="121"/>
      <c r="F3499" s="121"/>
      <c r="G3499" s="121"/>
      <c r="H3499" s="121"/>
      <c r="I3499" s="121"/>
      <c r="J3499" s="121"/>
      <c r="K3499" s="121"/>
      <c r="L3499" s="121"/>
      <c r="M3499" s="121"/>
      <c r="N3499" s="121"/>
      <c r="O3499" s="121"/>
      <c r="P3499" s="121"/>
      <c r="Q3499" s="121"/>
      <c r="R3499" s="121"/>
      <c r="S3499" s="121"/>
      <c r="T3499" s="121"/>
      <c r="U3499" s="121"/>
      <c r="V3499" s="121"/>
      <c r="W3499" s="121"/>
      <c r="X3499" s="121"/>
      <c r="Y3499" s="121"/>
      <c r="Z3499" s="121"/>
      <c r="AA3499" s="121"/>
      <c r="AB3499" s="121"/>
      <c r="AC3499" s="121"/>
      <c r="AD3499" s="121"/>
      <c r="AE3499" s="121"/>
      <c r="AF3499" s="121"/>
    </row>
    <row r="3500" spans="2:32" ht="15" customHeight="1" x14ac:dyDescent="0.35"/>
    <row r="3501" spans="2:32" ht="15" customHeight="1" x14ac:dyDescent="0.35">
      <c r="B3501" s="121"/>
      <c r="C3501" s="121"/>
      <c r="D3501" s="121"/>
      <c r="E3501" s="121"/>
      <c r="F3501" s="121"/>
      <c r="G3501" s="121"/>
      <c r="H3501" s="121"/>
      <c r="I3501" s="121"/>
      <c r="J3501" s="121"/>
      <c r="K3501" s="121"/>
      <c r="L3501" s="121"/>
      <c r="M3501" s="121"/>
      <c r="N3501" s="121"/>
      <c r="O3501" s="121"/>
      <c r="P3501" s="121"/>
      <c r="Q3501" s="121"/>
      <c r="R3501" s="121"/>
      <c r="S3501" s="121"/>
      <c r="T3501" s="121"/>
      <c r="U3501" s="121"/>
      <c r="V3501" s="121"/>
      <c r="W3501" s="121"/>
      <c r="X3501" s="121"/>
      <c r="Y3501" s="121"/>
      <c r="Z3501" s="121"/>
      <c r="AA3501" s="121"/>
      <c r="AB3501" s="121"/>
      <c r="AC3501" s="121"/>
      <c r="AD3501" s="121"/>
      <c r="AE3501" s="121"/>
      <c r="AF3501" s="121"/>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32:32" ht="12" customHeight="1" x14ac:dyDescent="0.35"/>
    <row r="3522" spans="32:32" ht="15" customHeight="1" x14ac:dyDescent="0.35"/>
    <row r="3523" spans="32:32" ht="15" customHeight="1" x14ac:dyDescent="0.35"/>
    <row r="3524" spans="32:32" ht="12" customHeight="1" x14ac:dyDescent="0.35"/>
    <row r="3525" spans="32:32" ht="15" customHeight="1" x14ac:dyDescent="0.35"/>
    <row r="3526" spans="32:32" ht="15" customHeight="1" x14ac:dyDescent="0.35"/>
    <row r="3527" spans="32:32" ht="15" customHeight="1" x14ac:dyDescent="0.35">
      <c r="AF3527"/>
    </row>
    <row r="3528" spans="32:32" ht="15" customHeight="1" x14ac:dyDescent="0.35"/>
    <row r="3529" spans="32:32" ht="15" customHeight="1" x14ac:dyDescent="0.35"/>
    <row r="3530" spans="32:32" ht="15" customHeight="1" x14ac:dyDescent="0.35"/>
    <row r="3531" spans="32:32" ht="15" customHeight="1" x14ac:dyDescent="0.35"/>
    <row r="3532" spans="32:32" ht="15" customHeight="1" x14ac:dyDescent="0.35"/>
    <row r="3533" spans="32:32" ht="15" customHeight="1" x14ac:dyDescent="0.35"/>
    <row r="3534" spans="32:32" ht="15" customHeight="1" x14ac:dyDescent="0.35"/>
    <row r="3535" spans="32:32" ht="12" customHeight="1" x14ac:dyDescent="0.35"/>
    <row r="3536" spans="3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121"/>
      <c r="C3621" s="121"/>
      <c r="D3621" s="121"/>
      <c r="E3621" s="121"/>
      <c r="F3621" s="121"/>
      <c r="G3621" s="121"/>
      <c r="H3621" s="121"/>
      <c r="I3621" s="121"/>
      <c r="J3621" s="121"/>
      <c r="K3621" s="121"/>
      <c r="L3621" s="121"/>
      <c r="M3621" s="121"/>
      <c r="N3621" s="121"/>
      <c r="O3621" s="121"/>
      <c r="P3621" s="121"/>
      <c r="Q3621" s="121"/>
      <c r="R3621" s="121"/>
      <c r="S3621" s="121"/>
      <c r="T3621" s="121"/>
      <c r="U3621" s="121"/>
      <c r="V3621" s="121"/>
      <c r="W3621" s="121"/>
      <c r="X3621" s="121"/>
      <c r="Y3621" s="121"/>
      <c r="Z3621" s="121"/>
      <c r="AA3621" s="121"/>
      <c r="AB3621" s="121"/>
      <c r="AC3621" s="121"/>
      <c r="AD3621" s="121"/>
      <c r="AE3621" s="121"/>
      <c r="AF3621" s="121"/>
    </row>
    <row r="3622" spans="2:32" ht="15" customHeight="1" x14ac:dyDescent="0.35"/>
    <row r="3623" spans="2:32" ht="15" customHeight="1" x14ac:dyDescent="0.35"/>
    <row r="3624" spans="2:32" ht="15" customHeight="1" x14ac:dyDescent="0.35">
      <c r="B3624" s="121"/>
      <c r="C3624" s="121"/>
      <c r="D3624" s="121"/>
      <c r="E3624" s="121"/>
      <c r="F3624" s="121"/>
      <c r="G3624" s="121"/>
      <c r="H3624" s="121"/>
      <c r="I3624" s="121"/>
      <c r="J3624" s="121"/>
      <c r="K3624" s="121"/>
      <c r="L3624" s="121"/>
      <c r="M3624" s="121"/>
      <c r="N3624" s="121"/>
      <c r="O3624" s="121"/>
      <c r="P3624" s="121"/>
      <c r="Q3624" s="121"/>
      <c r="R3624" s="121"/>
      <c r="S3624" s="121"/>
      <c r="T3624" s="121"/>
      <c r="U3624" s="121"/>
      <c r="V3624" s="121"/>
      <c r="W3624" s="121"/>
      <c r="X3624" s="121"/>
      <c r="Y3624" s="121"/>
      <c r="Z3624" s="121"/>
      <c r="AA3624" s="121"/>
      <c r="AB3624" s="121"/>
      <c r="AC3624" s="121"/>
      <c r="AD3624" s="121"/>
      <c r="AE3624" s="121"/>
      <c r="AF3624" s="121"/>
    </row>
    <row r="3625" spans="2:32" ht="15" customHeight="1" x14ac:dyDescent="0.35"/>
    <row r="3626" spans="2:32" ht="15" customHeight="1" x14ac:dyDescent="0.35">
      <c r="B3626" s="121"/>
      <c r="C3626" s="121"/>
      <c r="D3626" s="121"/>
      <c r="E3626" s="121"/>
      <c r="F3626" s="121"/>
      <c r="G3626" s="121"/>
      <c r="H3626" s="121"/>
      <c r="I3626" s="121"/>
      <c r="J3626" s="121"/>
      <c r="K3626" s="121"/>
      <c r="L3626" s="121"/>
      <c r="M3626" s="121"/>
      <c r="N3626" s="121"/>
      <c r="O3626" s="121"/>
      <c r="P3626" s="121"/>
      <c r="Q3626" s="121"/>
      <c r="R3626" s="121"/>
      <c r="S3626" s="121"/>
      <c r="T3626" s="121"/>
      <c r="U3626" s="121"/>
      <c r="V3626" s="121"/>
      <c r="W3626" s="121"/>
      <c r="X3626" s="121"/>
      <c r="Y3626" s="121"/>
      <c r="Z3626" s="121"/>
      <c r="AA3626" s="121"/>
      <c r="AB3626" s="121"/>
      <c r="AC3626" s="121"/>
      <c r="AD3626" s="121"/>
      <c r="AE3626" s="121"/>
      <c r="AF3626" s="121"/>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32:32" ht="12" customHeight="1" x14ac:dyDescent="0.35"/>
    <row r="3650" spans="32:32" ht="15" customHeight="1" x14ac:dyDescent="0.35"/>
    <row r="3651" spans="32:32" ht="15" customHeight="1" x14ac:dyDescent="0.35"/>
    <row r="3652" spans="32:32" ht="15" customHeight="1" x14ac:dyDescent="0.35">
      <c r="AF3652"/>
    </row>
    <row r="3653" spans="32:32" ht="15" customHeight="1" x14ac:dyDescent="0.35"/>
    <row r="3654" spans="32:32" ht="15" customHeight="1" x14ac:dyDescent="0.35"/>
    <row r="3655" spans="32:32" ht="15" customHeight="1" x14ac:dyDescent="0.35"/>
    <row r="3656" spans="32:32" ht="15" customHeight="1" x14ac:dyDescent="0.35"/>
    <row r="3657" spans="32:32" ht="15" customHeight="1" x14ac:dyDescent="0.35"/>
    <row r="3658" spans="32:32" ht="15" customHeight="1" x14ac:dyDescent="0.35"/>
    <row r="3659" spans="32:32" ht="15" customHeight="1" x14ac:dyDescent="0.35"/>
    <row r="3660" spans="32:32" ht="12" customHeight="1" x14ac:dyDescent="0.35"/>
    <row r="3661" spans="32:32" ht="12" customHeight="1" x14ac:dyDescent="0.35"/>
    <row r="3662" spans="32:32" ht="12" customHeight="1" x14ac:dyDescent="0.35"/>
    <row r="3663" spans="32:32" ht="12" customHeight="1" x14ac:dyDescent="0.35"/>
    <row r="3664" spans="3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121"/>
      <c r="C3746" s="121"/>
      <c r="D3746" s="121"/>
      <c r="E3746" s="121"/>
      <c r="F3746" s="121"/>
      <c r="G3746" s="121"/>
      <c r="H3746" s="121"/>
      <c r="I3746" s="121"/>
      <c r="J3746" s="121"/>
      <c r="K3746" s="121"/>
      <c r="L3746" s="121"/>
      <c r="M3746" s="121"/>
      <c r="N3746" s="121"/>
      <c r="O3746" s="121"/>
      <c r="P3746" s="121"/>
      <c r="Q3746" s="121"/>
      <c r="R3746" s="121"/>
      <c r="S3746" s="121"/>
      <c r="T3746" s="121"/>
      <c r="U3746" s="121"/>
      <c r="V3746" s="121"/>
      <c r="W3746" s="121"/>
      <c r="X3746" s="121"/>
      <c r="Y3746" s="121"/>
      <c r="Z3746" s="121"/>
      <c r="AA3746" s="121"/>
      <c r="AB3746" s="121"/>
      <c r="AC3746" s="121"/>
      <c r="AD3746" s="121"/>
      <c r="AE3746" s="121"/>
      <c r="AF3746" s="121"/>
    </row>
    <row r="3747" spans="2:32" ht="15" customHeight="1" x14ac:dyDescent="0.35"/>
    <row r="3748" spans="2:32" ht="15" customHeight="1" x14ac:dyDescent="0.35"/>
    <row r="3749" spans="2:32" ht="15" customHeight="1" x14ac:dyDescent="0.35">
      <c r="B3749" s="121"/>
      <c r="C3749" s="121"/>
      <c r="D3749" s="121"/>
      <c r="E3749" s="121"/>
      <c r="F3749" s="121"/>
      <c r="G3749" s="121"/>
      <c r="H3749" s="121"/>
      <c r="I3749" s="121"/>
      <c r="J3749" s="121"/>
      <c r="K3749" s="121"/>
      <c r="L3749" s="121"/>
      <c r="M3749" s="121"/>
      <c r="N3749" s="121"/>
      <c r="O3749" s="121"/>
      <c r="P3749" s="121"/>
      <c r="Q3749" s="121"/>
      <c r="R3749" s="121"/>
      <c r="S3749" s="121"/>
      <c r="T3749" s="121"/>
      <c r="U3749" s="121"/>
      <c r="V3749" s="121"/>
      <c r="W3749" s="121"/>
      <c r="X3749" s="121"/>
      <c r="Y3749" s="121"/>
      <c r="Z3749" s="121"/>
      <c r="AA3749" s="121"/>
      <c r="AB3749" s="121"/>
      <c r="AC3749" s="121"/>
      <c r="AD3749" s="121"/>
      <c r="AE3749" s="121"/>
      <c r="AF3749" s="121"/>
    </row>
    <row r="3750" spans="2:32" ht="15" customHeight="1" x14ac:dyDescent="0.35"/>
    <row r="3751" spans="2:32" ht="15" customHeight="1" x14ac:dyDescent="0.35">
      <c r="B3751" s="121"/>
      <c r="C3751" s="121"/>
      <c r="D3751" s="121"/>
      <c r="E3751" s="121"/>
      <c r="F3751" s="121"/>
      <c r="G3751" s="121"/>
      <c r="H3751" s="121"/>
      <c r="I3751" s="121"/>
      <c r="J3751" s="121"/>
      <c r="K3751" s="121"/>
      <c r="L3751" s="121"/>
      <c r="M3751" s="121"/>
      <c r="N3751" s="121"/>
      <c r="O3751" s="121"/>
      <c r="P3751" s="121"/>
      <c r="Q3751" s="121"/>
      <c r="R3751" s="121"/>
      <c r="S3751" s="121"/>
      <c r="T3751" s="121"/>
      <c r="U3751" s="121"/>
      <c r="V3751" s="121"/>
      <c r="W3751" s="121"/>
      <c r="X3751" s="121"/>
      <c r="Y3751" s="121"/>
      <c r="Z3751" s="121"/>
      <c r="AA3751" s="121"/>
      <c r="AB3751" s="121"/>
      <c r="AC3751" s="121"/>
      <c r="AD3751" s="121"/>
      <c r="AE3751" s="121"/>
      <c r="AF3751" s="121"/>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32:32" ht="15" customHeight="1" x14ac:dyDescent="0.35">
      <c r="AF3777"/>
    </row>
    <row r="3778" spans="32:32" ht="15" customHeight="1" x14ac:dyDescent="0.35"/>
    <row r="3779" spans="32:32" ht="15" customHeight="1" x14ac:dyDescent="0.35"/>
    <row r="3780" spans="32:32" ht="15" customHeight="1" x14ac:dyDescent="0.35"/>
    <row r="3781" spans="32:32" ht="15" customHeight="1" x14ac:dyDescent="0.35"/>
    <row r="3782" spans="32:32" ht="15" customHeight="1" x14ac:dyDescent="0.35"/>
    <row r="3783" spans="32:32" ht="15" customHeight="1" x14ac:dyDescent="0.35"/>
    <row r="3784" spans="32:32" ht="15" customHeight="1" x14ac:dyDescent="0.35"/>
    <row r="3785" spans="32:32" ht="12" customHeight="1" x14ac:dyDescent="0.35"/>
    <row r="3786" spans="32:32" ht="12" customHeight="1" x14ac:dyDescent="0.35"/>
    <row r="3787" spans="32:32" ht="12" customHeight="1" x14ac:dyDescent="0.35"/>
    <row r="3788" spans="32:32" ht="12" customHeight="1" x14ac:dyDescent="0.35"/>
    <row r="3789" spans="32:32" ht="12" customHeight="1" x14ac:dyDescent="0.35"/>
    <row r="3790" spans="32:32" ht="12" customHeight="1" x14ac:dyDescent="0.35"/>
    <row r="3791" spans="32:32" ht="12" customHeight="1" x14ac:dyDescent="0.35"/>
    <row r="3792" spans="3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121"/>
      <c r="C3874" s="121"/>
      <c r="D3874" s="121"/>
      <c r="E3874" s="121"/>
      <c r="F3874" s="121"/>
      <c r="G3874" s="121"/>
      <c r="H3874" s="121"/>
      <c r="I3874" s="121"/>
      <c r="J3874" s="121"/>
      <c r="K3874" s="121"/>
      <c r="L3874" s="121"/>
      <c r="M3874" s="121"/>
      <c r="N3874" s="121"/>
      <c r="O3874" s="121"/>
      <c r="P3874" s="121"/>
      <c r="Q3874" s="121"/>
      <c r="R3874" s="121"/>
      <c r="S3874" s="121"/>
      <c r="T3874" s="121"/>
      <c r="U3874" s="121"/>
      <c r="V3874" s="121"/>
      <c r="W3874" s="121"/>
      <c r="X3874" s="121"/>
      <c r="Y3874" s="121"/>
      <c r="Z3874" s="121"/>
      <c r="AA3874" s="121"/>
      <c r="AB3874" s="121"/>
      <c r="AC3874" s="121"/>
      <c r="AD3874" s="121"/>
      <c r="AE3874" s="121"/>
      <c r="AF3874" s="121"/>
    </row>
    <row r="3875" spans="2:32" ht="15" customHeight="1" x14ac:dyDescent="0.35"/>
    <row r="3876" spans="2:32" ht="15" customHeight="1" x14ac:dyDescent="0.35">
      <c r="B3876" s="121"/>
      <c r="C3876" s="121"/>
      <c r="D3876" s="121"/>
      <c r="E3876" s="121"/>
      <c r="F3876" s="121"/>
      <c r="G3876" s="121"/>
      <c r="H3876" s="121"/>
      <c r="I3876" s="121"/>
      <c r="J3876" s="121"/>
      <c r="K3876" s="121"/>
      <c r="L3876" s="121"/>
      <c r="M3876" s="121"/>
      <c r="N3876" s="121"/>
      <c r="O3876" s="121"/>
      <c r="P3876" s="121"/>
      <c r="Q3876" s="121"/>
      <c r="R3876" s="121"/>
      <c r="S3876" s="121"/>
      <c r="T3876" s="121"/>
      <c r="U3876" s="121"/>
      <c r="V3876" s="121"/>
      <c r="W3876" s="121"/>
      <c r="X3876" s="121"/>
      <c r="Y3876" s="121"/>
      <c r="Z3876" s="121"/>
      <c r="AA3876" s="121"/>
      <c r="AB3876" s="121"/>
      <c r="AC3876" s="121"/>
      <c r="AD3876" s="121"/>
      <c r="AE3876" s="121"/>
      <c r="AF3876" s="121"/>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121"/>
      <c r="C3886" s="121"/>
      <c r="D3886" s="121"/>
      <c r="E3886" s="121"/>
      <c r="F3886" s="121"/>
      <c r="G3886" s="121"/>
      <c r="H3886" s="121"/>
      <c r="I3886" s="121"/>
      <c r="J3886" s="121"/>
      <c r="K3886" s="121"/>
      <c r="L3886" s="121"/>
      <c r="M3886" s="121"/>
      <c r="N3886" s="121"/>
      <c r="O3886" s="121"/>
      <c r="P3886" s="121"/>
      <c r="Q3886" s="121"/>
      <c r="R3886" s="121"/>
      <c r="S3886" s="121"/>
      <c r="T3886" s="121"/>
      <c r="U3886" s="121"/>
      <c r="V3886" s="121"/>
      <c r="W3886" s="121"/>
      <c r="X3886" s="121"/>
      <c r="Y3886" s="121"/>
      <c r="Z3886" s="121"/>
      <c r="AA3886" s="121"/>
      <c r="AB3886" s="121"/>
      <c r="AC3886" s="121"/>
      <c r="AD3886" s="121"/>
      <c r="AE3886" s="121"/>
      <c r="AF3886" s="121"/>
    </row>
    <row r="3887" spans="2:32" ht="15" customHeight="1" x14ac:dyDescent="0.35">
      <c r="B3887" s="121"/>
      <c r="C3887" s="121"/>
      <c r="D3887" s="121"/>
      <c r="E3887" s="121"/>
      <c r="F3887" s="121"/>
      <c r="G3887" s="121"/>
      <c r="H3887" s="121"/>
      <c r="I3887" s="121"/>
      <c r="J3887" s="121"/>
      <c r="K3887" s="121"/>
      <c r="L3887" s="121"/>
      <c r="M3887" s="121"/>
      <c r="N3887" s="121"/>
      <c r="O3887" s="121"/>
      <c r="P3887" s="121"/>
      <c r="Q3887" s="121"/>
      <c r="R3887" s="121"/>
      <c r="S3887" s="121"/>
      <c r="T3887" s="121"/>
      <c r="U3887" s="121"/>
      <c r="V3887" s="121"/>
      <c r="W3887" s="121"/>
      <c r="X3887" s="121"/>
      <c r="Y3887" s="121"/>
      <c r="Z3887" s="121"/>
      <c r="AA3887" s="121"/>
      <c r="AB3887" s="121"/>
      <c r="AC3887" s="121"/>
      <c r="AD3887" s="121"/>
      <c r="AE3887" s="121"/>
      <c r="AF3887" s="121"/>
    </row>
    <row r="3888" spans="2:32" ht="15" customHeight="1" x14ac:dyDescent="0.35">
      <c r="B3888" s="121"/>
      <c r="C3888" s="121"/>
      <c r="D3888" s="121"/>
      <c r="E3888" s="121"/>
      <c r="F3888" s="121"/>
      <c r="G3888" s="121"/>
      <c r="H3888" s="121"/>
      <c r="I3888" s="121"/>
      <c r="J3888" s="121"/>
      <c r="K3888" s="121"/>
      <c r="L3888" s="121"/>
      <c r="M3888" s="121"/>
      <c r="N3888" s="121"/>
      <c r="O3888" s="121"/>
      <c r="P3888" s="121"/>
      <c r="Q3888" s="121"/>
      <c r="R3888" s="121"/>
      <c r="S3888" s="121"/>
      <c r="T3888" s="121"/>
      <c r="U3888" s="121"/>
      <c r="V3888" s="121"/>
      <c r="W3888" s="121"/>
      <c r="X3888" s="121"/>
      <c r="Y3888" s="121"/>
      <c r="Z3888" s="121"/>
      <c r="AA3888" s="121"/>
      <c r="AB3888" s="121"/>
      <c r="AC3888" s="121"/>
      <c r="AD3888" s="121"/>
      <c r="AE3888" s="121"/>
      <c r="AF3888" s="121"/>
    </row>
    <row r="3889" spans="32:32" ht="15" customHeight="1" x14ac:dyDescent="0.35"/>
    <row r="3890" spans="32:32" ht="15" customHeight="1" x14ac:dyDescent="0.35"/>
    <row r="3891" spans="32:32" ht="15" customHeight="1" x14ac:dyDescent="0.35"/>
    <row r="3892" spans="32:32" ht="15" customHeight="1" x14ac:dyDescent="0.35"/>
    <row r="3893" spans="32:32" ht="15" customHeight="1" x14ac:dyDescent="0.35"/>
    <row r="3894" spans="32:32" ht="15" customHeight="1" x14ac:dyDescent="0.35"/>
    <row r="3895" spans="32:32" ht="15" customHeight="1" x14ac:dyDescent="0.35"/>
    <row r="3896" spans="32:32" ht="12" customHeight="1" x14ac:dyDescent="0.35"/>
    <row r="3897" spans="32:32" ht="15" customHeight="1" x14ac:dyDescent="0.35"/>
    <row r="3898" spans="32:32" ht="15" customHeight="1" x14ac:dyDescent="0.35"/>
    <row r="3899" spans="32:32" ht="12" customHeight="1" x14ac:dyDescent="0.35"/>
    <row r="3900" spans="32:32" ht="15" customHeight="1" x14ac:dyDescent="0.35"/>
    <row r="3901" spans="32:32" ht="15" customHeight="1" x14ac:dyDescent="0.35"/>
    <row r="3902" spans="32:32" ht="15" customHeight="1" x14ac:dyDescent="0.35">
      <c r="AF3902"/>
    </row>
    <row r="3903" spans="32:32" ht="15" customHeight="1" x14ac:dyDescent="0.35"/>
    <row r="3904" spans="3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121"/>
      <c r="C4001" s="121"/>
      <c r="D4001" s="121"/>
      <c r="E4001" s="121"/>
      <c r="F4001" s="121"/>
      <c r="G4001" s="121"/>
      <c r="H4001" s="121"/>
      <c r="I4001" s="121"/>
      <c r="J4001" s="121"/>
      <c r="K4001" s="121"/>
      <c r="L4001" s="121"/>
      <c r="M4001" s="121"/>
      <c r="N4001" s="121"/>
      <c r="O4001" s="121"/>
      <c r="P4001" s="121"/>
      <c r="Q4001" s="121"/>
      <c r="R4001" s="121"/>
      <c r="S4001" s="121"/>
      <c r="T4001" s="121"/>
      <c r="U4001" s="121"/>
      <c r="V4001" s="121"/>
      <c r="W4001" s="121"/>
      <c r="X4001" s="121"/>
      <c r="Y4001" s="121"/>
      <c r="Z4001" s="121"/>
      <c r="AA4001" s="121"/>
      <c r="AB4001" s="121"/>
      <c r="AC4001" s="121"/>
      <c r="AD4001" s="121"/>
      <c r="AE4001" s="121"/>
      <c r="AF4001" s="121"/>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121"/>
      <c r="C4011" s="121"/>
      <c r="D4011" s="121"/>
      <c r="E4011" s="121"/>
      <c r="F4011" s="121"/>
      <c r="G4011" s="121"/>
      <c r="H4011" s="121"/>
      <c r="I4011" s="121"/>
      <c r="J4011" s="121"/>
      <c r="K4011" s="121"/>
      <c r="L4011" s="121"/>
      <c r="M4011" s="121"/>
      <c r="N4011" s="121"/>
      <c r="O4011" s="121"/>
      <c r="P4011" s="121"/>
      <c r="Q4011" s="121"/>
      <c r="R4011" s="121"/>
      <c r="S4011" s="121"/>
      <c r="T4011" s="121"/>
      <c r="U4011" s="121"/>
      <c r="V4011" s="121"/>
      <c r="W4011" s="121"/>
      <c r="X4011" s="121"/>
      <c r="Y4011" s="121"/>
      <c r="Z4011" s="121"/>
      <c r="AA4011" s="121"/>
      <c r="AB4011" s="121"/>
      <c r="AC4011" s="121"/>
      <c r="AD4011" s="121"/>
      <c r="AE4011" s="121"/>
      <c r="AF4011" s="121"/>
    </row>
    <row r="4012" spans="2:32" ht="15" customHeight="1" x14ac:dyDescent="0.35">
      <c r="B4012" s="121"/>
      <c r="C4012" s="121"/>
      <c r="D4012" s="121"/>
      <c r="E4012" s="121"/>
      <c r="F4012" s="121"/>
      <c r="G4012" s="121"/>
      <c r="H4012" s="121"/>
      <c r="I4012" s="121"/>
      <c r="J4012" s="121"/>
      <c r="K4012" s="121"/>
      <c r="L4012" s="121"/>
      <c r="M4012" s="121"/>
      <c r="N4012" s="121"/>
      <c r="O4012" s="121"/>
      <c r="P4012" s="121"/>
      <c r="Q4012" s="121"/>
      <c r="R4012" s="121"/>
      <c r="S4012" s="121"/>
      <c r="T4012" s="121"/>
      <c r="U4012" s="121"/>
      <c r="V4012" s="121"/>
      <c r="W4012" s="121"/>
      <c r="X4012" s="121"/>
      <c r="Y4012" s="121"/>
      <c r="Z4012" s="121"/>
      <c r="AA4012" s="121"/>
      <c r="AB4012" s="121"/>
      <c r="AC4012" s="121"/>
      <c r="AD4012" s="121"/>
      <c r="AE4012" s="121"/>
      <c r="AF4012" s="121"/>
    </row>
    <row r="4013" spans="2:32" ht="15" customHeight="1" x14ac:dyDescent="0.35">
      <c r="B4013" s="121"/>
      <c r="C4013" s="121"/>
      <c r="D4013" s="121"/>
      <c r="E4013" s="121"/>
      <c r="F4013" s="121"/>
      <c r="G4013" s="121"/>
      <c r="H4013" s="121"/>
      <c r="I4013" s="121"/>
      <c r="J4013" s="121"/>
      <c r="K4013" s="121"/>
      <c r="L4013" s="121"/>
      <c r="M4013" s="121"/>
      <c r="N4013" s="121"/>
      <c r="O4013" s="121"/>
      <c r="P4013" s="121"/>
      <c r="Q4013" s="121"/>
      <c r="R4013" s="121"/>
      <c r="S4013" s="121"/>
      <c r="T4013" s="121"/>
      <c r="U4013" s="121"/>
      <c r="V4013" s="121"/>
      <c r="W4013" s="121"/>
      <c r="X4013" s="121"/>
      <c r="Y4013" s="121"/>
      <c r="Z4013" s="121"/>
      <c r="AA4013" s="121"/>
      <c r="AB4013" s="121"/>
      <c r="AC4013" s="121"/>
      <c r="AD4013" s="121"/>
      <c r="AE4013" s="121"/>
      <c r="AF4013" s="121"/>
    </row>
    <row r="4014" spans="2:32" ht="15" customHeight="1" x14ac:dyDescent="0.35">
      <c r="B4014" s="121"/>
      <c r="C4014" s="121"/>
      <c r="D4014" s="121"/>
      <c r="E4014" s="121"/>
      <c r="F4014" s="121"/>
      <c r="G4014" s="121"/>
      <c r="H4014" s="121"/>
      <c r="I4014" s="121"/>
      <c r="J4014" s="121"/>
      <c r="K4014" s="121"/>
      <c r="L4014" s="121"/>
      <c r="M4014" s="121"/>
      <c r="N4014" s="121"/>
      <c r="O4014" s="121"/>
      <c r="P4014" s="121"/>
      <c r="Q4014" s="121"/>
      <c r="R4014" s="121"/>
      <c r="S4014" s="121"/>
      <c r="T4014" s="121"/>
      <c r="U4014" s="121"/>
      <c r="V4014" s="121"/>
      <c r="W4014" s="121"/>
      <c r="X4014" s="121"/>
      <c r="Y4014" s="121"/>
      <c r="Z4014" s="121"/>
      <c r="AA4014" s="121"/>
      <c r="AB4014" s="121"/>
      <c r="AC4014" s="121"/>
      <c r="AD4014" s="121"/>
      <c r="AE4014" s="121"/>
      <c r="AF4014" s="121"/>
    </row>
    <row r="4015" spans="2:32" ht="15" customHeight="1" x14ac:dyDescent="0.35">
      <c r="B4015" s="121"/>
      <c r="C4015" s="121"/>
      <c r="D4015" s="121"/>
      <c r="E4015" s="121"/>
      <c r="F4015" s="121"/>
      <c r="G4015" s="121"/>
      <c r="H4015" s="121"/>
      <c r="I4015" s="121"/>
      <c r="J4015" s="121"/>
      <c r="K4015" s="121"/>
      <c r="L4015" s="121"/>
      <c r="M4015" s="121"/>
      <c r="N4015" s="121"/>
      <c r="O4015" s="121"/>
      <c r="P4015" s="121"/>
      <c r="Q4015" s="121"/>
      <c r="R4015" s="121"/>
      <c r="S4015" s="121"/>
      <c r="T4015" s="121"/>
      <c r="U4015" s="121"/>
      <c r="V4015" s="121"/>
      <c r="W4015" s="121"/>
      <c r="X4015" s="121"/>
      <c r="Y4015" s="121"/>
      <c r="Z4015" s="121"/>
      <c r="AA4015" s="121"/>
      <c r="AB4015" s="121"/>
      <c r="AC4015" s="121"/>
      <c r="AD4015" s="121"/>
      <c r="AE4015" s="121"/>
      <c r="AF4015" s="121"/>
    </row>
    <row r="4016" spans="2:32" ht="15" customHeight="1" x14ac:dyDescent="0.35">
      <c r="B4016" s="121"/>
      <c r="C4016" s="121"/>
      <c r="D4016" s="121"/>
      <c r="E4016" s="121"/>
      <c r="F4016" s="121"/>
      <c r="G4016" s="121"/>
      <c r="H4016" s="121"/>
      <c r="I4016" s="121"/>
      <c r="J4016" s="121"/>
      <c r="K4016" s="121"/>
      <c r="L4016" s="121"/>
      <c r="M4016" s="121"/>
      <c r="N4016" s="121"/>
      <c r="O4016" s="121"/>
      <c r="P4016" s="121"/>
      <c r="Q4016" s="121"/>
      <c r="R4016" s="121"/>
      <c r="S4016" s="121"/>
      <c r="T4016" s="121"/>
      <c r="U4016" s="121"/>
      <c r="V4016" s="121"/>
      <c r="W4016" s="121"/>
      <c r="X4016" s="121"/>
      <c r="Y4016" s="121"/>
      <c r="Z4016" s="121"/>
      <c r="AA4016" s="121"/>
      <c r="AB4016" s="121"/>
      <c r="AC4016" s="121"/>
      <c r="AD4016" s="121"/>
      <c r="AE4016" s="121"/>
      <c r="AF4016" s="121"/>
    </row>
    <row r="4017" spans="32:32" ht="15" customHeight="1" x14ac:dyDescent="0.35"/>
    <row r="4018" spans="32:32" ht="15" customHeight="1" x14ac:dyDescent="0.35"/>
    <row r="4019" spans="32:32" ht="15" customHeight="1" x14ac:dyDescent="0.35"/>
    <row r="4020" spans="32:32" ht="15" customHeight="1" x14ac:dyDescent="0.35"/>
    <row r="4021" spans="32:32" ht="12" customHeight="1" x14ac:dyDescent="0.35"/>
    <row r="4022" spans="32:32" ht="15" customHeight="1" x14ac:dyDescent="0.35"/>
    <row r="4023" spans="32:32" ht="15" customHeight="1" x14ac:dyDescent="0.35"/>
    <row r="4024" spans="32:32" ht="12" customHeight="1" x14ac:dyDescent="0.35"/>
    <row r="4025" spans="32:32" ht="15" customHeight="1" x14ac:dyDescent="0.35"/>
    <row r="4026" spans="32:32" ht="15" customHeight="1" x14ac:dyDescent="0.35"/>
    <row r="4027" spans="32:32" ht="15" customHeight="1" x14ac:dyDescent="0.35">
      <c r="AF4027"/>
    </row>
    <row r="4028" spans="32:32" ht="15" customHeight="1" x14ac:dyDescent="0.35"/>
    <row r="4029" spans="32:32" ht="15" customHeight="1" x14ac:dyDescent="0.35"/>
    <row r="4030" spans="32:32" ht="15" customHeight="1" x14ac:dyDescent="0.35"/>
    <row r="4031" spans="32:32" ht="15" customHeight="1" x14ac:dyDescent="0.35"/>
    <row r="4032" spans="3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121"/>
      <c r="C4121" s="121"/>
      <c r="D4121" s="121"/>
      <c r="E4121" s="121"/>
      <c r="F4121" s="121"/>
      <c r="G4121" s="121"/>
      <c r="H4121" s="121"/>
      <c r="I4121" s="121"/>
      <c r="J4121" s="121"/>
      <c r="K4121" s="121"/>
      <c r="L4121" s="121"/>
      <c r="M4121" s="121"/>
      <c r="N4121" s="121"/>
      <c r="O4121" s="121"/>
      <c r="P4121" s="121"/>
      <c r="Q4121" s="121"/>
      <c r="R4121" s="121"/>
      <c r="S4121" s="121"/>
      <c r="T4121" s="121"/>
      <c r="U4121" s="121"/>
      <c r="V4121" s="121"/>
      <c r="W4121" s="121"/>
      <c r="X4121" s="121"/>
      <c r="Y4121" s="121"/>
      <c r="Z4121" s="121"/>
      <c r="AA4121" s="121"/>
      <c r="AB4121" s="121"/>
      <c r="AC4121" s="121"/>
      <c r="AD4121" s="121"/>
      <c r="AE4121" s="121"/>
      <c r="AF4121" s="121"/>
    </row>
    <row r="4122" spans="2:32" ht="15" customHeight="1" x14ac:dyDescent="0.35"/>
    <row r="4123" spans="2:32" ht="15" customHeight="1" x14ac:dyDescent="0.35"/>
    <row r="4124" spans="2:32" ht="15" customHeight="1" x14ac:dyDescent="0.35">
      <c r="B4124" s="121"/>
      <c r="C4124" s="121"/>
      <c r="D4124" s="121"/>
      <c r="E4124" s="121"/>
      <c r="F4124" s="121"/>
      <c r="G4124" s="121"/>
      <c r="H4124" s="121"/>
      <c r="I4124" s="121"/>
      <c r="J4124" s="121"/>
      <c r="K4124" s="121"/>
      <c r="L4124" s="121"/>
      <c r="M4124" s="121"/>
      <c r="N4124" s="121"/>
      <c r="O4124" s="121"/>
      <c r="P4124" s="121"/>
      <c r="Q4124" s="121"/>
      <c r="R4124" s="121"/>
      <c r="S4124" s="121"/>
      <c r="T4124" s="121"/>
      <c r="U4124" s="121"/>
      <c r="V4124" s="121"/>
      <c r="W4124" s="121"/>
      <c r="X4124" s="121"/>
      <c r="Y4124" s="121"/>
      <c r="Z4124" s="121"/>
      <c r="AA4124" s="121"/>
      <c r="AB4124" s="121"/>
      <c r="AC4124" s="121"/>
      <c r="AD4124" s="121"/>
      <c r="AE4124" s="121"/>
      <c r="AF4124" s="121"/>
    </row>
    <row r="4125" spans="2:32" ht="15" customHeight="1" x14ac:dyDescent="0.35"/>
    <row r="4126" spans="2:32" ht="15" customHeight="1" x14ac:dyDescent="0.35">
      <c r="B4126" s="121"/>
      <c r="C4126" s="121"/>
      <c r="D4126" s="121"/>
      <c r="E4126" s="121"/>
      <c r="F4126" s="121"/>
      <c r="G4126" s="121"/>
      <c r="H4126" s="121"/>
      <c r="I4126" s="121"/>
      <c r="J4126" s="121"/>
      <c r="K4126" s="121"/>
      <c r="L4126" s="121"/>
      <c r="M4126" s="121"/>
      <c r="N4126" s="121"/>
      <c r="O4126" s="121"/>
      <c r="P4126" s="121"/>
      <c r="Q4126" s="121"/>
      <c r="R4126" s="121"/>
      <c r="S4126" s="121"/>
      <c r="T4126" s="121"/>
      <c r="U4126" s="121"/>
      <c r="V4126" s="121"/>
      <c r="W4126" s="121"/>
      <c r="X4126" s="121"/>
      <c r="Y4126" s="121"/>
      <c r="Z4126" s="121"/>
      <c r="AA4126" s="121"/>
      <c r="AB4126" s="121"/>
      <c r="AC4126" s="121"/>
      <c r="AD4126" s="121"/>
      <c r="AE4126" s="121"/>
      <c r="AF4126" s="121"/>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32:32" ht="15" customHeight="1" x14ac:dyDescent="0.35"/>
    <row r="4146" spans="32:32" ht="12" customHeight="1" x14ac:dyDescent="0.35"/>
    <row r="4147" spans="32:32" ht="15" customHeight="1" x14ac:dyDescent="0.35"/>
    <row r="4148" spans="32:32" ht="15" customHeight="1" x14ac:dyDescent="0.35"/>
    <row r="4149" spans="32:32" ht="12" customHeight="1" x14ac:dyDescent="0.35"/>
    <row r="4150" spans="32:32" ht="15" customHeight="1" x14ac:dyDescent="0.35"/>
    <row r="4151" spans="32:32" ht="15" customHeight="1" x14ac:dyDescent="0.35"/>
    <row r="4152" spans="32:32" ht="15" customHeight="1" x14ac:dyDescent="0.35">
      <c r="AF4152"/>
    </row>
    <row r="4153" spans="32:32" ht="15" customHeight="1" x14ac:dyDescent="0.35"/>
    <row r="4154" spans="32:32" ht="15" customHeight="1" x14ac:dyDescent="0.35"/>
    <row r="4155" spans="32:32" ht="15" customHeight="1" x14ac:dyDescent="0.35"/>
    <row r="4156" spans="32:32" ht="15" customHeight="1" x14ac:dyDescent="0.35"/>
    <row r="4157" spans="32:32" ht="15" customHeight="1" x14ac:dyDescent="0.35"/>
    <row r="4158" spans="32:32" ht="15" customHeight="1" x14ac:dyDescent="0.35"/>
    <row r="4159" spans="32:32" ht="15" customHeight="1" x14ac:dyDescent="0.35"/>
    <row r="4160" spans="3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121"/>
      <c r="C4246" s="121"/>
      <c r="D4246" s="121"/>
      <c r="E4246" s="121"/>
      <c r="F4246" s="121"/>
      <c r="G4246" s="121"/>
      <c r="H4246" s="121"/>
      <c r="I4246" s="121"/>
      <c r="J4246" s="121"/>
      <c r="K4246" s="121"/>
      <c r="L4246" s="121"/>
      <c r="M4246" s="121"/>
      <c r="N4246" s="121"/>
      <c r="O4246" s="121"/>
      <c r="P4246" s="121"/>
      <c r="Q4246" s="121"/>
      <c r="R4246" s="121"/>
      <c r="S4246" s="121"/>
      <c r="T4246" s="121"/>
      <c r="U4246" s="121"/>
      <c r="V4246" s="121"/>
      <c r="W4246" s="121"/>
      <c r="X4246" s="121"/>
      <c r="Y4246" s="121"/>
      <c r="Z4246" s="121"/>
      <c r="AA4246" s="121"/>
      <c r="AB4246" s="121"/>
      <c r="AC4246" s="121"/>
      <c r="AD4246" s="121"/>
      <c r="AE4246" s="121"/>
      <c r="AF4246" s="121"/>
    </row>
    <row r="4247" spans="2:32" ht="15" customHeight="1" x14ac:dyDescent="0.35"/>
    <row r="4248" spans="2:32" ht="15" customHeight="1" x14ac:dyDescent="0.35"/>
    <row r="4249" spans="2:32" ht="15" customHeight="1" x14ac:dyDescent="0.35">
      <c r="B4249" s="121"/>
      <c r="C4249" s="121"/>
      <c r="D4249" s="121"/>
      <c r="E4249" s="121"/>
      <c r="F4249" s="121"/>
      <c r="G4249" s="121"/>
      <c r="H4249" s="121"/>
      <c r="I4249" s="121"/>
      <c r="J4249" s="121"/>
      <c r="K4249" s="121"/>
      <c r="L4249" s="121"/>
      <c r="M4249" s="121"/>
      <c r="N4249" s="121"/>
      <c r="O4249" s="121"/>
      <c r="P4249" s="121"/>
      <c r="Q4249" s="121"/>
      <c r="R4249" s="121"/>
      <c r="S4249" s="121"/>
      <c r="T4249" s="121"/>
      <c r="U4249" s="121"/>
      <c r="V4249" s="121"/>
      <c r="W4249" s="121"/>
      <c r="X4249" s="121"/>
      <c r="Y4249" s="121"/>
      <c r="Z4249" s="121"/>
      <c r="AA4249" s="121"/>
      <c r="AB4249" s="121"/>
      <c r="AC4249" s="121"/>
      <c r="AD4249" s="121"/>
      <c r="AE4249" s="121"/>
      <c r="AF4249" s="121"/>
    </row>
    <row r="4250" spans="2:32" ht="15" customHeight="1" x14ac:dyDescent="0.35"/>
    <row r="4251" spans="2:32" ht="15" customHeight="1" x14ac:dyDescent="0.35">
      <c r="B4251" s="121"/>
      <c r="C4251" s="121"/>
      <c r="D4251" s="121"/>
      <c r="E4251" s="121"/>
      <c r="F4251" s="121"/>
      <c r="G4251" s="121"/>
      <c r="H4251" s="121"/>
      <c r="I4251" s="121"/>
      <c r="J4251" s="121"/>
      <c r="K4251" s="121"/>
      <c r="L4251" s="121"/>
      <c r="M4251" s="121"/>
      <c r="N4251" s="121"/>
      <c r="O4251" s="121"/>
      <c r="P4251" s="121"/>
      <c r="Q4251" s="121"/>
      <c r="R4251" s="121"/>
      <c r="S4251" s="121"/>
      <c r="T4251" s="121"/>
      <c r="U4251" s="121"/>
      <c r="V4251" s="121"/>
      <c r="W4251" s="121"/>
      <c r="X4251" s="121"/>
      <c r="Y4251" s="121"/>
      <c r="Z4251" s="121"/>
      <c r="AA4251" s="121"/>
      <c r="AB4251" s="121"/>
      <c r="AC4251" s="121"/>
      <c r="AD4251" s="121"/>
      <c r="AE4251" s="121"/>
      <c r="AF4251" s="121"/>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32:32" ht="15" customHeight="1" x14ac:dyDescent="0.35"/>
    <row r="4274" spans="32:32" ht="12" customHeight="1" x14ac:dyDescent="0.35"/>
    <row r="4275" spans="32:32" ht="15" customHeight="1" x14ac:dyDescent="0.35"/>
    <row r="4276" spans="32:32" ht="15" customHeight="1" x14ac:dyDescent="0.35"/>
    <row r="4277" spans="32:32" ht="15" customHeight="1" x14ac:dyDescent="0.35">
      <c r="AF4277"/>
    </row>
    <row r="4278" spans="32:32" ht="15" customHeight="1" x14ac:dyDescent="0.35"/>
    <row r="4279" spans="32:32" ht="15" customHeight="1" x14ac:dyDescent="0.35"/>
    <row r="4280" spans="32:32" ht="15" customHeight="1" x14ac:dyDescent="0.35"/>
    <row r="4281" spans="32:32" ht="15" customHeight="1" x14ac:dyDescent="0.35"/>
    <row r="4282" spans="32:32" ht="15" customHeight="1" x14ac:dyDescent="0.35"/>
    <row r="4283" spans="32:32" ht="15" customHeight="1" x14ac:dyDescent="0.35"/>
    <row r="4284" spans="32:32" ht="15" customHeight="1" x14ac:dyDescent="0.35"/>
    <row r="4285" spans="32:32" ht="12" customHeight="1" x14ac:dyDescent="0.35"/>
    <row r="4286" spans="32:32" ht="12" customHeight="1" x14ac:dyDescent="0.35"/>
    <row r="4287" spans="32:32" ht="12" customHeight="1" x14ac:dyDescent="0.35"/>
    <row r="4288" spans="3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121"/>
      <c r="C4371" s="121"/>
      <c r="D4371" s="121"/>
      <c r="E4371" s="121"/>
      <c r="F4371" s="121"/>
      <c r="G4371" s="121"/>
      <c r="H4371" s="121"/>
      <c r="I4371" s="121"/>
      <c r="J4371" s="121"/>
      <c r="K4371" s="121"/>
      <c r="L4371" s="121"/>
      <c r="M4371" s="121"/>
      <c r="N4371" s="121"/>
      <c r="O4371" s="121"/>
      <c r="P4371" s="121"/>
      <c r="Q4371" s="121"/>
      <c r="R4371" s="121"/>
      <c r="S4371" s="121"/>
      <c r="T4371" s="121"/>
      <c r="U4371" s="121"/>
      <c r="V4371" s="121"/>
      <c r="W4371" s="121"/>
      <c r="X4371" s="121"/>
      <c r="Y4371" s="121"/>
      <c r="Z4371" s="121"/>
      <c r="AA4371" s="121"/>
      <c r="AB4371" s="121"/>
      <c r="AC4371" s="121"/>
      <c r="AD4371" s="121"/>
      <c r="AE4371" s="121"/>
      <c r="AF4371" s="121"/>
    </row>
    <row r="4372" spans="2:32" ht="15" customHeight="1" x14ac:dyDescent="0.35"/>
    <row r="4373" spans="2:32" ht="15" customHeight="1" x14ac:dyDescent="0.35"/>
    <row r="4374" spans="2:32" ht="15" customHeight="1" x14ac:dyDescent="0.35">
      <c r="B4374" s="121"/>
      <c r="C4374" s="121"/>
      <c r="D4374" s="121"/>
      <c r="E4374" s="121"/>
      <c r="F4374" s="121"/>
      <c r="G4374" s="121"/>
      <c r="H4374" s="121"/>
      <c r="I4374" s="121"/>
      <c r="J4374" s="121"/>
      <c r="K4374" s="121"/>
      <c r="L4374" s="121"/>
      <c r="M4374" s="121"/>
      <c r="N4374" s="121"/>
      <c r="O4374" s="121"/>
      <c r="P4374" s="121"/>
      <c r="Q4374" s="121"/>
      <c r="R4374" s="121"/>
      <c r="S4374" s="121"/>
      <c r="T4374" s="121"/>
      <c r="U4374" s="121"/>
      <c r="V4374" s="121"/>
      <c r="W4374" s="121"/>
      <c r="X4374" s="121"/>
      <c r="Y4374" s="121"/>
      <c r="Z4374" s="121"/>
      <c r="AA4374" s="121"/>
      <c r="AB4374" s="121"/>
      <c r="AC4374" s="121"/>
      <c r="AD4374" s="121"/>
      <c r="AE4374" s="121"/>
      <c r="AF4374" s="121"/>
    </row>
    <row r="4375" spans="2:32" ht="15" customHeight="1" x14ac:dyDescent="0.35"/>
    <row r="4376" spans="2:32" ht="15" customHeight="1" x14ac:dyDescent="0.35">
      <c r="B4376" s="121"/>
      <c r="C4376" s="121"/>
      <c r="D4376" s="121"/>
      <c r="E4376" s="121"/>
      <c r="F4376" s="121"/>
      <c r="G4376" s="121"/>
      <c r="H4376" s="121"/>
      <c r="I4376" s="121"/>
      <c r="J4376" s="121"/>
      <c r="K4376" s="121"/>
      <c r="L4376" s="121"/>
      <c r="M4376" s="121"/>
      <c r="N4376" s="121"/>
      <c r="O4376" s="121"/>
      <c r="P4376" s="121"/>
      <c r="Q4376" s="121"/>
      <c r="R4376" s="121"/>
      <c r="S4376" s="121"/>
      <c r="T4376" s="121"/>
      <c r="U4376" s="121"/>
      <c r="V4376" s="121"/>
      <c r="W4376" s="121"/>
      <c r="X4376" s="121"/>
      <c r="Y4376" s="121"/>
      <c r="Z4376" s="121"/>
      <c r="AA4376" s="121"/>
      <c r="AB4376" s="121"/>
      <c r="AC4376" s="121"/>
      <c r="AD4376" s="121"/>
      <c r="AE4376" s="121"/>
      <c r="AF4376" s="121"/>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32:32" ht="15" customHeight="1" x14ac:dyDescent="0.35"/>
    <row r="4402" spans="32:32" ht="15" customHeight="1" x14ac:dyDescent="0.35">
      <c r="AF4402"/>
    </row>
    <row r="4403" spans="32:32" ht="15" customHeight="1" x14ac:dyDescent="0.35"/>
    <row r="4404" spans="32:32" ht="15" customHeight="1" x14ac:dyDescent="0.35"/>
    <row r="4405" spans="32:32" ht="15" customHeight="1" x14ac:dyDescent="0.35"/>
    <row r="4406" spans="32:32" ht="15" customHeight="1" x14ac:dyDescent="0.35"/>
    <row r="4407" spans="32:32" ht="15" customHeight="1" x14ac:dyDescent="0.35"/>
    <row r="4408" spans="32:32" ht="15" customHeight="1" x14ac:dyDescent="0.35"/>
    <row r="4409" spans="32:32" ht="15" customHeight="1" x14ac:dyDescent="0.35"/>
    <row r="4499" spans="2:32" x14ac:dyDescent="0.35">
      <c r="B4499" s="121"/>
      <c r="C4499" s="121"/>
      <c r="D4499" s="121"/>
      <c r="E4499" s="121"/>
      <c r="F4499" s="121"/>
      <c r="G4499" s="121"/>
      <c r="H4499" s="121"/>
      <c r="I4499" s="121"/>
      <c r="J4499" s="121"/>
      <c r="K4499" s="121"/>
      <c r="L4499" s="121"/>
      <c r="M4499" s="121"/>
      <c r="N4499" s="121"/>
      <c r="O4499" s="121"/>
      <c r="P4499" s="121"/>
      <c r="Q4499" s="121"/>
      <c r="R4499" s="121"/>
      <c r="S4499" s="121"/>
      <c r="T4499" s="121"/>
      <c r="U4499" s="121"/>
      <c r="V4499" s="121"/>
      <c r="W4499" s="121"/>
      <c r="X4499" s="121"/>
      <c r="Y4499" s="121"/>
      <c r="Z4499" s="121"/>
      <c r="AA4499" s="121"/>
      <c r="AB4499" s="121"/>
      <c r="AC4499" s="121"/>
      <c r="AD4499" s="121"/>
      <c r="AE4499" s="121"/>
      <c r="AF4499" s="121"/>
    </row>
    <row r="4501" spans="2:32" x14ac:dyDescent="0.35">
      <c r="B4501" s="121"/>
      <c r="C4501" s="121"/>
      <c r="D4501" s="121"/>
      <c r="E4501" s="121"/>
      <c r="F4501" s="121"/>
      <c r="G4501" s="121"/>
      <c r="H4501" s="121"/>
      <c r="I4501" s="121"/>
      <c r="J4501" s="121"/>
      <c r="K4501" s="121"/>
      <c r="L4501" s="121"/>
      <c r="M4501" s="121"/>
      <c r="N4501" s="121"/>
      <c r="O4501" s="121"/>
      <c r="P4501" s="121"/>
      <c r="Q4501" s="121"/>
      <c r="R4501" s="121"/>
      <c r="S4501" s="121"/>
      <c r="T4501" s="121"/>
      <c r="U4501" s="121"/>
      <c r="V4501" s="121"/>
      <c r="W4501" s="121"/>
      <c r="X4501" s="121"/>
      <c r="Y4501" s="121"/>
      <c r="Z4501" s="121"/>
      <c r="AA4501" s="121"/>
      <c r="AB4501" s="121"/>
      <c r="AC4501" s="121"/>
      <c r="AD4501" s="121"/>
      <c r="AE4501" s="121"/>
      <c r="AF4501" s="121"/>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9">
    <mergeCell ref="B663:AF663"/>
    <mergeCell ref="B117:AF117"/>
    <mergeCell ref="B259:AF259"/>
    <mergeCell ref="B339:AF339"/>
    <mergeCell ref="B452:AF452"/>
    <mergeCell ref="B565:AF565"/>
    <mergeCell ref="B1096:AF1096"/>
    <mergeCell ref="B1194:AF1194"/>
    <mergeCell ref="B1294:AF1294"/>
    <mergeCell ref="B1590:AF1590"/>
    <mergeCell ref="B1813:AF1813"/>
    <mergeCell ref="B4502:AF4502"/>
    <mergeCell ref="B3393:AF3393"/>
    <mergeCell ref="B3502:AF3502"/>
    <mergeCell ref="B3627:AF3627"/>
    <mergeCell ref="B3752:AF3752"/>
    <mergeCell ref="B3877:AF3877"/>
    <mergeCell ref="B4002:AF4002"/>
    <mergeCell ref="B4127:AF4127"/>
    <mergeCell ref="B4252:AF4252"/>
    <mergeCell ref="B4377:AF4377"/>
    <mergeCell ref="B3076:AF3076"/>
    <mergeCell ref="B2090:AF2090"/>
    <mergeCell ref="B2425:AF2425"/>
    <mergeCell ref="B2745:AF2745"/>
    <mergeCell ref="B75:AG75"/>
    <mergeCell ref="B735:AF735"/>
    <mergeCell ref="B911:AF911"/>
    <mergeCell ref="B994:AF99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abSelected="1" workbookViewId="0">
      <selection activeCell="B4" sqref="B4"/>
    </sheetView>
  </sheetViews>
  <sheetFormatPr defaultColWidth="8.81640625" defaultRowHeight="15" customHeight="1" x14ac:dyDescent="0.35"/>
  <cols>
    <col min="1" max="1" width="25.453125" customWidth="1"/>
    <col min="2" max="2" width="30"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c r="A10" t="s">
        <v>250</v>
      </c>
    </row>
    <row r="11" spans="1:36" ht="14.5" x14ac:dyDescent="0.35">
      <c r="A11" t="s">
        <v>2205</v>
      </c>
    </row>
    <row r="12" spans="1:36" ht="14.5" x14ac:dyDescent="0.35">
      <c r="A12" t="s">
        <v>2206</v>
      </c>
    </row>
    <row r="13" spans="1:36" ht="14.5" x14ac:dyDescent="0.35">
      <c r="A13" t="s">
        <v>251</v>
      </c>
    </row>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2204</v>
      </c>
    </row>
    <row r="15" spans="1:36" ht="14.5" x14ac:dyDescent="0.35">
      <c r="A15" t="s">
        <v>253</v>
      </c>
      <c r="C15" t="s">
        <v>2207</v>
      </c>
    </row>
    <row r="16" spans="1:36" ht="14.5" x14ac:dyDescent="0.35">
      <c r="A16" t="s">
        <v>254</v>
      </c>
      <c r="C16" t="s">
        <v>2208</v>
      </c>
    </row>
    <row r="17" spans="1:36" ht="14.5" x14ac:dyDescent="0.35">
      <c r="A17" t="s">
        <v>255</v>
      </c>
      <c r="B17" t="s">
        <v>2209</v>
      </c>
      <c r="C17" t="s">
        <v>2210</v>
      </c>
      <c r="D17" t="s">
        <v>275</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2">
        <v>-2.5999999999999999E-2</v>
      </c>
    </row>
    <row r="18" spans="1:36" ht="14.5" x14ac:dyDescent="0.35">
      <c r="A18" t="s">
        <v>256</v>
      </c>
      <c r="B18" t="s">
        <v>2211</v>
      </c>
      <c r="C18" t="s">
        <v>2212</v>
      </c>
      <c r="D18" t="s">
        <v>275</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2">
        <v>-8.7999999999999995E-2</v>
      </c>
    </row>
    <row r="19" spans="1:36" ht="14.5" x14ac:dyDescent="0.35">
      <c r="A19" t="s">
        <v>257</v>
      </c>
      <c r="B19" t="s">
        <v>2213</v>
      </c>
      <c r="C19" t="s">
        <v>2214</v>
      </c>
      <c r="D19" t="s">
        <v>275</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2">
        <v>-2.5999999999999999E-2</v>
      </c>
    </row>
    <row r="20" spans="1:36" ht="14.5" x14ac:dyDescent="0.35">
      <c r="A20" t="s">
        <v>258</v>
      </c>
      <c r="C20" t="s">
        <v>2215</v>
      </c>
    </row>
    <row r="21" spans="1:36" ht="14.5" x14ac:dyDescent="0.35">
      <c r="A21" t="s">
        <v>259</v>
      </c>
      <c r="B21" t="s">
        <v>2216</v>
      </c>
      <c r="C21" t="s">
        <v>2217</v>
      </c>
      <c r="D21" t="s">
        <v>275</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2">
        <v>-5.8000000000000003E-2</v>
      </c>
    </row>
    <row r="22" spans="1:36" ht="14.5" x14ac:dyDescent="0.35">
      <c r="A22" t="s">
        <v>24</v>
      </c>
      <c r="B22" t="s">
        <v>2218</v>
      </c>
      <c r="C22" t="s">
        <v>2219</v>
      </c>
      <c r="D22" t="s">
        <v>275</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2">
        <v>-6.2E-2</v>
      </c>
    </row>
    <row r="23" spans="1:36" ht="14.5" x14ac:dyDescent="0.35">
      <c r="A23" t="s">
        <v>23</v>
      </c>
      <c r="B23" t="s">
        <v>2220</v>
      </c>
      <c r="C23" t="s">
        <v>2221</v>
      </c>
      <c r="D23" t="s">
        <v>275</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2">
        <v>5.8999999999999997E-2</v>
      </c>
    </row>
    <row r="24" spans="1:36" ht="14.5" x14ac:dyDescent="0.35">
      <c r="A24" t="s">
        <v>200</v>
      </c>
      <c r="B24" t="s">
        <v>2222</v>
      </c>
      <c r="C24" t="s">
        <v>2223</v>
      </c>
      <c r="D24" t="s">
        <v>275</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2">
        <v>6.8000000000000005E-2</v>
      </c>
    </row>
    <row r="25" spans="1:36" ht="14.5" x14ac:dyDescent="0.35">
      <c r="A25" t="s">
        <v>1963</v>
      </c>
      <c r="B25" t="s">
        <v>2224</v>
      </c>
      <c r="C25" t="s">
        <v>2225</v>
      </c>
      <c r="D25" t="s">
        <v>275</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2">
        <v>3.3000000000000002E-2</v>
      </c>
    </row>
    <row r="26" spans="1:36" ht="14.5" x14ac:dyDescent="0.35">
      <c r="A26" t="s">
        <v>1980</v>
      </c>
      <c r="B26" t="s">
        <v>2226</v>
      </c>
      <c r="C26" t="s">
        <v>2227</v>
      </c>
      <c r="D26" t="s">
        <v>275</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2">
        <v>-3.9E-2</v>
      </c>
    </row>
    <row r="27" spans="1:36" ht="14.5" x14ac:dyDescent="0.35">
      <c r="A27" t="s">
        <v>260</v>
      </c>
      <c r="B27" t="s">
        <v>2228</v>
      </c>
      <c r="C27" t="s">
        <v>2229</v>
      </c>
      <c r="D27" t="s">
        <v>275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ht="14.5" x14ac:dyDescent="0.35">
      <c r="A28" t="s">
        <v>261</v>
      </c>
      <c r="B28" t="s">
        <v>2230</v>
      </c>
      <c r="C28" t="s">
        <v>2231</v>
      </c>
      <c r="D28" t="s">
        <v>275</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2">
        <v>1.7999999999999999E-2</v>
      </c>
    </row>
    <row r="29" spans="1:36" ht="14.5" x14ac:dyDescent="0.35">
      <c r="A29" t="s">
        <v>262</v>
      </c>
      <c r="B29" t="s">
        <v>2232</v>
      </c>
      <c r="C29" t="s">
        <v>2233</v>
      </c>
      <c r="D29" t="s">
        <v>275</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2">
        <v>-4.2999999999999997E-2</v>
      </c>
    </row>
    <row r="30" spans="1:36" ht="14.5" x14ac:dyDescent="0.35">
      <c r="A30" t="s">
        <v>263</v>
      </c>
      <c r="B30" t="s">
        <v>2234</v>
      </c>
      <c r="C30" t="s">
        <v>2235</v>
      </c>
      <c r="D30" t="s">
        <v>275</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2">
        <v>4.1000000000000002E-2</v>
      </c>
    </row>
    <row r="31" spans="1:36" ht="14.5" x14ac:dyDescent="0.35">
      <c r="A31" t="s">
        <v>264</v>
      </c>
      <c r="B31" t="s">
        <v>2236</v>
      </c>
      <c r="C31" t="s">
        <v>2237</v>
      </c>
      <c r="D31" t="s">
        <v>275</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2">
        <v>1E-3</v>
      </c>
    </row>
    <row r="32" spans="1:36" ht="14.5" x14ac:dyDescent="0.35">
      <c r="A32" t="s">
        <v>265</v>
      </c>
      <c r="B32" t="s">
        <v>2238</v>
      </c>
      <c r="C32" t="s">
        <v>2239</v>
      </c>
      <c r="D32" t="s">
        <v>275</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2">
        <v>-5.5E-2</v>
      </c>
    </row>
    <row r="33" spans="1:36" ht="14.5" x14ac:dyDescent="0.35">
      <c r="A33" t="s">
        <v>20</v>
      </c>
      <c r="B33" t="s">
        <v>2240</v>
      </c>
      <c r="C33" t="s">
        <v>2241</v>
      </c>
      <c r="D33" t="s">
        <v>275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19</v>
      </c>
      <c r="B34" t="s">
        <v>2242</v>
      </c>
      <c r="C34" t="s">
        <v>2243</v>
      </c>
      <c r="D34" t="s">
        <v>275</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2">
        <v>8.2000000000000003E-2</v>
      </c>
    </row>
    <row r="35" spans="1:36" ht="14.5" x14ac:dyDescent="0.35">
      <c r="A35" t="s">
        <v>266</v>
      </c>
      <c r="B35" t="s">
        <v>2244</v>
      </c>
      <c r="C35" t="s">
        <v>2245</v>
      </c>
      <c r="D35" t="s">
        <v>275</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2">
        <v>1.0999999999999999E-2</v>
      </c>
    </row>
    <row r="36" spans="1:36" ht="14.5" x14ac:dyDescent="0.35">
      <c r="A36" t="s">
        <v>234</v>
      </c>
      <c r="B36" t="s">
        <v>2246</v>
      </c>
      <c r="C36" t="s">
        <v>2247</v>
      </c>
      <c r="D36" t="s">
        <v>275</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2">
        <v>-2.1000000000000001E-2</v>
      </c>
    </row>
    <row r="37" spans="1:36" ht="14.5" x14ac:dyDescent="0.35">
      <c r="A37" t="s">
        <v>267</v>
      </c>
      <c r="C37" t="s">
        <v>2248</v>
      </c>
    </row>
    <row r="38" spans="1:36" ht="14.5" x14ac:dyDescent="0.35">
      <c r="A38" t="s">
        <v>268</v>
      </c>
      <c r="C38" t="s">
        <v>2249</v>
      </c>
    </row>
    <row r="39" spans="1:36" ht="14.5" x14ac:dyDescent="0.35">
      <c r="A39" t="s">
        <v>255</v>
      </c>
      <c r="B39" t="s">
        <v>2250</v>
      </c>
      <c r="C39" t="s">
        <v>2251</v>
      </c>
      <c r="D39" t="s">
        <v>275</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2">
        <v>1.2E-2</v>
      </c>
    </row>
    <row r="40" spans="1:36" ht="14.5" x14ac:dyDescent="0.35">
      <c r="A40" t="s">
        <v>256</v>
      </c>
      <c r="B40" t="s">
        <v>2252</v>
      </c>
      <c r="C40" t="s">
        <v>2253</v>
      </c>
      <c r="D40" t="s">
        <v>275</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2">
        <v>2.8000000000000001E-2</v>
      </c>
    </row>
    <row r="41" spans="1:36" ht="14.5" x14ac:dyDescent="0.35">
      <c r="A41" t="s">
        <v>269</v>
      </c>
      <c r="B41" t="s">
        <v>2254</v>
      </c>
      <c r="C41" t="s">
        <v>2255</v>
      </c>
      <c r="D41" t="s">
        <v>275</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2">
        <v>1.2999999999999999E-2</v>
      </c>
    </row>
    <row r="42" spans="1:36" ht="14.5" x14ac:dyDescent="0.35">
      <c r="A42" t="s">
        <v>270</v>
      </c>
      <c r="C42" t="s">
        <v>2256</v>
      </c>
    </row>
    <row r="43" spans="1:36" ht="14.5" x14ac:dyDescent="0.35">
      <c r="A43" t="s">
        <v>259</v>
      </c>
      <c r="B43" t="s">
        <v>2257</v>
      </c>
      <c r="C43" t="s">
        <v>2258</v>
      </c>
      <c r="D43" t="s">
        <v>275</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2">
        <v>-1.2999999999999999E-2</v>
      </c>
    </row>
    <row r="44" spans="1:36" ht="14.5" x14ac:dyDescent="0.35">
      <c r="A44" t="s">
        <v>24</v>
      </c>
      <c r="B44" t="s">
        <v>2259</v>
      </c>
      <c r="C44" t="s">
        <v>2260</v>
      </c>
      <c r="D44" t="s">
        <v>275</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2">
        <v>-3.7999999999999999E-2</v>
      </c>
    </row>
    <row r="45" spans="1:36" ht="14.5" x14ac:dyDescent="0.35">
      <c r="A45" t="s">
        <v>23</v>
      </c>
      <c r="B45" t="s">
        <v>2261</v>
      </c>
      <c r="C45" t="s">
        <v>2262</v>
      </c>
      <c r="D45" t="s">
        <v>275</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2">
        <v>0.115</v>
      </c>
    </row>
    <row r="46" spans="1:36" ht="14.5" x14ac:dyDescent="0.35">
      <c r="A46" t="s">
        <v>200</v>
      </c>
      <c r="B46" t="s">
        <v>2263</v>
      </c>
      <c r="C46" t="s">
        <v>2264</v>
      </c>
      <c r="D46" t="s">
        <v>275</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2">
        <v>0.14599999999999999</v>
      </c>
    </row>
    <row r="47" spans="1:36" ht="14.5" x14ac:dyDescent="0.35">
      <c r="A47" t="s">
        <v>1963</v>
      </c>
      <c r="B47" t="s">
        <v>2265</v>
      </c>
      <c r="C47" t="s">
        <v>2266</v>
      </c>
      <c r="D47" t="s">
        <v>275</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2">
        <v>8.2000000000000003E-2</v>
      </c>
    </row>
    <row r="48" spans="1:36" ht="14.5" x14ac:dyDescent="0.35">
      <c r="A48" t="s">
        <v>1980</v>
      </c>
      <c r="B48" t="s">
        <v>2267</v>
      </c>
      <c r="C48" t="s">
        <v>2268</v>
      </c>
      <c r="D48" t="s">
        <v>275</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2">
        <v>0.185</v>
      </c>
    </row>
    <row r="49" spans="1:36" ht="14.5" x14ac:dyDescent="0.35">
      <c r="A49" t="s">
        <v>260</v>
      </c>
      <c r="B49" t="s">
        <v>2269</v>
      </c>
      <c r="C49" t="s">
        <v>2270</v>
      </c>
      <c r="D49" t="s">
        <v>275</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ht="14.5" x14ac:dyDescent="0.35">
      <c r="A50" t="s">
        <v>261</v>
      </c>
      <c r="B50" t="s">
        <v>2271</v>
      </c>
      <c r="C50" t="s">
        <v>2272</v>
      </c>
      <c r="D50" t="s">
        <v>275</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2">
        <v>0.08</v>
      </c>
    </row>
    <row r="51" spans="1:36" ht="14.5" x14ac:dyDescent="0.35">
      <c r="A51" t="s">
        <v>262</v>
      </c>
      <c r="B51" t="s">
        <v>2273</v>
      </c>
      <c r="C51" t="s">
        <v>2274</v>
      </c>
      <c r="D51" t="s">
        <v>275</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2">
        <v>3.1E-2</v>
      </c>
    </row>
    <row r="52" spans="1:36" ht="14.5" x14ac:dyDescent="0.35">
      <c r="A52" t="s">
        <v>263</v>
      </c>
      <c r="B52" t="s">
        <v>2275</v>
      </c>
      <c r="C52" t="s">
        <v>2276</v>
      </c>
      <c r="D52" t="s">
        <v>275</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2">
        <v>-1.7999999999999999E-2</v>
      </c>
    </row>
    <row r="53" spans="1:36" ht="14.5" x14ac:dyDescent="0.35">
      <c r="A53" t="s">
        <v>264</v>
      </c>
      <c r="B53" t="s">
        <v>2277</v>
      </c>
      <c r="C53" t="s">
        <v>2278</v>
      </c>
      <c r="D53" t="s">
        <v>275</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2">
        <v>5.7000000000000002E-2</v>
      </c>
    </row>
    <row r="54" spans="1:36" ht="14.5" x14ac:dyDescent="0.35">
      <c r="A54" t="s">
        <v>265</v>
      </c>
      <c r="B54" t="s">
        <v>2279</v>
      </c>
      <c r="C54" t="s">
        <v>2280</v>
      </c>
      <c r="D54" t="s">
        <v>275</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2">
        <v>-5.7000000000000002E-2</v>
      </c>
    </row>
    <row r="55" spans="1:36" ht="14.5" x14ac:dyDescent="0.35">
      <c r="A55" t="s">
        <v>20</v>
      </c>
      <c r="B55" t="s">
        <v>2281</v>
      </c>
      <c r="C55" t="s">
        <v>2282</v>
      </c>
      <c r="D55" t="s">
        <v>275</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ht="14.5" x14ac:dyDescent="0.35">
      <c r="A56" t="s">
        <v>19</v>
      </c>
      <c r="B56" t="s">
        <v>2283</v>
      </c>
      <c r="C56" t="s">
        <v>2284</v>
      </c>
      <c r="D56" t="s">
        <v>275</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2">
        <v>0.32800000000000001</v>
      </c>
    </row>
    <row r="57" spans="1:36" ht="14.5" x14ac:dyDescent="0.35">
      <c r="A57" t="s">
        <v>271</v>
      </c>
      <c r="B57" t="s">
        <v>2285</v>
      </c>
      <c r="C57" t="s">
        <v>2286</v>
      </c>
      <c r="D57" t="s">
        <v>275</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2">
        <v>2.9000000000000001E-2</v>
      </c>
    </row>
    <row r="58" spans="1:36" ht="14.5" x14ac:dyDescent="0.35">
      <c r="A58" t="s">
        <v>235</v>
      </c>
      <c r="B58" t="s">
        <v>2287</v>
      </c>
      <c r="C58" t="s">
        <v>2288</v>
      </c>
      <c r="D58" t="s">
        <v>275</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2">
        <v>1.4999999999999999E-2</v>
      </c>
    </row>
    <row r="59" spans="1:36" ht="14.5" x14ac:dyDescent="0.35">
      <c r="A59" t="s">
        <v>236</v>
      </c>
      <c r="B59" t="s">
        <v>2289</v>
      </c>
      <c r="C59" t="s">
        <v>2290</v>
      </c>
      <c r="D59" t="s">
        <v>275</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2">
        <v>2E-3</v>
      </c>
    </row>
  </sheetData>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502"/>
  <sheetViews>
    <sheetView topLeftCell="B1" workbookViewId="0">
      <selection activeCell="B3" sqref="B3"/>
    </sheetView>
  </sheetViews>
  <sheetFormatPr defaultRowHeight="14.5" x14ac:dyDescent="0.35"/>
  <cols>
    <col min="1" max="1" width="21.453125" hidden="1" customWidth="1"/>
    <col min="2" max="2" width="46.7265625" customWidth="1"/>
    <col min="32" max="32" width="8.7265625" style="87"/>
  </cols>
  <sheetData>
    <row r="1" spans="1:33" ht="15" customHeight="1" thickBot="1" x14ac:dyDescent="0.4">
      <c r="A1" s="142"/>
      <c r="B1" s="143" t="s">
        <v>2916</v>
      </c>
      <c r="C1" s="144">
        <v>2022</v>
      </c>
      <c r="D1" s="144">
        <v>2023</v>
      </c>
      <c r="E1" s="144">
        <v>2024</v>
      </c>
      <c r="F1" s="144">
        <v>2025</v>
      </c>
      <c r="G1" s="144">
        <v>2026</v>
      </c>
      <c r="H1" s="144">
        <v>2027</v>
      </c>
      <c r="I1" s="144">
        <v>2028</v>
      </c>
      <c r="J1" s="144">
        <v>2029</v>
      </c>
      <c r="K1" s="144">
        <v>2030</v>
      </c>
      <c r="L1" s="144">
        <v>2031</v>
      </c>
      <c r="M1" s="144">
        <v>2032</v>
      </c>
      <c r="N1" s="144">
        <v>2033</v>
      </c>
      <c r="O1" s="144">
        <v>2034</v>
      </c>
      <c r="P1" s="144">
        <v>2035</v>
      </c>
      <c r="Q1" s="144">
        <v>2036</v>
      </c>
      <c r="R1" s="144">
        <v>2037</v>
      </c>
      <c r="S1" s="144">
        <v>2038</v>
      </c>
      <c r="T1" s="144">
        <v>2039</v>
      </c>
      <c r="U1" s="144">
        <v>2040</v>
      </c>
      <c r="V1" s="144">
        <v>2041</v>
      </c>
      <c r="W1" s="144">
        <v>2042</v>
      </c>
      <c r="X1" s="144">
        <v>2043</v>
      </c>
      <c r="Y1" s="144">
        <v>2044</v>
      </c>
      <c r="Z1" s="144">
        <v>2045</v>
      </c>
      <c r="AA1" s="144">
        <v>2046</v>
      </c>
      <c r="AB1" s="144">
        <v>2047</v>
      </c>
      <c r="AC1" s="144">
        <v>2048</v>
      </c>
      <c r="AD1" s="144">
        <v>2049</v>
      </c>
      <c r="AE1" s="144">
        <v>2050</v>
      </c>
      <c r="AF1" s="142"/>
      <c r="AG1" s="142"/>
    </row>
    <row r="2" spans="1:33" ht="15" customHeight="1" thickTop="1" x14ac:dyDescent="0.35">
      <c r="A2" s="142"/>
      <c r="B2" s="142"/>
      <c r="C2" s="142"/>
      <c r="D2" s="142"/>
      <c r="E2" s="142"/>
      <c r="F2" s="142"/>
      <c r="G2" s="142"/>
      <c r="H2" s="142"/>
      <c r="I2" s="142"/>
      <c r="J2" s="142"/>
      <c r="K2" s="142"/>
      <c r="L2" s="142"/>
      <c r="M2" s="142"/>
      <c r="N2" s="142"/>
      <c r="O2" s="142"/>
      <c r="P2" s="142"/>
      <c r="Q2" s="142"/>
      <c r="R2" s="142"/>
      <c r="S2" s="142"/>
      <c r="T2" s="142"/>
      <c r="U2" s="142"/>
      <c r="V2" s="142"/>
      <c r="W2" s="142"/>
      <c r="X2" s="142"/>
      <c r="Y2" s="142"/>
      <c r="Z2" s="142"/>
      <c r="AA2" s="142"/>
      <c r="AB2" s="142"/>
      <c r="AC2" s="142"/>
      <c r="AD2" s="142"/>
      <c r="AE2" s="142"/>
      <c r="AF2" s="142"/>
      <c r="AG2" s="142"/>
    </row>
    <row r="3" spans="1:33" ht="15" customHeight="1" x14ac:dyDescent="0.35">
      <c r="A3" s="142"/>
      <c r="B3" s="142"/>
      <c r="C3" s="160" t="s">
        <v>1263</v>
      </c>
      <c r="D3" s="160" t="s">
        <v>2917</v>
      </c>
      <c r="E3" s="147"/>
      <c r="F3" s="147"/>
      <c r="G3" s="147"/>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row>
    <row r="4" spans="1:33" ht="15" customHeight="1" x14ac:dyDescent="0.35">
      <c r="A4" s="142"/>
      <c r="B4" s="142"/>
      <c r="C4" s="160" t="s">
        <v>1265</v>
      </c>
      <c r="D4" s="160" t="s">
        <v>2918</v>
      </c>
      <c r="E4" s="147"/>
      <c r="F4" s="147"/>
      <c r="G4" s="160" t="s">
        <v>2919</v>
      </c>
      <c r="H4" s="142"/>
      <c r="I4" s="142"/>
      <c r="J4" s="142"/>
      <c r="K4" s="142"/>
      <c r="L4" s="142"/>
      <c r="M4" s="142"/>
      <c r="N4" s="142"/>
      <c r="O4" s="142"/>
      <c r="P4" s="142"/>
      <c r="Q4" s="142"/>
      <c r="R4" s="142"/>
      <c r="S4" s="142"/>
      <c r="T4" s="142"/>
      <c r="U4" s="142"/>
      <c r="V4" s="142"/>
      <c r="W4" s="142"/>
      <c r="X4" s="142"/>
      <c r="Y4" s="142"/>
      <c r="Z4" s="142"/>
      <c r="AA4" s="142"/>
      <c r="AB4" s="142"/>
      <c r="AC4" s="142"/>
      <c r="AD4" s="142"/>
      <c r="AE4" s="142"/>
      <c r="AF4" s="142"/>
      <c r="AG4" s="142"/>
    </row>
    <row r="5" spans="1:33" ht="15" customHeight="1" x14ac:dyDescent="0.35">
      <c r="A5" s="142"/>
      <c r="B5" s="142"/>
      <c r="C5" s="160" t="s">
        <v>1268</v>
      </c>
      <c r="D5" s="160" t="s">
        <v>2920</v>
      </c>
      <c r="E5" s="147"/>
      <c r="F5" s="147"/>
      <c r="G5" s="147"/>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row>
    <row r="6" spans="1:33" ht="15" customHeight="1" x14ac:dyDescent="0.35">
      <c r="A6" s="142"/>
      <c r="B6" s="142"/>
      <c r="C6" s="160" t="s">
        <v>1270</v>
      </c>
      <c r="D6" s="147"/>
      <c r="E6" s="160" t="s">
        <v>2921</v>
      </c>
      <c r="F6" s="147"/>
      <c r="G6" s="147"/>
      <c r="H6" s="142"/>
      <c r="I6" s="142"/>
      <c r="J6" s="142"/>
      <c r="K6" s="142"/>
      <c r="L6" s="142"/>
      <c r="M6" s="142"/>
      <c r="N6" s="142"/>
      <c r="O6" s="142"/>
      <c r="P6" s="142"/>
      <c r="Q6" s="142"/>
      <c r="R6" s="142"/>
      <c r="S6" s="142"/>
      <c r="T6" s="142"/>
      <c r="U6" s="142"/>
      <c r="V6" s="142"/>
      <c r="W6" s="142"/>
      <c r="X6" s="142"/>
      <c r="Y6" s="142"/>
      <c r="Z6" s="142"/>
      <c r="AA6" s="142"/>
      <c r="AB6" s="142"/>
      <c r="AC6" s="142"/>
      <c r="AD6" s="142"/>
      <c r="AE6" s="142"/>
      <c r="AF6" s="142"/>
      <c r="AG6" s="142"/>
    </row>
    <row r="7" spans="1:33" ht="12" customHeight="1" x14ac:dyDescent="0.35">
      <c r="A7" s="142"/>
      <c r="B7" s="142"/>
      <c r="C7" s="142"/>
      <c r="D7" s="142"/>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row>
    <row r="8" spans="1:33" ht="12" customHeight="1" x14ac:dyDescent="0.35">
      <c r="A8" s="142"/>
      <c r="B8" s="142"/>
      <c r="C8" s="142"/>
      <c r="D8" s="142"/>
      <c r="E8" s="142"/>
      <c r="F8" s="142"/>
      <c r="G8" s="142"/>
      <c r="H8" s="142"/>
      <c r="I8" s="142"/>
      <c r="J8" s="142"/>
      <c r="K8" s="142"/>
      <c r="L8" s="142"/>
      <c r="M8" s="142"/>
      <c r="N8" s="142"/>
      <c r="O8" s="142"/>
      <c r="P8" s="142"/>
      <c r="Q8" s="142"/>
      <c r="R8" s="142"/>
      <c r="S8" s="142"/>
      <c r="T8" s="142"/>
      <c r="U8" s="142"/>
      <c r="V8" s="142"/>
      <c r="W8" s="142"/>
      <c r="X8" s="142"/>
      <c r="Y8" s="142"/>
      <c r="Z8" s="142"/>
      <c r="AA8" s="142"/>
      <c r="AB8" s="142"/>
      <c r="AC8" s="142"/>
      <c r="AD8" s="142"/>
      <c r="AE8" s="142"/>
      <c r="AF8" s="142"/>
      <c r="AG8" s="142"/>
    </row>
    <row r="9" spans="1:33" ht="12" customHeight="1" x14ac:dyDescent="0.35">
      <c r="A9" s="142"/>
      <c r="B9" s="142"/>
      <c r="C9" s="142"/>
      <c r="D9" s="142"/>
      <c r="E9" s="142"/>
      <c r="F9" s="142"/>
      <c r="G9" s="142"/>
      <c r="H9" s="142"/>
      <c r="I9" s="142"/>
      <c r="J9" s="142"/>
      <c r="K9" s="142"/>
      <c r="L9" s="142"/>
      <c r="M9" s="142"/>
      <c r="N9" s="142"/>
      <c r="O9" s="142"/>
      <c r="P9" s="142"/>
      <c r="Q9" s="142"/>
      <c r="R9" s="142"/>
      <c r="S9" s="142"/>
      <c r="T9" s="142"/>
      <c r="U9" s="142"/>
      <c r="V9" s="142"/>
      <c r="W9" s="142"/>
      <c r="X9" s="142"/>
      <c r="Y9" s="142"/>
      <c r="Z9" s="142"/>
      <c r="AA9" s="142"/>
      <c r="AB9" s="142"/>
      <c r="AC9" s="142"/>
      <c r="AD9" s="142"/>
      <c r="AE9" s="142"/>
      <c r="AF9" s="142"/>
      <c r="AG9" s="142"/>
    </row>
    <row r="10" spans="1:33" ht="15" customHeight="1" x14ac:dyDescent="0.35">
      <c r="A10" s="145" t="s">
        <v>1425</v>
      </c>
      <c r="B10" s="148" t="s">
        <v>1426</v>
      </c>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c r="AA10" s="146"/>
      <c r="AB10" s="146"/>
      <c r="AC10" s="146"/>
      <c r="AD10" s="146"/>
      <c r="AE10" s="146"/>
      <c r="AF10" s="149" t="s">
        <v>1276</v>
      </c>
      <c r="AG10" s="146"/>
    </row>
    <row r="11" spans="1:33" ht="15" customHeight="1" x14ac:dyDescent="0.35">
      <c r="A11" s="142"/>
      <c r="B11" s="150"/>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c r="AA11" s="146"/>
      <c r="AB11" s="146"/>
      <c r="AC11" s="146"/>
      <c r="AD11" s="146"/>
      <c r="AE11" s="146"/>
      <c r="AF11" s="149" t="s">
        <v>1277</v>
      </c>
      <c r="AG11" s="146"/>
    </row>
    <row r="12" spans="1:33" ht="15" customHeight="1" x14ac:dyDescent="0.35">
      <c r="A12" s="142"/>
      <c r="B12" s="150"/>
      <c r="C12" s="151"/>
      <c r="D12" s="151"/>
      <c r="E12" s="151"/>
      <c r="F12" s="151"/>
      <c r="G12" s="151"/>
      <c r="H12" s="151"/>
      <c r="I12" s="151"/>
      <c r="J12" s="151"/>
      <c r="K12" s="151"/>
      <c r="L12" s="151"/>
      <c r="M12" s="151"/>
      <c r="N12" s="151"/>
      <c r="O12" s="151"/>
      <c r="P12" s="151"/>
      <c r="Q12" s="151"/>
      <c r="R12" s="151"/>
      <c r="S12" s="151"/>
      <c r="T12" s="151"/>
      <c r="U12" s="151"/>
      <c r="V12" s="151"/>
      <c r="W12" s="151"/>
      <c r="X12" s="151"/>
      <c r="Y12" s="151"/>
      <c r="Z12" s="151"/>
      <c r="AA12" s="151"/>
      <c r="AB12" s="151"/>
      <c r="AC12" s="151"/>
      <c r="AD12" s="151"/>
      <c r="AE12" s="151"/>
      <c r="AF12" s="149" t="s">
        <v>2922</v>
      </c>
      <c r="AG12" s="146"/>
    </row>
    <row r="13" spans="1:33" ht="15" customHeight="1" thickBot="1" x14ac:dyDescent="0.4">
      <c r="A13" s="142"/>
      <c r="B13" s="152" t="s">
        <v>1427</v>
      </c>
      <c r="C13" s="152">
        <v>2022</v>
      </c>
      <c r="D13" s="152">
        <v>2023</v>
      </c>
      <c r="E13" s="152">
        <v>2024</v>
      </c>
      <c r="F13" s="152">
        <v>2025</v>
      </c>
      <c r="G13" s="152">
        <v>2026</v>
      </c>
      <c r="H13" s="152">
        <v>2027</v>
      </c>
      <c r="I13" s="152">
        <v>2028</v>
      </c>
      <c r="J13" s="152">
        <v>2029</v>
      </c>
      <c r="K13" s="152">
        <v>2030</v>
      </c>
      <c r="L13" s="152">
        <v>2031</v>
      </c>
      <c r="M13" s="152">
        <v>2032</v>
      </c>
      <c r="N13" s="152">
        <v>2033</v>
      </c>
      <c r="O13" s="152">
        <v>2034</v>
      </c>
      <c r="P13" s="152">
        <v>2035</v>
      </c>
      <c r="Q13" s="152">
        <v>2036</v>
      </c>
      <c r="R13" s="152">
        <v>2037</v>
      </c>
      <c r="S13" s="152">
        <v>2038</v>
      </c>
      <c r="T13" s="152">
        <v>2039</v>
      </c>
      <c r="U13" s="152">
        <v>2040</v>
      </c>
      <c r="V13" s="152">
        <v>2041</v>
      </c>
      <c r="W13" s="152">
        <v>2042</v>
      </c>
      <c r="X13" s="152">
        <v>2043</v>
      </c>
      <c r="Y13" s="152">
        <v>2044</v>
      </c>
      <c r="Z13" s="152">
        <v>2045</v>
      </c>
      <c r="AA13" s="152">
        <v>2046</v>
      </c>
      <c r="AB13" s="152">
        <v>2047</v>
      </c>
      <c r="AC13" s="152">
        <v>2048</v>
      </c>
      <c r="AD13" s="152">
        <v>2049</v>
      </c>
      <c r="AE13" s="152">
        <v>2050</v>
      </c>
      <c r="AF13" s="153">
        <v>2050</v>
      </c>
      <c r="AG13" s="146"/>
    </row>
    <row r="14" spans="1:33" ht="15" customHeight="1" thickTop="1" x14ac:dyDescent="0.35">
      <c r="A14" s="142"/>
      <c r="B14" s="146"/>
      <c r="C14" s="146"/>
      <c r="D14" s="146"/>
      <c r="E14" s="146"/>
      <c r="F14" s="146"/>
      <c r="G14" s="146"/>
      <c r="H14" s="146"/>
      <c r="I14" s="146"/>
      <c r="J14" s="146"/>
      <c r="K14" s="146"/>
      <c r="L14" s="146"/>
      <c r="M14" s="146"/>
      <c r="N14" s="146"/>
      <c r="O14" s="146"/>
      <c r="P14" s="146"/>
      <c r="Q14" s="146"/>
      <c r="R14" s="146"/>
      <c r="S14" s="146"/>
      <c r="T14" s="146"/>
      <c r="U14" s="146"/>
      <c r="V14" s="146"/>
      <c r="W14" s="146"/>
      <c r="X14" s="146"/>
      <c r="Y14" s="146"/>
      <c r="Z14" s="146"/>
      <c r="AA14" s="146"/>
      <c r="AB14" s="146"/>
      <c r="AC14" s="146"/>
      <c r="AD14" s="146"/>
      <c r="AE14" s="146"/>
      <c r="AF14" s="146"/>
      <c r="AG14" s="146"/>
    </row>
    <row r="15" spans="1:33" ht="15" customHeight="1" x14ac:dyDescent="0.35">
      <c r="A15" s="142"/>
      <c r="B15" s="154" t="s">
        <v>161</v>
      </c>
      <c r="C15" s="146"/>
      <c r="D15" s="146"/>
      <c r="E15" s="146"/>
      <c r="F15" s="146"/>
      <c r="G15" s="146"/>
      <c r="H15" s="146"/>
      <c r="I15" s="146"/>
      <c r="J15" s="146"/>
      <c r="K15" s="146"/>
      <c r="L15" s="146"/>
      <c r="M15" s="146"/>
      <c r="N15" s="146"/>
      <c r="O15" s="146"/>
      <c r="P15" s="146"/>
      <c r="Q15" s="146"/>
      <c r="R15" s="146"/>
      <c r="S15" s="146"/>
      <c r="T15" s="146"/>
      <c r="U15" s="146"/>
      <c r="V15" s="146"/>
      <c r="W15" s="146"/>
      <c r="X15" s="146"/>
      <c r="Y15" s="146"/>
      <c r="Z15" s="146"/>
      <c r="AA15" s="146"/>
      <c r="AB15" s="146"/>
      <c r="AC15" s="146"/>
      <c r="AD15" s="146"/>
      <c r="AE15" s="146"/>
      <c r="AF15" s="146"/>
      <c r="AG15" s="146"/>
    </row>
    <row r="16" spans="1:33" ht="15" customHeight="1" x14ac:dyDescent="0.35">
      <c r="A16" s="142"/>
      <c r="B16" s="154" t="s">
        <v>1428</v>
      </c>
      <c r="C16" s="146"/>
      <c r="D16" s="146"/>
      <c r="E16" s="146"/>
      <c r="F16" s="146"/>
      <c r="G16" s="146"/>
      <c r="H16" s="146"/>
      <c r="I16" s="146"/>
      <c r="J16" s="146"/>
      <c r="K16" s="146"/>
      <c r="L16" s="146"/>
      <c r="M16" s="146"/>
      <c r="N16" s="146"/>
      <c r="O16" s="146"/>
      <c r="P16" s="146"/>
      <c r="Q16" s="146"/>
      <c r="R16" s="146"/>
      <c r="S16" s="146"/>
      <c r="T16" s="146"/>
      <c r="U16" s="146"/>
      <c r="V16" s="146"/>
      <c r="W16" s="146"/>
      <c r="X16" s="146"/>
      <c r="Y16" s="146"/>
      <c r="Z16" s="146"/>
      <c r="AA16" s="146"/>
      <c r="AB16" s="146"/>
      <c r="AC16" s="146"/>
      <c r="AD16" s="146"/>
      <c r="AE16" s="146"/>
      <c r="AF16" s="146"/>
      <c r="AG16" s="146"/>
    </row>
    <row r="17" spans="1:33" ht="15" customHeight="1" x14ac:dyDescent="0.35">
      <c r="A17" s="142"/>
      <c r="B17" s="154" t="s">
        <v>1429</v>
      </c>
      <c r="C17" s="146"/>
      <c r="D17" s="146"/>
      <c r="E17" s="146"/>
      <c r="F17" s="146"/>
      <c r="G17" s="146"/>
      <c r="H17" s="146"/>
      <c r="I17" s="146"/>
      <c r="J17" s="146"/>
      <c r="K17" s="146"/>
      <c r="L17" s="146"/>
      <c r="M17" s="146"/>
      <c r="N17" s="146"/>
      <c r="O17" s="146"/>
      <c r="P17" s="146"/>
      <c r="Q17" s="146"/>
      <c r="R17" s="146"/>
      <c r="S17" s="146"/>
      <c r="T17" s="146"/>
      <c r="U17" s="146"/>
      <c r="V17" s="146"/>
      <c r="W17" s="146"/>
      <c r="X17" s="146"/>
      <c r="Y17" s="146"/>
      <c r="Z17" s="146"/>
      <c r="AA17" s="146"/>
      <c r="AB17" s="146"/>
      <c r="AC17" s="146"/>
      <c r="AD17" s="146"/>
      <c r="AE17" s="146"/>
      <c r="AF17" s="146"/>
      <c r="AG17" s="146"/>
    </row>
    <row r="18" spans="1:33" ht="15" customHeight="1" x14ac:dyDescent="0.35">
      <c r="A18" s="145" t="s">
        <v>1430</v>
      </c>
      <c r="B18" s="155" t="s">
        <v>1431</v>
      </c>
      <c r="C18" s="158">
        <v>31.315798000000001</v>
      </c>
      <c r="D18" s="158">
        <v>31.956572000000001</v>
      </c>
      <c r="E18" s="158">
        <v>32.487437999999997</v>
      </c>
      <c r="F18" s="158">
        <v>33.365952</v>
      </c>
      <c r="G18" s="158">
        <v>33.842579000000001</v>
      </c>
      <c r="H18" s="158">
        <v>34.508857999999996</v>
      </c>
      <c r="I18" s="158">
        <v>35.519005</v>
      </c>
      <c r="J18" s="158">
        <v>35.801582000000003</v>
      </c>
      <c r="K18" s="158">
        <v>36.086311000000002</v>
      </c>
      <c r="L18" s="158">
        <v>36.205891000000001</v>
      </c>
      <c r="M18" s="158">
        <v>36.371758</v>
      </c>
      <c r="N18" s="158">
        <v>36.592872999999997</v>
      </c>
      <c r="O18" s="158">
        <v>36.814331000000003</v>
      </c>
      <c r="P18" s="158">
        <v>37.082549999999998</v>
      </c>
      <c r="Q18" s="158">
        <v>37.349220000000003</v>
      </c>
      <c r="R18" s="158">
        <v>37.536022000000003</v>
      </c>
      <c r="S18" s="158">
        <v>37.608733999999998</v>
      </c>
      <c r="T18" s="158">
        <v>37.843558999999999</v>
      </c>
      <c r="U18" s="158">
        <v>37.905814999999997</v>
      </c>
      <c r="V18" s="158">
        <v>37.980880999999997</v>
      </c>
      <c r="W18" s="158">
        <v>38.086441000000001</v>
      </c>
      <c r="X18" s="158">
        <v>38.125518999999997</v>
      </c>
      <c r="Y18" s="158">
        <v>38.093829999999997</v>
      </c>
      <c r="Z18" s="158">
        <v>38.079009999999997</v>
      </c>
      <c r="AA18" s="158">
        <v>38.057251000000001</v>
      </c>
      <c r="AB18" s="158">
        <v>38.038089999999997</v>
      </c>
      <c r="AC18" s="158">
        <v>38.019207000000002</v>
      </c>
      <c r="AD18" s="158">
        <v>38.002602000000003</v>
      </c>
      <c r="AE18" s="158">
        <v>37.984566000000001</v>
      </c>
      <c r="AF18" s="157">
        <v>6.9189999999999998E-3</v>
      </c>
      <c r="AG18" s="146"/>
    </row>
    <row r="19" spans="1:33" ht="15" customHeight="1" x14ac:dyDescent="0.35">
      <c r="A19" s="145" t="s">
        <v>1432</v>
      </c>
      <c r="B19" s="155" t="s">
        <v>1433</v>
      </c>
      <c r="C19" s="158">
        <v>34.947620000000001</v>
      </c>
      <c r="D19" s="158">
        <v>35.452309</v>
      </c>
      <c r="E19" s="158">
        <v>35.934745999999997</v>
      </c>
      <c r="F19" s="158">
        <v>36.944988000000002</v>
      </c>
      <c r="G19" s="158">
        <v>36.975861000000002</v>
      </c>
      <c r="H19" s="158">
        <v>37.529373</v>
      </c>
      <c r="I19" s="158">
        <v>39.016613</v>
      </c>
      <c r="J19" s="158">
        <v>39.054943000000002</v>
      </c>
      <c r="K19" s="158">
        <v>39.064639999999997</v>
      </c>
      <c r="L19" s="158">
        <v>39.086978999999999</v>
      </c>
      <c r="M19" s="158">
        <v>39.155501999999998</v>
      </c>
      <c r="N19" s="158">
        <v>39.306292999999997</v>
      </c>
      <c r="O19" s="158">
        <v>39.465767</v>
      </c>
      <c r="P19" s="158">
        <v>39.680346999999998</v>
      </c>
      <c r="Q19" s="158">
        <v>39.956017000000003</v>
      </c>
      <c r="R19" s="158">
        <v>40.130329000000003</v>
      </c>
      <c r="S19" s="158">
        <v>40.217793</v>
      </c>
      <c r="T19" s="158">
        <v>40.517696000000001</v>
      </c>
      <c r="U19" s="158">
        <v>40.593699999999998</v>
      </c>
      <c r="V19" s="158">
        <v>40.695511000000003</v>
      </c>
      <c r="W19" s="158">
        <v>40.835037</v>
      </c>
      <c r="X19" s="158">
        <v>40.885204000000002</v>
      </c>
      <c r="Y19" s="158">
        <v>40.821689999999997</v>
      </c>
      <c r="Z19" s="158">
        <v>40.775959</v>
      </c>
      <c r="AA19" s="158">
        <v>40.720917</v>
      </c>
      <c r="AB19" s="158">
        <v>40.661288999999996</v>
      </c>
      <c r="AC19" s="158">
        <v>40.602386000000003</v>
      </c>
      <c r="AD19" s="158">
        <v>40.553688000000001</v>
      </c>
      <c r="AE19" s="158">
        <v>40.497692000000001</v>
      </c>
      <c r="AF19" s="157">
        <v>5.2779999999999997E-3</v>
      </c>
      <c r="AG19" s="146"/>
    </row>
    <row r="20" spans="1:33" ht="15" customHeight="1" x14ac:dyDescent="0.35">
      <c r="A20" s="145" t="s">
        <v>1434</v>
      </c>
      <c r="B20" s="155" t="s">
        <v>1435</v>
      </c>
      <c r="C20" s="158">
        <v>48.923904</v>
      </c>
      <c r="D20" s="158">
        <v>49.896155999999998</v>
      </c>
      <c r="E20" s="158">
        <v>50.381836</v>
      </c>
      <c r="F20" s="158">
        <v>51.772308000000002</v>
      </c>
      <c r="G20" s="158">
        <v>51.767234999999999</v>
      </c>
      <c r="H20" s="158">
        <v>52.309677000000001</v>
      </c>
      <c r="I20" s="158">
        <v>54.389167999999998</v>
      </c>
      <c r="J20" s="158">
        <v>54.407066</v>
      </c>
      <c r="K20" s="158">
        <v>54.404026000000002</v>
      </c>
      <c r="L20" s="158">
        <v>54.275573999999999</v>
      </c>
      <c r="M20" s="158">
        <v>54.173392999999997</v>
      </c>
      <c r="N20" s="158">
        <v>54.127003000000002</v>
      </c>
      <c r="O20" s="158">
        <v>54.138565</v>
      </c>
      <c r="P20" s="158">
        <v>54.092627999999998</v>
      </c>
      <c r="Q20" s="158">
        <v>54.147708999999999</v>
      </c>
      <c r="R20" s="158">
        <v>54.139870000000002</v>
      </c>
      <c r="S20" s="158">
        <v>54.085555999999997</v>
      </c>
      <c r="T20" s="158">
        <v>54.386150000000001</v>
      </c>
      <c r="U20" s="158">
        <v>54.418678</v>
      </c>
      <c r="V20" s="158">
        <v>54.518799000000001</v>
      </c>
      <c r="W20" s="158">
        <v>54.701134000000003</v>
      </c>
      <c r="X20" s="158">
        <v>54.745925999999997</v>
      </c>
      <c r="Y20" s="158">
        <v>54.618411999999999</v>
      </c>
      <c r="Z20" s="158">
        <v>54.52026</v>
      </c>
      <c r="AA20" s="158">
        <v>54.411205000000002</v>
      </c>
      <c r="AB20" s="158">
        <v>54.296871000000003</v>
      </c>
      <c r="AC20" s="158">
        <v>54.183661999999998</v>
      </c>
      <c r="AD20" s="158">
        <v>54.092143999999998</v>
      </c>
      <c r="AE20" s="158">
        <v>53.983626999999998</v>
      </c>
      <c r="AF20" s="157">
        <v>3.5209999999999998E-3</v>
      </c>
      <c r="AG20" s="146"/>
    </row>
    <row r="21" spans="1:33" ht="15" customHeight="1" x14ac:dyDescent="0.35">
      <c r="A21" s="145" t="s">
        <v>1436</v>
      </c>
      <c r="B21" s="155" t="s">
        <v>1437</v>
      </c>
      <c r="C21" s="158">
        <v>49.039577000000001</v>
      </c>
      <c r="D21" s="158">
        <v>49.467621000000001</v>
      </c>
      <c r="E21" s="158">
        <v>49.696838</v>
      </c>
      <c r="F21" s="158">
        <v>51.121735000000001</v>
      </c>
      <c r="G21" s="158">
        <v>51.137169</v>
      </c>
      <c r="H21" s="158">
        <v>51.631149000000001</v>
      </c>
      <c r="I21" s="158">
        <v>53.549286000000002</v>
      </c>
      <c r="J21" s="158">
        <v>53.495998</v>
      </c>
      <c r="K21" s="158">
        <v>53.436539000000003</v>
      </c>
      <c r="L21" s="158">
        <v>53.287151000000001</v>
      </c>
      <c r="M21" s="158">
        <v>53.140793000000002</v>
      </c>
      <c r="N21" s="158">
        <v>52.975273000000001</v>
      </c>
      <c r="O21" s="158">
        <v>52.828907000000001</v>
      </c>
      <c r="P21" s="158">
        <v>52.729961000000003</v>
      </c>
      <c r="Q21" s="158">
        <v>52.754401999999999</v>
      </c>
      <c r="R21" s="158">
        <v>52.81279</v>
      </c>
      <c r="S21" s="158">
        <v>52.762135000000001</v>
      </c>
      <c r="T21" s="158">
        <v>53.067458999999999</v>
      </c>
      <c r="U21" s="158">
        <v>53.086596999999998</v>
      </c>
      <c r="V21" s="158">
        <v>53.169913999999999</v>
      </c>
      <c r="W21" s="158">
        <v>53.338985000000001</v>
      </c>
      <c r="X21" s="158">
        <v>53.375683000000002</v>
      </c>
      <c r="Y21" s="158">
        <v>53.251246999999999</v>
      </c>
      <c r="Z21" s="158">
        <v>53.151347999999999</v>
      </c>
      <c r="AA21" s="158">
        <v>53.044074999999999</v>
      </c>
      <c r="AB21" s="158">
        <v>52.932014000000002</v>
      </c>
      <c r="AC21" s="158">
        <v>52.821064</v>
      </c>
      <c r="AD21" s="158">
        <v>52.732914000000001</v>
      </c>
      <c r="AE21" s="158">
        <v>52.627051999999999</v>
      </c>
      <c r="AF21" s="157">
        <v>2.5249999999999999E-3</v>
      </c>
      <c r="AG21" s="146"/>
    </row>
    <row r="22" spans="1:33" ht="15" customHeight="1" x14ac:dyDescent="0.35">
      <c r="A22" s="145" t="s">
        <v>1438</v>
      </c>
      <c r="B22" s="155" t="s">
        <v>1439</v>
      </c>
      <c r="C22" s="158">
        <v>42.661926000000001</v>
      </c>
      <c r="D22" s="158">
        <v>43.235584000000003</v>
      </c>
      <c r="E22" s="158">
        <v>43.523201</v>
      </c>
      <c r="F22" s="158">
        <v>44.599997999999999</v>
      </c>
      <c r="G22" s="158">
        <v>44.813643999999996</v>
      </c>
      <c r="H22" s="158">
        <v>45.444817</v>
      </c>
      <c r="I22" s="158">
        <v>46.764384999999997</v>
      </c>
      <c r="J22" s="158">
        <v>46.914520000000003</v>
      </c>
      <c r="K22" s="158">
        <v>47.128304</v>
      </c>
      <c r="L22" s="158">
        <v>47.105620999999999</v>
      </c>
      <c r="M22" s="158">
        <v>47.010975000000002</v>
      </c>
      <c r="N22" s="158">
        <v>46.921089000000002</v>
      </c>
      <c r="O22" s="158">
        <v>46.872852000000002</v>
      </c>
      <c r="P22" s="158">
        <v>46.867294000000001</v>
      </c>
      <c r="Q22" s="158">
        <v>47.004536000000002</v>
      </c>
      <c r="R22" s="158">
        <v>47.071091000000003</v>
      </c>
      <c r="S22" s="158">
        <v>47.049477000000003</v>
      </c>
      <c r="T22" s="158">
        <v>47.367367000000002</v>
      </c>
      <c r="U22" s="158">
        <v>47.393287999999998</v>
      </c>
      <c r="V22" s="158">
        <v>47.491183999999997</v>
      </c>
      <c r="W22" s="158">
        <v>47.648029000000001</v>
      </c>
      <c r="X22" s="158">
        <v>47.700843999999996</v>
      </c>
      <c r="Y22" s="158">
        <v>47.610683000000002</v>
      </c>
      <c r="Z22" s="158">
        <v>47.543315999999997</v>
      </c>
      <c r="AA22" s="158">
        <v>47.468753999999997</v>
      </c>
      <c r="AB22" s="158">
        <v>47.388984999999998</v>
      </c>
      <c r="AC22" s="158">
        <v>47.310035999999997</v>
      </c>
      <c r="AD22" s="158">
        <v>47.249274999999997</v>
      </c>
      <c r="AE22" s="158">
        <v>47.174759000000002</v>
      </c>
      <c r="AF22" s="157">
        <v>3.5980000000000001E-3</v>
      </c>
      <c r="AG22" s="146"/>
    </row>
    <row r="23" spans="1:33" ht="15" customHeight="1" x14ac:dyDescent="0.35">
      <c r="A23" s="145" t="s">
        <v>1440</v>
      </c>
      <c r="B23" s="155" t="s">
        <v>1441</v>
      </c>
      <c r="C23" s="158">
        <v>30.320093</v>
      </c>
      <c r="D23" s="158">
        <v>31.287088000000001</v>
      </c>
      <c r="E23" s="158">
        <v>32.137188000000002</v>
      </c>
      <c r="F23" s="158">
        <v>33.367085000000003</v>
      </c>
      <c r="G23" s="158">
        <v>33.586502000000003</v>
      </c>
      <c r="H23" s="158">
        <v>34.262970000000003</v>
      </c>
      <c r="I23" s="158">
        <v>35.414969999999997</v>
      </c>
      <c r="J23" s="158">
        <v>35.560828999999998</v>
      </c>
      <c r="K23" s="158">
        <v>35.646960999999997</v>
      </c>
      <c r="L23" s="158">
        <v>35.689098000000001</v>
      </c>
      <c r="M23" s="158">
        <v>35.771991999999997</v>
      </c>
      <c r="N23" s="158">
        <v>35.908912999999998</v>
      </c>
      <c r="O23" s="158">
        <v>36.039485999999997</v>
      </c>
      <c r="P23" s="158">
        <v>36.207203</v>
      </c>
      <c r="Q23" s="158">
        <v>36.437339999999999</v>
      </c>
      <c r="R23" s="158">
        <v>36.595142000000003</v>
      </c>
      <c r="S23" s="158">
        <v>36.655777</v>
      </c>
      <c r="T23" s="158">
        <v>36.860508000000003</v>
      </c>
      <c r="U23" s="158">
        <v>36.932369000000001</v>
      </c>
      <c r="V23" s="158">
        <v>37.033709999999999</v>
      </c>
      <c r="W23" s="158">
        <v>37.165748999999998</v>
      </c>
      <c r="X23" s="158">
        <v>37.225315000000002</v>
      </c>
      <c r="Y23" s="158">
        <v>37.202945999999997</v>
      </c>
      <c r="Z23" s="158">
        <v>37.188267000000003</v>
      </c>
      <c r="AA23" s="158">
        <v>37.166289999999996</v>
      </c>
      <c r="AB23" s="158">
        <v>37.139591000000003</v>
      </c>
      <c r="AC23" s="158">
        <v>37.113197</v>
      </c>
      <c r="AD23" s="158">
        <v>37.091884999999998</v>
      </c>
      <c r="AE23" s="158">
        <v>37.067337000000002</v>
      </c>
      <c r="AF23" s="157">
        <v>7.2020000000000001E-3</v>
      </c>
      <c r="AG23" s="146"/>
    </row>
    <row r="24" spans="1:33" ht="15" customHeight="1" x14ac:dyDescent="0.35">
      <c r="A24" s="145" t="s">
        <v>1442</v>
      </c>
      <c r="B24" s="155" t="s">
        <v>1443</v>
      </c>
      <c r="C24" s="158">
        <v>43.741047000000002</v>
      </c>
      <c r="D24" s="158">
        <v>44.318049999999999</v>
      </c>
      <c r="E24" s="158">
        <v>45.021743999999998</v>
      </c>
      <c r="F24" s="158">
        <v>46.740752999999998</v>
      </c>
      <c r="G24" s="158">
        <v>46.944443</v>
      </c>
      <c r="H24" s="158">
        <v>47.582394000000001</v>
      </c>
      <c r="I24" s="158">
        <v>49.343586000000002</v>
      </c>
      <c r="J24" s="158">
        <v>49.443232999999999</v>
      </c>
      <c r="K24" s="158">
        <v>49.504555000000003</v>
      </c>
      <c r="L24" s="158">
        <v>49.434936999999998</v>
      </c>
      <c r="M24" s="158">
        <v>49.409317000000001</v>
      </c>
      <c r="N24" s="158">
        <v>49.401566000000003</v>
      </c>
      <c r="O24" s="158">
        <v>49.370609000000002</v>
      </c>
      <c r="P24" s="158">
        <v>49.392761</v>
      </c>
      <c r="Q24" s="158">
        <v>49.539794999999998</v>
      </c>
      <c r="R24" s="158">
        <v>49.638973</v>
      </c>
      <c r="S24" s="158">
        <v>49.608317999999997</v>
      </c>
      <c r="T24" s="158">
        <v>49.946911</v>
      </c>
      <c r="U24" s="158">
        <v>49.989829999999998</v>
      </c>
      <c r="V24" s="158">
        <v>50.106757999999999</v>
      </c>
      <c r="W24" s="158">
        <v>50.310425000000002</v>
      </c>
      <c r="X24" s="158">
        <v>50.38409</v>
      </c>
      <c r="Y24" s="158">
        <v>50.306739999999998</v>
      </c>
      <c r="Z24" s="158">
        <v>50.250599000000001</v>
      </c>
      <c r="AA24" s="158">
        <v>50.194431000000002</v>
      </c>
      <c r="AB24" s="158">
        <v>50.134265999999997</v>
      </c>
      <c r="AC24" s="158">
        <v>50.074745</v>
      </c>
      <c r="AD24" s="158">
        <v>50.029594000000003</v>
      </c>
      <c r="AE24" s="158">
        <v>49.974442000000003</v>
      </c>
      <c r="AF24" s="157">
        <v>4.7689999999999998E-3</v>
      </c>
      <c r="AG24" s="146"/>
    </row>
    <row r="25" spans="1:33" ht="15" customHeight="1" x14ac:dyDescent="0.35">
      <c r="A25" s="145" t="s">
        <v>1444</v>
      </c>
      <c r="B25" s="155" t="s">
        <v>1445</v>
      </c>
      <c r="C25" s="158">
        <v>39.634715999999997</v>
      </c>
      <c r="D25" s="158">
        <v>40.355159999999998</v>
      </c>
      <c r="E25" s="158">
        <v>41.014969000000001</v>
      </c>
      <c r="F25" s="158">
        <v>42.416381999999999</v>
      </c>
      <c r="G25" s="158">
        <v>42.499991999999999</v>
      </c>
      <c r="H25" s="158">
        <v>43.018574000000001</v>
      </c>
      <c r="I25" s="158">
        <v>44.161827000000002</v>
      </c>
      <c r="J25" s="158">
        <v>44.259777</v>
      </c>
      <c r="K25" s="158">
        <v>44.427280000000003</v>
      </c>
      <c r="L25" s="158">
        <v>44.390953000000003</v>
      </c>
      <c r="M25" s="158">
        <v>44.401440000000001</v>
      </c>
      <c r="N25" s="158">
        <v>44.559539999999998</v>
      </c>
      <c r="O25" s="158">
        <v>44.751472</v>
      </c>
      <c r="P25" s="158">
        <v>44.99868</v>
      </c>
      <c r="Q25" s="158">
        <v>45.253749999999997</v>
      </c>
      <c r="R25" s="158">
        <v>45.401367</v>
      </c>
      <c r="S25" s="158">
        <v>45.444446999999997</v>
      </c>
      <c r="T25" s="158">
        <v>45.740119999999997</v>
      </c>
      <c r="U25" s="158">
        <v>45.822738999999999</v>
      </c>
      <c r="V25" s="158">
        <v>45.942368000000002</v>
      </c>
      <c r="W25" s="158">
        <v>46.109496999999998</v>
      </c>
      <c r="X25" s="158">
        <v>46.183757999999997</v>
      </c>
      <c r="Y25" s="158">
        <v>46.142043999999999</v>
      </c>
      <c r="Z25" s="158">
        <v>46.117122999999999</v>
      </c>
      <c r="AA25" s="158">
        <v>46.084842999999999</v>
      </c>
      <c r="AB25" s="158">
        <v>46.050404</v>
      </c>
      <c r="AC25" s="158">
        <v>46.016109</v>
      </c>
      <c r="AD25" s="158">
        <v>45.990749000000001</v>
      </c>
      <c r="AE25" s="158">
        <v>45.959637000000001</v>
      </c>
      <c r="AF25" s="157">
        <v>5.3020000000000003E-3</v>
      </c>
      <c r="AG25" s="146"/>
    </row>
    <row r="26" spans="1:33" ht="15" customHeight="1" x14ac:dyDescent="0.35">
      <c r="A26" s="145" t="s">
        <v>1446</v>
      </c>
      <c r="B26" s="155" t="s">
        <v>1447</v>
      </c>
      <c r="C26" s="158">
        <v>44.276851999999998</v>
      </c>
      <c r="D26" s="158">
        <v>44.996608999999999</v>
      </c>
      <c r="E26" s="158">
        <v>45.473399999999998</v>
      </c>
      <c r="F26" s="158">
        <v>46.974761999999998</v>
      </c>
      <c r="G26" s="158">
        <v>47.041637000000001</v>
      </c>
      <c r="H26" s="158">
        <v>47.624985000000002</v>
      </c>
      <c r="I26" s="158">
        <v>49.322688999999997</v>
      </c>
      <c r="J26" s="158">
        <v>49.371704000000001</v>
      </c>
      <c r="K26" s="158">
        <v>49.421047000000002</v>
      </c>
      <c r="L26" s="158">
        <v>49.341124999999998</v>
      </c>
      <c r="M26" s="158">
        <v>49.285488000000001</v>
      </c>
      <c r="N26" s="158">
        <v>49.267490000000002</v>
      </c>
      <c r="O26" s="158">
        <v>49.258316000000001</v>
      </c>
      <c r="P26" s="158">
        <v>49.290413000000001</v>
      </c>
      <c r="Q26" s="158">
        <v>49.420464000000003</v>
      </c>
      <c r="R26" s="158">
        <v>49.506022999999999</v>
      </c>
      <c r="S26" s="158">
        <v>49.485863000000002</v>
      </c>
      <c r="T26" s="158">
        <v>49.801861000000002</v>
      </c>
      <c r="U26" s="158">
        <v>49.839962</v>
      </c>
      <c r="V26" s="158">
        <v>49.958710000000004</v>
      </c>
      <c r="W26" s="158">
        <v>50.134414999999997</v>
      </c>
      <c r="X26" s="158">
        <v>50.189297000000003</v>
      </c>
      <c r="Y26" s="158">
        <v>50.096755999999999</v>
      </c>
      <c r="Z26" s="158">
        <v>50.025993</v>
      </c>
      <c r="AA26" s="158">
        <v>49.951194999999998</v>
      </c>
      <c r="AB26" s="158">
        <v>49.872382999999999</v>
      </c>
      <c r="AC26" s="158">
        <v>49.794598000000001</v>
      </c>
      <c r="AD26" s="158">
        <v>49.733348999999997</v>
      </c>
      <c r="AE26" s="158">
        <v>49.660915000000003</v>
      </c>
      <c r="AF26" s="157">
        <v>4.1070000000000004E-3</v>
      </c>
      <c r="AG26" s="146"/>
    </row>
    <row r="27" spans="1:33" ht="15" customHeight="1" x14ac:dyDescent="0.35">
      <c r="A27" s="145" t="s">
        <v>1448</v>
      </c>
      <c r="B27" s="155" t="s">
        <v>1449</v>
      </c>
      <c r="C27" s="158">
        <v>36.157139000000001</v>
      </c>
      <c r="D27" s="158">
        <v>36.744903999999998</v>
      </c>
      <c r="E27" s="158">
        <v>37.134258000000003</v>
      </c>
      <c r="F27" s="158">
        <v>38.360294000000003</v>
      </c>
      <c r="G27" s="158">
        <v>38.414906000000002</v>
      </c>
      <c r="H27" s="158">
        <v>38.891277000000002</v>
      </c>
      <c r="I27" s="158">
        <v>40.277645</v>
      </c>
      <c r="J27" s="158">
        <v>40.317672999999999</v>
      </c>
      <c r="K27" s="158">
        <v>40.357967000000002</v>
      </c>
      <c r="L27" s="158">
        <v>40.292701999999998</v>
      </c>
      <c r="M27" s="158">
        <v>40.247269000000003</v>
      </c>
      <c r="N27" s="158">
        <v>40.232571</v>
      </c>
      <c r="O27" s="158">
        <v>40.225079000000001</v>
      </c>
      <c r="P27" s="158">
        <v>40.251289</v>
      </c>
      <c r="Q27" s="158">
        <v>40.357491000000003</v>
      </c>
      <c r="R27" s="158">
        <v>40.427360999999998</v>
      </c>
      <c r="S27" s="158">
        <v>40.410896000000001</v>
      </c>
      <c r="T27" s="158">
        <v>40.668945000000001</v>
      </c>
      <c r="U27" s="158">
        <v>40.700057999999999</v>
      </c>
      <c r="V27" s="158">
        <v>40.797030999999997</v>
      </c>
      <c r="W27" s="158">
        <v>40.940514</v>
      </c>
      <c r="X27" s="158">
        <v>40.985332</v>
      </c>
      <c r="Y27" s="158">
        <v>40.909762999999998</v>
      </c>
      <c r="Z27" s="158">
        <v>40.851973999999998</v>
      </c>
      <c r="AA27" s="158">
        <v>40.790894000000002</v>
      </c>
      <c r="AB27" s="158">
        <v>40.726536000000003</v>
      </c>
      <c r="AC27" s="158">
        <v>40.663012999999999</v>
      </c>
      <c r="AD27" s="158">
        <v>40.612999000000002</v>
      </c>
      <c r="AE27" s="158">
        <v>40.553848000000002</v>
      </c>
      <c r="AF27" s="157">
        <v>4.1070000000000004E-3</v>
      </c>
      <c r="AG27" s="146"/>
    </row>
    <row r="28" spans="1:33" ht="15" customHeight="1" x14ac:dyDescent="0.35">
      <c r="A28" s="142"/>
      <c r="B28" s="146"/>
      <c r="C28" s="146"/>
      <c r="D28" s="146"/>
      <c r="E28" s="146"/>
      <c r="F28" s="146"/>
      <c r="G28" s="146"/>
      <c r="H28" s="146"/>
      <c r="I28" s="146"/>
      <c r="J28" s="146"/>
      <c r="K28" s="146"/>
      <c r="L28" s="146"/>
      <c r="M28" s="146"/>
      <c r="N28" s="146"/>
      <c r="O28" s="146"/>
      <c r="P28" s="146"/>
      <c r="Q28" s="146"/>
      <c r="R28" s="146"/>
      <c r="S28" s="146"/>
      <c r="T28" s="146"/>
      <c r="U28" s="146"/>
      <c r="V28" s="146"/>
      <c r="W28" s="146"/>
      <c r="X28" s="146"/>
      <c r="Y28" s="146"/>
      <c r="Z28" s="146"/>
      <c r="AA28" s="146"/>
      <c r="AB28" s="146"/>
      <c r="AC28" s="146"/>
      <c r="AD28" s="146"/>
      <c r="AE28" s="146"/>
      <c r="AF28" s="146"/>
      <c r="AG28" s="146"/>
    </row>
    <row r="29" spans="1:33" ht="15" customHeight="1" x14ac:dyDescent="0.35">
      <c r="A29" s="142"/>
      <c r="B29" s="154" t="s">
        <v>1450</v>
      </c>
      <c r="C29" s="146"/>
      <c r="D29" s="146"/>
      <c r="E29" s="146"/>
      <c r="F29" s="146"/>
      <c r="G29" s="146"/>
      <c r="H29" s="146"/>
      <c r="I29" s="146"/>
      <c r="J29" s="146"/>
      <c r="K29" s="146"/>
      <c r="L29" s="146"/>
      <c r="M29" s="146"/>
      <c r="N29" s="146"/>
      <c r="O29" s="146"/>
      <c r="P29" s="146"/>
      <c r="Q29" s="146"/>
      <c r="R29" s="146"/>
      <c r="S29" s="146"/>
      <c r="T29" s="146"/>
      <c r="U29" s="146"/>
      <c r="V29" s="146"/>
      <c r="W29" s="146"/>
      <c r="X29" s="146"/>
      <c r="Y29" s="146"/>
      <c r="Z29" s="146"/>
      <c r="AA29" s="146"/>
      <c r="AB29" s="146"/>
      <c r="AC29" s="146"/>
      <c r="AD29" s="146"/>
      <c r="AE29" s="146"/>
      <c r="AF29" s="146"/>
      <c r="AG29" s="146"/>
    </row>
    <row r="30" spans="1:33" ht="15" customHeight="1" x14ac:dyDescent="0.35">
      <c r="A30" s="145" t="s">
        <v>1451</v>
      </c>
      <c r="B30" s="155" t="s">
        <v>1452</v>
      </c>
      <c r="C30" s="158">
        <v>31.620229999999999</v>
      </c>
      <c r="D30" s="158">
        <v>32.904297</v>
      </c>
      <c r="E30" s="158">
        <v>33.477359999999997</v>
      </c>
      <c r="F30" s="158">
        <v>35.005935999999998</v>
      </c>
      <c r="G30" s="158">
        <v>35.765456999999998</v>
      </c>
      <c r="H30" s="158">
        <v>36.644466000000001</v>
      </c>
      <c r="I30" s="158">
        <v>37.770164000000001</v>
      </c>
      <c r="J30" s="158">
        <v>37.929667999999999</v>
      </c>
      <c r="K30" s="158">
        <v>37.995739</v>
      </c>
      <c r="L30" s="158">
        <v>38.045254</v>
      </c>
      <c r="M30" s="158">
        <v>38.115600999999998</v>
      </c>
      <c r="N30" s="158">
        <v>38.292053000000003</v>
      </c>
      <c r="O30" s="158">
        <v>38.465285999999999</v>
      </c>
      <c r="P30" s="158">
        <v>38.683300000000003</v>
      </c>
      <c r="Q30" s="158">
        <v>38.925060000000002</v>
      </c>
      <c r="R30" s="158">
        <v>39.126801</v>
      </c>
      <c r="S30" s="158">
        <v>39.290405</v>
      </c>
      <c r="T30" s="158">
        <v>39.614024999999998</v>
      </c>
      <c r="U30" s="158">
        <v>39.747227000000002</v>
      </c>
      <c r="V30" s="158">
        <v>39.891773000000001</v>
      </c>
      <c r="W30" s="158">
        <v>40.031452000000002</v>
      </c>
      <c r="X30" s="158">
        <v>40.102386000000003</v>
      </c>
      <c r="Y30" s="158">
        <v>40.093502000000001</v>
      </c>
      <c r="Z30" s="158">
        <v>40.096653000000003</v>
      </c>
      <c r="AA30" s="158">
        <v>40.087161999999999</v>
      </c>
      <c r="AB30" s="158">
        <v>40.071541000000003</v>
      </c>
      <c r="AC30" s="158">
        <v>40.056175000000003</v>
      </c>
      <c r="AD30" s="158">
        <v>40.044407</v>
      </c>
      <c r="AE30" s="158">
        <v>40.030712000000001</v>
      </c>
      <c r="AF30" s="157">
        <v>8.4589999999999995E-3</v>
      </c>
      <c r="AG30" s="146"/>
    </row>
    <row r="31" spans="1:33" ht="15" customHeight="1" x14ac:dyDescent="0.35">
      <c r="A31" s="145" t="s">
        <v>1453</v>
      </c>
      <c r="B31" s="155" t="s">
        <v>1454</v>
      </c>
      <c r="C31" s="158">
        <v>26.583645000000001</v>
      </c>
      <c r="D31" s="158">
        <v>26.964345999999999</v>
      </c>
      <c r="E31" s="158">
        <v>27.332623999999999</v>
      </c>
      <c r="F31" s="158">
        <v>28.204799999999999</v>
      </c>
      <c r="G31" s="158">
        <v>28.880806</v>
      </c>
      <c r="H31" s="158">
        <v>29.337654000000001</v>
      </c>
      <c r="I31" s="158">
        <v>29.861794</v>
      </c>
      <c r="J31" s="158">
        <v>30.057486999999998</v>
      </c>
      <c r="K31" s="158">
        <v>30.144704999999998</v>
      </c>
      <c r="L31" s="158">
        <v>30.264410000000002</v>
      </c>
      <c r="M31" s="158">
        <v>30.349606999999999</v>
      </c>
      <c r="N31" s="158">
        <v>30.449762</v>
      </c>
      <c r="O31" s="158">
        <v>30.568995000000001</v>
      </c>
      <c r="P31" s="158">
        <v>30.699069999999999</v>
      </c>
      <c r="Q31" s="158">
        <v>30.824850000000001</v>
      </c>
      <c r="R31" s="158">
        <v>30.906300000000002</v>
      </c>
      <c r="S31" s="158">
        <v>30.957861000000001</v>
      </c>
      <c r="T31" s="158">
        <v>31.064091000000001</v>
      </c>
      <c r="U31" s="158">
        <v>31.105571999999999</v>
      </c>
      <c r="V31" s="158">
        <v>31.151972000000001</v>
      </c>
      <c r="W31" s="158">
        <v>31.212584</v>
      </c>
      <c r="X31" s="158">
        <v>31.237750999999999</v>
      </c>
      <c r="Y31" s="158">
        <v>31.218340000000001</v>
      </c>
      <c r="Z31" s="158">
        <v>31.207172</v>
      </c>
      <c r="AA31" s="158">
        <v>31.189147999999999</v>
      </c>
      <c r="AB31" s="158">
        <v>31.168998999999999</v>
      </c>
      <c r="AC31" s="158">
        <v>31.149269</v>
      </c>
      <c r="AD31" s="158">
        <v>31.132296</v>
      </c>
      <c r="AE31" s="158">
        <v>31.113716</v>
      </c>
      <c r="AF31" s="157">
        <v>5.6350000000000003E-3</v>
      </c>
      <c r="AG31" s="146"/>
    </row>
    <row r="32" spans="1:33" ht="15" customHeight="1" x14ac:dyDescent="0.35">
      <c r="A32" s="145" t="s">
        <v>1455</v>
      </c>
      <c r="B32" s="155" t="s">
        <v>1456</v>
      </c>
      <c r="C32" s="158">
        <v>38.366374999999998</v>
      </c>
      <c r="D32" s="158">
        <v>39.693595999999999</v>
      </c>
      <c r="E32" s="158">
        <v>40.961165999999999</v>
      </c>
      <c r="F32" s="158">
        <v>43.102161000000002</v>
      </c>
      <c r="G32" s="158">
        <v>44.201183</v>
      </c>
      <c r="H32" s="158">
        <v>45.679595999999997</v>
      </c>
      <c r="I32" s="158">
        <v>47.254275999999997</v>
      </c>
      <c r="J32" s="158">
        <v>47.776702999999998</v>
      </c>
      <c r="K32" s="158">
        <v>48.134036999999999</v>
      </c>
      <c r="L32" s="158">
        <v>48.520843999999997</v>
      </c>
      <c r="M32" s="158">
        <v>48.579506000000002</v>
      </c>
      <c r="N32" s="158">
        <v>48.621426</v>
      </c>
      <c r="O32" s="158">
        <v>48.701495999999999</v>
      </c>
      <c r="P32" s="158">
        <v>48.803741000000002</v>
      </c>
      <c r="Q32" s="158">
        <v>48.959415</v>
      </c>
      <c r="R32" s="158">
        <v>49.067413000000002</v>
      </c>
      <c r="S32" s="158">
        <v>49.113669999999999</v>
      </c>
      <c r="T32" s="158">
        <v>49.308402999999998</v>
      </c>
      <c r="U32" s="158">
        <v>49.356471999999997</v>
      </c>
      <c r="V32" s="158">
        <v>49.401496999999999</v>
      </c>
      <c r="W32" s="158">
        <v>49.456378999999998</v>
      </c>
      <c r="X32" s="158">
        <v>49.477459000000003</v>
      </c>
      <c r="Y32" s="158">
        <v>49.455497999999999</v>
      </c>
      <c r="Z32" s="158">
        <v>49.436520000000002</v>
      </c>
      <c r="AA32" s="158">
        <v>49.415385999999998</v>
      </c>
      <c r="AB32" s="158">
        <v>49.395572999999999</v>
      </c>
      <c r="AC32" s="158">
        <v>49.374240999999998</v>
      </c>
      <c r="AD32" s="158">
        <v>49.354683000000001</v>
      </c>
      <c r="AE32" s="158">
        <v>49.334778</v>
      </c>
      <c r="AF32" s="157">
        <v>9.0209999999999995E-3</v>
      </c>
      <c r="AG32" s="146"/>
    </row>
    <row r="33" spans="1:33" ht="15" customHeight="1" x14ac:dyDescent="0.35">
      <c r="A33" s="145" t="s">
        <v>1457</v>
      </c>
      <c r="B33" s="155" t="s">
        <v>1458</v>
      </c>
      <c r="C33" s="158">
        <v>32.376896000000002</v>
      </c>
      <c r="D33" s="158">
        <v>34.206451000000001</v>
      </c>
      <c r="E33" s="158">
        <v>34.8018</v>
      </c>
      <c r="F33" s="158">
        <v>35.794071000000002</v>
      </c>
      <c r="G33" s="158">
        <v>36.971702999999998</v>
      </c>
      <c r="H33" s="158">
        <v>37.452660000000002</v>
      </c>
      <c r="I33" s="158">
        <v>38.512939000000003</v>
      </c>
      <c r="J33" s="158">
        <v>38.704807000000002</v>
      </c>
      <c r="K33" s="158">
        <v>38.813319999999997</v>
      </c>
      <c r="L33" s="158">
        <v>38.936821000000002</v>
      </c>
      <c r="M33" s="158">
        <v>39.100906000000002</v>
      </c>
      <c r="N33" s="158">
        <v>39.343032999999998</v>
      </c>
      <c r="O33" s="158">
        <v>39.544952000000002</v>
      </c>
      <c r="P33" s="158">
        <v>39.728259999999999</v>
      </c>
      <c r="Q33" s="158">
        <v>39.952362000000001</v>
      </c>
      <c r="R33" s="158">
        <v>40.118889000000003</v>
      </c>
      <c r="S33" s="158">
        <v>40.200558000000001</v>
      </c>
      <c r="T33" s="158">
        <v>40.465881000000003</v>
      </c>
      <c r="U33" s="158">
        <v>40.546539000000003</v>
      </c>
      <c r="V33" s="158">
        <v>40.637314000000003</v>
      </c>
      <c r="W33" s="158">
        <v>40.765056999999999</v>
      </c>
      <c r="X33" s="158">
        <v>40.827702000000002</v>
      </c>
      <c r="Y33" s="158">
        <v>40.802418000000003</v>
      </c>
      <c r="Z33" s="158">
        <v>40.794319000000002</v>
      </c>
      <c r="AA33" s="158">
        <v>40.777424000000003</v>
      </c>
      <c r="AB33" s="158">
        <v>40.760489999999997</v>
      </c>
      <c r="AC33" s="158">
        <v>40.743813000000003</v>
      </c>
      <c r="AD33" s="158">
        <v>40.730907000000002</v>
      </c>
      <c r="AE33" s="158">
        <v>40.715958000000001</v>
      </c>
      <c r="AF33" s="157">
        <v>8.2179999999999996E-3</v>
      </c>
      <c r="AG33" s="146"/>
    </row>
    <row r="34" spans="1:33" ht="15" customHeight="1" x14ac:dyDescent="0.35">
      <c r="A34" s="145" t="s">
        <v>1459</v>
      </c>
      <c r="B34" s="155" t="s">
        <v>1460</v>
      </c>
      <c r="C34" s="158">
        <v>29.965160000000001</v>
      </c>
      <c r="D34" s="158">
        <v>31.308710000000001</v>
      </c>
      <c r="E34" s="158">
        <v>32.135292</v>
      </c>
      <c r="F34" s="158">
        <v>33.857909999999997</v>
      </c>
      <c r="G34" s="158">
        <v>35.251060000000003</v>
      </c>
      <c r="H34" s="158">
        <v>35.636966999999999</v>
      </c>
      <c r="I34" s="158">
        <v>36.387107999999998</v>
      </c>
      <c r="J34" s="158">
        <v>36.440387999999999</v>
      </c>
      <c r="K34" s="158">
        <v>36.451858999999999</v>
      </c>
      <c r="L34" s="158">
        <v>36.521275000000003</v>
      </c>
      <c r="M34" s="158">
        <v>36.719475000000003</v>
      </c>
      <c r="N34" s="158">
        <v>36.999930999999997</v>
      </c>
      <c r="O34" s="158">
        <v>37.241016000000002</v>
      </c>
      <c r="P34" s="158">
        <v>37.492023000000003</v>
      </c>
      <c r="Q34" s="158">
        <v>37.736919</v>
      </c>
      <c r="R34" s="158">
        <v>37.907204</v>
      </c>
      <c r="S34" s="158">
        <v>38.008254999999998</v>
      </c>
      <c r="T34" s="158">
        <v>38.223838999999998</v>
      </c>
      <c r="U34" s="158">
        <v>38.308216000000002</v>
      </c>
      <c r="V34" s="158">
        <v>38.378653999999997</v>
      </c>
      <c r="W34" s="158">
        <v>38.468864000000004</v>
      </c>
      <c r="X34" s="158">
        <v>38.519272000000001</v>
      </c>
      <c r="Y34" s="158">
        <v>38.504021000000002</v>
      </c>
      <c r="Z34" s="158">
        <v>38.501632999999998</v>
      </c>
      <c r="AA34" s="158">
        <v>38.488838000000001</v>
      </c>
      <c r="AB34" s="158">
        <v>38.473540999999997</v>
      </c>
      <c r="AC34" s="158">
        <v>38.458485000000003</v>
      </c>
      <c r="AD34" s="158">
        <v>38.446731999999997</v>
      </c>
      <c r="AE34" s="158">
        <v>38.433033000000002</v>
      </c>
      <c r="AF34" s="157">
        <v>8.9280000000000002E-3</v>
      </c>
      <c r="AG34" s="146"/>
    </row>
    <row r="35" spans="1:33" ht="15" customHeight="1" x14ac:dyDescent="0.35">
      <c r="A35" s="145" t="s">
        <v>1461</v>
      </c>
      <c r="B35" s="155" t="s">
        <v>1462</v>
      </c>
      <c r="C35" s="158">
        <v>24.339265999999999</v>
      </c>
      <c r="D35" s="158">
        <v>25.573457999999999</v>
      </c>
      <c r="E35" s="158">
        <v>26.397053</v>
      </c>
      <c r="F35" s="158">
        <v>27.366585000000001</v>
      </c>
      <c r="G35" s="158">
        <v>28.053988</v>
      </c>
      <c r="H35" s="158">
        <v>28.752367</v>
      </c>
      <c r="I35" s="158">
        <v>29.372429</v>
      </c>
      <c r="J35" s="158">
        <v>29.597866</v>
      </c>
      <c r="K35" s="158">
        <v>29.695488000000001</v>
      </c>
      <c r="L35" s="158">
        <v>29.897783</v>
      </c>
      <c r="M35" s="158">
        <v>30.032373</v>
      </c>
      <c r="N35" s="158">
        <v>30.205769</v>
      </c>
      <c r="O35" s="158">
        <v>30.399045999999998</v>
      </c>
      <c r="P35" s="158">
        <v>30.5959</v>
      </c>
      <c r="Q35" s="158">
        <v>30.773683999999999</v>
      </c>
      <c r="R35" s="158">
        <v>30.846827999999999</v>
      </c>
      <c r="S35" s="158">
        <v>30.876912999999998</v>
      </c>
      <c r="T35" s="158">
        <v>30.988731000000001</v>
      </c>
      <c r="U35" s="158">
        <v>31.030411000000001</v>
      </c>
      <c r="V35" s="158">
        <v>31.078554</v>
      </c>
      <c r="W35" s="158">
        <v>31.148333000000001</v>
      </c>
      <c r="X35" s="158">
        <v>31.182086999999999</v>
      </c>
      <c r="Y35" s="158">
        <v>31.159804999999999</v>
      </c>
      <c r="Z35" s="158">
        <v>31.150986</v>
      </c>
      <c r="AA35" s="158">
        <v>31.134340000000002</v>
      </c>
      <c r="AB35" s="158">
        <v>31.117279</v>
      </c>
      <c r="AC35" s="158">
        <v>31.100721</v>
      </c>
      <c r="AD35" s="158">
        <v>31.086842999999998</v>
      </c>
      <c r="AE35" s="158">
        <v>31.071353999999999</v>
      </c>
      <c r="AF35" s="157">
        <v>8.7589999999999994E-3</v>
      </c>
      <c r="AG35" s="146"/>
    </row>
    <row r="36" spans="1:33" ht="15" customHeight="1" x14ac:dyDescent="0.35">
      <c r="A36" s="145" t="s">
        <v>1463</v>
      </c>
      <c r="B36" s="155" t="s">
        <v>1443</v>
      </c>
      <c r="C36" s="158">
        <v>41.900996999999997</v>
      </c>
      <c r="D36" s="158">
        <v>42.708083999999999</v>
      </c>
      <c r="E36" s="158">
        <v>42.825339999999997</v>
      </c>
      <c r="F36" s="158">
        <v>44.230452999999997</v>
      </c>
      <c r="G36" s="158">
        <v>45.242804999999997</v>
      </c>
      <c r="H36" s="158">
        <v>45.912818999999999</v>
      </c>
      <c r="I36" s="158">
        <v>47.343890999999999</v>
      </c>
      <c r="J36" s="158">
        <v>47.462418</v>
      </c>
      <c r="K36" s="158">
        <v>47.588894000000003</v>
      </c>
      <c r="L36" s="158">
        <v>47.698723000000001</v>
      </c>
      <c r="M36" s="158">
        <v>47.809601000000001</v>
      </c>
      <c r="N36" s="158">
        <v>47.916621999999997</v>
      </c>
      <c r="O36" s="158">
        <v>47.991824999999999</v>
      </c>
      <c r="P36" s="158">
        <v>48.127628000000001</v>
      </c>
      <c r="Q36" s="158">
        <v>48.378551000000002</v>
      </c>
      <c r="R36" s="158">
        <v>48.553421</v>
      </c>
      <c r="S36" s="158">
        <v>48.601292000000001</v>
      </c>
      <c r="T36" s="158">
        <v>48.978931000000003</v>
      </c>
      <c r="U36" s="158">
        <v>49.055653</v>
      </c>
      <c r="V36" s="158">
        <v>49.203709000000003</v>
      </c>
      <c r="W36" s="158">
        <v>49.426434</v>
      </c>
      <c r="X36" s="158">
        <v>49.481926000000001</v>
      </c>
      <c r="Y36" s="158">
        <v>49.42474</v>
      </c>
      <c r="Z36" s="158">
        <v>49.375008000000001</v>
      </c>
      <c r="AA36" s="158">
        <v>49.320594999999997</v>
      </c>
      <c r="AB36" s="158">
        <v>49.270133999999999</v>
      </c>
      <c r="AC36" s="158">
        <v>49.218890999999999</v>
      </c>
      <c r="AD36" s="158">
        <v>49.174717000000001</v>
      </c>
      <c r="AE36" s="158">
        <v>49.126984</v>
      </c>
      <c r="AF36" s="157">
        <v>5.6979999999999999E-3</v>
      </c>
      <c r="AG36" s="146"/>
    </row>
    <row r="37" spans="1:33" ht="15" customHeight="1" x14ac:dyDescent="0.35">
      <c r="A37" s="145" t="s">
        <v>1464</v>
      </c>
      <c r="B37" s="155" t="s">
        <v>1445</v>
      </c>
      <c r="C37" s="158">
        <v>32.489612999999999</v>
      </c>
      <c r="D37" s="158">
        <v>33.136828999999999</v>
      </c>
      <c r="E37" s="158">
        <v>33.755589000000001</v>
      </c>
      <c r="F37" s="158">
        <v>35.089523</v>
      </c>
      <c r="G37" s="158">
        <v>35.983077999999999</v>
      </c>
      <c r="H37" s="158">
        <v>36.545704000000001</v>
      </c>
      <c r="I37" s="158">
        <v>37.461052000000002</v>
      </c>
      <c r="J37" s="158">
        <v>37.608074000000002</v>
      </c>
      <c r="K37" s="158">
        <v>37.662426000000004</v>
      </c>
      <c r="L37" s="158">
        <v>37.773220000000002</v>
      </c>
      <c r="M37" s="158">
        <v>37.896576000000003</v>
      </c>
      <c r="N37" s="158">
        <v>38.079990000000002</v>
      </c>
      <c r="O37" s="158">
        <v>38.283183999999999</v>
      </c>
      <c r="P37" s="158">
        <v>38.486499999999999</v>
      </c>
      <c r="Q37" s="158">
        <v>38.714019999999998</v>
      </c>
      <c r="R37" s="158">
        <v>38.880661000000003</v>
      </c>
      <c r="S37" s="158">
        <v>38.966701999999998</v>
      </c>
      <c r="T37" s="158">
        <v>39.209904000000002</v>
      </c>
      <c r="U37" s="158">
        <v>39.282187999999998</v>
      </c>
      <c r="V37" s="158">
        <v>39.352795</v>
      </c>
      <c r="W37" s="158">
        <v>39.432842000000001</v>
      </c>
      <c r="X37" s="158">
        <v>39.457023999999997</v>
      </c>
      <c r="Y37" s="158">
        <v>39.410580000000003</v>
      </c>
      <c r="Z37" s="158">
        <v>39.378712</v>
      </c>
      <c r="AA37" s="158">
        <v>39.335574999999999</v>
      </c>
      <c r="AB37" s="158">
        <v>39.290011999999997</v>
      </c>
      <c r="AC37" s="158">
        <v>39.244923</v>
      </c>
      <c r="AD37" s="158">
        <v>39.205962999999997</v>
      </c>
      <c r="AE37" s="158">
        <v>39.163414000000003</v>
      </c>
      <c r="AF37" s="157">
        <v>6.6950000000000004E-3</v>
      </c>
      <c r="AG37" s="146"/>
    </row>
    <row r="38" spans="1:33" ht="15" customHeight="1" x14ac:dyDescent="0.35">
      <c r="A38" s="145" t="s">
        <v>1465</v>
      </c>
      <c r="B38" s="155" t="s">
        <v>1466</v>
      </c>
      <c r="C38" s="158">
        <v>31.502462000000001</v>
      </c>
      <c r="D38" s="158">
        <v>32.285400000000003</v>
      </c>
      <c r="E38" s="158">
        <v>32.747985999999997</v>
      </c>
      <c r="F38" s="158">
        <v>33.915599999999998</v>
      </c>
      <c r="G38" s="158">
        <v>34.717899000000003</v>
      </c>
      <c r="H38" s="158">
        <v>35.254711</v>
      </c>
      <c r="I38" s="158">
        <v>36.058658999999999</v>
      </c>
      <c r="J38" s="158">
        <v>36.204613000000002</v>
      </c>
      <c r="K38" s="158">
        <v>36.274349000000001</v>
      </c>
      <c r="L38" s="158">
        <v>36.391810999999997</v>
      </c>
      <c r="M38" s="158">
        <v>36.499873999999998</v>
      </c>
      <c r="N38" s="158">
        <v>36.639828000000001</v>
      </c>
      <c r="O38" s="158">
        <v>36.790489000000001</v>
      </c>
      <c r="P38" s="158">
        <v>36.955975000000002</v>
      </c>
      <c r="Q38" s="158">
        <v>37.139099000000002</v>
      </c>
      <c r="R38" s="158">
        <v>37.271934999999999</v>
      </c>
      <c r="S38" s="158">
        <v>37.337722999999997</v>
      </c>
      <c r="T38" s="158">
        <v>37.536507</v>
      </c>
      <c r="U38" s="158">
        <v>37.604278999999998</v>
      </c>
      <c r="V38" s="158">
        <v>37.677138999999997</v>
      </c>
      <c r="W38" s="158">
        <v>37.769035000000002</v>
      </c>
      <c r="X38" s="158">
        <v>37.805107</v>
      </c>
      <c r="Y38" s="158">
        <v>37.776501000000003</v>
      </c>
      <c r="Z38" s="158">
        <v>37.756450999999998</v>
      </c>
      <c r="AA38" s="158">
        <v>37.729472999999999</v>
      </c>
      <c r="AB38" s="158">
        <v>37.700974000000002</v>
      </c>
      <c r="AC38" s="158">
        <v>37.672966000000002</v>
      </c>
      <c r="AD38" s="158">
        <v>37.648910999999998</v>
      </c>
      <c r="AE38" s="158">
        <v>37.624305999999997</v>
      </c>
      <c r="AF38" s="157">
        <v>6.3619999999999996E-3</v>
      </c>
      <c r="AG38" s="146"/>
    </row>
    <row r="39" spans="1:33" ht="12" customHeight="1" x14ac:dyDescent="0.35">
      <c r="A39" s="145" t="s">
        <v>1467</v>
      </c>
      <c r="B39" s="155" t="s">
        <v>1468</v>
      </c>
      <c r="C39" s="158">
        <v>25.685783000000001</v>
      </c>
      <c r="D39" s="158">
        <v>26.324159999999999</v>
      </c>
      <c r="E39" s="158">
        <v>26.701332000000001</v>
      </c>
      <c r="F39" s="158">
        <v>27.653355000000001</v>
      </c>
      <c r="G39" s="158">
        <v>28.307516</v>
      </c>
      <c r="H39" s="158">
        <v>28.745211000000001</v>
      </c>
      <c r="I39" s="158">
        <v>29.400715000000002</v>
      </c>
      <c r="J39" s="158">
        <v>29.51972</v>
      </c>
      <c r="K39" s="158">
        <v>29.57658</v>
      </c>
      <c r="L39" s="158">
        <v>29.672353999999999</v>
      </c>
      <c r="M39" s="158">
        <v>29.760463999999999</v>
      </c>
      <c r="N39" s="158">
        <v>29.874576999999999</v>
      </c>
      <c r="O39" s="158">
        <v>29.997419000000001</v>
      </c>
      <c r="P39" s="158">
        <v>30.132349000000001</v>
      </c>
      <c r="Q39" s="158">
        <v>30.281659999999999</v>
      </c>
      <c r="R39" s="158">
        <v>30.389969000000001</v>
      </c>
      <c r="S39" s="158">
        <v>30.443611000000001</v>
      </c>
      <c r="T39" s="158">
        <v>30.605689999999999</v>
      </c>
      <c r="U39" s="158">
        <v>30.660948000000001</v>
      </c>
      <c r="V39" s="158">
        <v>30.720355999999999</v>
      </c>
      <c r="W39" s="158">
        <v>30.795283999999999</v>
      </c>
      <c r="X39" s="158">
        <v>30.824695999999999</v>
      </c>
      <c r="Y39" s="158">
        <v>30.801371</v>
      </c>
      <c r="Z39" s="158">
        <v>30.785022999999999</v>
      </c>
      <c r="AA39" s="158">
        <v>30.763027000000001</v>
      </c>
      <c r="AB39" s="158">
        <v>30.739789999999999</v>
      </c>
      <c r="AC39" s="158">
        <v>30.716953</v>
      </c>
      <c r="AD39" s="158">
        <v>30.697340000000001</v>
      </c>
      <c r="AE39" s="158">
        <v>30.677278999999999</v>
      </c>
      <c r="AF39" s="157">
        <v>6.3619999999999996E-3</v>
      </c>
      <c r="AG39" s="146"/>
    </row>
    <row r="40" spans="1:33" ht="12" customHeight="1" x14ac:dyDescent="0.35">
      <c r="A40" s="142"/>
      <c r="B40" s="146"/>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c r="AA40" s="146"/>
      <c r="AB40" s="146"/>
      <c r="AC40" s="146"/>
      <c r="AD40" s="146"/>
      <c r="AE40" s="146"/>
      <c r="AF40" s="146"/>
      <c r="AG40" s="146"/>
    </row>
    <row r="41" spans="1:33" ht="12" customHeight="1" x14ac:dyDescent="0.35">
      <c r="A41" s="142"/>
      <c r="B41" s="154" t="s">
        <v>1469</v>
      </c>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c r="AA41" s="146"/>
      <c r="AB41" s="146"/>
      <c r="AC41" s="146"/>
      <c r="AD41" s="146"/>
      <c r="AE41" s="146"/>
      <c r="AF41" s="146"/>
      <c r="AG41" s="146"/>
    </row>
    <row r="42" spans="1:33" ht="12" customHeight="1" x14ac:dyDescent="0.35">
      <c r="A42" s="145" t="s">
        <v>1470</v>
      </c>
      <c r="B42" s="155" t="s">
        <v>1471</v>
      </c>
      <c r="C42" s="159">
        <v>0.81661499999999998</v>
      </c>
      <c r="D42" s="159">
        <v>0.81661499999999998</v>
      </c>
      <c r="E42" s="159">
        <v>0.81661499999999998</v>
      </c>
      <c r="F42" s="159">
        <v>0.81661499999999998</v>
      </c>
      <c r="G42" s="159">
        <v>0.81661499999999998</v>
      </c>
      <c r="H42" s="159">
        <v>0.81661499999999998</v>
      </c>
      <c r="I42" s="159">
        <v>0.81661499999999998</v>
      </c>
      <c r="J42" s="159">
        <v>0.81661499999999998</v>
      </c>
      <c r="K42" s="159">
        <v>0.81661499999999998</v>
      </c>
      <c r="L42" s="159">
        <v>0.81661499999999998</v>
      </c>
      <c r="M42" s="159">
        <v>0.81661499999999998</v>
      </c>
      <c r="N42" s="159">
        <v>0.81661499999999998</v>
      </c>
      <c r="O42" s="159">
        <v>0.81661499999999998</v>
      </c>
      <c r="P42" s="159">
        <v>0.81661499999999998</v>
      </c>
      <c r="Q42" s="159">
        <v>0.81661499999999998</v>
      </c>
      <c r="R42" s="159">
        <v>0.81661499999999998</v>
      </c>
      <c r="S42" s="159">
        <v>0.81661499999999998</v>
      </c>
      <c r="T42" s="159">
        <v>0.81661499999999998</v>
      </c>
      <c r="U42" s="159">
        <v>0.81661499999999998</v>
      </c>
      <c r="V42" s="159">
        <v>0.81661499999999998</v>
      </c>
      <c r="W42" s="159">
        <v>0.81661499999999998</v>
      </c>
      <c r="X42" s="159">
        <v>0.81661499999999998</v>
      </c>
      <c r="Y42" s="159">
        <v>0.81661499999999998</v>
      </c>
      <c r="Z42" s="159">
        <v>0.81661499999999998</v>
      </c>
      <c r="AA42" s="159">
        <v>0.81661499999999998</v>
      </c>
      <c r="AB42" s="159">
        <v>0.81661499999999998</v>
      </c>
      <c r="AC42" s="159">
        <v>0.81661499999999998</v>
      </c>
      <c r="AD42" s="159">
        <v>0.81661499999999998</v>
      </c>
      <c r="AE42" s="159">
        <v>0.81661499999999998</v>
      </c>
      <c r="AF42" s="157">
        <v>0</v>
      </c>
      <c r="AG42" s="146"/>
    </row>
    <row r="43" spans="1:33" ht="12" customHeight="1" x14ac:dyDescent="0.35">
      <c r="A43" s="145" t="s">
        <v>1472</v>
      </c>
      <c r="B43" s="155" t="s">
        <v>1473</v>
      </c>
      <c r="C43" s="159">
        <v>0.81535800000000003</v>
      </c>
      <c r="D43" s="159">
        <v>0.81535800000000003</v>
      </c>
      <c r="E43" s="159">
        <v>0.81535800000000003</v>
      </c>
      <c r="F43" s="159">
        <v>0.81535800000000003</v>
      </c>
      <c r="G43" s="159">
        <v>0.81535800000000003</v>
      </c>
      <c r="H43" s="159">
        <v>0.81535800000000003</v>
      </c>
      <c r="I43" s="159">
        <v>0.81535800000000003</v>
      </c>
      <c r="J43" s="159">
        <v>0.81535800000000003</v>
      </c>
      <c r="K43" s="159">
        <v>0.81535800000000003</v>
      </c>
      <c r="L43" s="159">
        <v>0.81535800000000003</v>
      </c>
      <c r="M43" s="159">
        <v>0.81535800000000003</v>
      </c>
      <c r="N43" s="159">
        <v>0.81535800000000003</v>
      </c>
      <c r="O43" s="159">
        <v>0.81535800000000003</v>
      </c>
      <c r="P43" s="159">
        <v>0.81535800000000003</v>
      </c>
      <c r="Q43" s="159">
        <v>0.81535800000000003</v>
      </c>
      <c r="R43" s="159">
        <v>0.81535800000000003</v>
      </c>
      <c r="S43" s="159">
        <v>0.81535800000000003</v>
      </c>
      <c r="T43" s="159">
        <v>0.81535800000000003</v>
      </c>
      <c r="U43" s="159">
        <v>0.81535800000000003</v>
      </c>
      <c r="V43" s="159">
        <v>0.81535800000000003</v>
      </c>
      <c r="W43" s="159">
        <v>0.81535800000000003</v>
      </c>
      <c r="X43" s="159">
        <v>0.81535800000000003</v>
      </c>
      <c r="Y43" s="159">
        <v>0.81535800000000003</v>
      </c>
      <c r="Z43" s="159">
        <v>0.81535800000000003</v>
      </c>
      <c r="AA43" s="159">
        <v>0.81535800000000003</v>
      </c>
      <c r="AB43" s="159">
        <v>0.81535800000000003</v>
      </c>
      <c r="AC43" s="159">
        <v>0.81535800000000003</v>
      </c>
      <c r="AD43" s="159">
        <v>0.81535800000000003</v>
      </c>
      <c r="AE43" s="159">
        <v>0.81535800000000003</v>
      </c>
      <c r="AF43" s="157">
        <v>0</v>
      </c>
      <c r="AG43" s="146"/>
    </row>
    <row r="44" spans="1:33" ht="12" customHeight="1" x14ac:dyDescent="0.35">
      <c r="A44" s="142"/>
      <c r="B44" s="146"/>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c r="AA44" s="146"/>
      <c r="AB44" s="146"/>
      <c r="AC44" s="146"/>
      <c r="AD44" s="146"/>
      <c r="AE44" s="146"/>
      <c r="AF44" s="146"/>
      <c r="AG44" s="146"/>
    </row>
    <row r="45" spans="1:33" ht="12" customHeight="1" x14ac:dyDescent="0.35">
      <c r="A45" s="142"/>
      <c r="B45" s="154" t="s">
        <v>1474</v>
      </c>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c r="AA45" s="146"/>
      <c r="AB45" s="146"/>
      <c r="AC45" s="146"/>
      <c r="AD45" s="146"/>
      <c r="AE45" s="146"/>
      <c r="AF45" s="146"/>
      <c r="AG45" s="146"/>
    </row>
    <row r="46" spans="1:33" ht="12" customHeight="1" x14ac:dyDescent="0.35">
      <c r="A46" s="142"/>
      <c r="B46" s="154" t="s">
        <v>1475</v>
      </c>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c r="AA46" s="146"/>
      <c r="AB46" s="146"/>
      <c r="AC46" s="146"/>
      <c r="AD46" s="146"/>
      <c r="AE46" s="146"/>
      <c r="AF46" s="146"/>
      <c r="AG46" s="146"/>
    </row>
    <row r="47" spans="1:33" ht="12" customHeight="1" x14ac:dyDescent="0.35">
      <c r="A47" s="145" t="s">
        <v>1476</v>
      </c>
      <c r="B47" s="155" t="s">
        <v>1431</v>
      </c>
      <c r="C47" s="158">
        <v>39.959408000000003</v>
      </c>
      <c r="D47" s="158">
        <v>36.045994</v>
      </c>
      <c r="E47" s="158">
        <v>37.968738999999999</v>
      </c>
      <c r="F47" s="158">
        <v>39.463752999999997</v>
      </c>
      <c r="G47" s="158">
        <v>40.775322000000003</v>
      </c>
      <c r="H47" s="158">
        <v>42.465313000000002</v>
      </c>
      <c r="I47" s="158">
        <v>44.561999999999998</v>
      </c>
      <c r="J47" s="158">
        <v>45.539924999999997</v>
      </c>
      <c r="K47" s="158">
        <v>46.446514000000001</v>
      </c>
      <c r="L47" s="158">
        <v>46.917220999999998</v>
      </c>
      <c r="M47" s="158">
        <v>47.646439000000001</v>
      </c>
      <c r="N47" s="158">
        <v>48.689475999999999</v>
      </c>
      <c r="O47" s="158">
        <v>49.737957000000002</v>
      </c>
      <c r="P47" s="158">
        <v>50.855240000000002</v>
      </c>
      <c r="Q47" s="158">
        <v>51.816482999999998</v>
      </c>
      <c r="R47" s="158">
        <v>52.608696000000002</v>
      </c>
      <c r="S47" s="158">
        <v>53.597092000000004</v>
      </c>
      <c r="T47" s="158">
        <v>54.905726999999999</v>
      </c>
      <c r="U47" s="158">
        <v>55.158588000000002</v>
      </c>
      <c r="V47" s="158">
        <v>54.380367</v>
      </c>
      <c r="W47" s="158">
        <v>54.740493999999998</v>
      </c>
      <c r="X47" s="158">
        <v>55.047939</v>
      </c>
      <c r="Y47" s="158">
        <v>55.138229000000003</v>
      </c>
      <c r="Z47" s="158">
        <v>55.168163</v>
      </c>
      <c r="AA47" s="158">
        <v>55.201552999999997</v>
      </c>
      <c r="AB47" s="158">
        <v>55.213420999999997</v>
      </c>
      <c r="AC47" s="158">
        <v>55.298695000000002</v>
      </c>
      <c r="AD47" s="158">
        <v>55.386574000000003</v>
      </c>
      <c r="AE47" s="158">
        <v>55.409531000000001</v>
      </c>
      <c r="AF47" s="157">
        <v>1.1743E-2</v>
      </c>
      <c r="AG47" s="146"/>
    </row>
    <row r="48" spans="1:33" ht="12" customHeight="1" x14ac:dyDescent="0.35">
      <c r="A48" s="145" t="s">
        <v>1477</v>
      </c>
      <c r="B48" s="155" t="s">
        <v>1433</v>
      </c>
      <c r="C48" s="158">
        <v>68.093575000000001</v>
      </c>
      <c r="D48" s="158">
        <v>63.916564999999999</v>
      </c>
      <c r="E48" s="158">
        <v>65.811538999999996</v>
      </c>
      <c r="F48" s="158">
        <v>68.599959999999996</v>
      </c>
      <c r="G48" s="158">
        <v>70.536674000000005</v>
      </c>
      <c r="H48" s="158">
        <v>73.718047999999996</v>
      </c>
      <c r="I48" s="158">
        <v>77.672409000000002</v>
      </c>
      <c r="J48" s="158">
        <v>79.690010000000001</v>
      </c>
      <c r="K48" s="158">
        <v>81.301940999999999</v>
      </c>
      <c r="L48" s="158">
        <v>81.633178999999998</v>
      </c>
      <c r="M48" s="158">
        <v>82.429794000000001</v>
      </c>
      <c r="N48" s="158">
        <v>83.138137999999998</v>
      </c>
      <c r="O48" s="158">
        <v>83.805510999999996</v>
      </c>
      <c r="P48" s="158">
        <v>84.406272999999999</v>
      </c>
      <c r="Q48" s="158">
        <v>85.042297000000005</v>
      </c>
      <c r="R48" s="158">
        <v>85.452370000000002</v>
      </c>
      <c r="S48" s="158">
        <v>85.857619999999997</v>
      </c>
      <c r="T48" s="158">
        <v>86.611373999999998</v>
      </c>
      <c r="U48" s="158">
        <v>86.676552000000001</v>
      </c>
      <c r="V48" s="158">
        <v>86.896011000000001</v>
      </c>
      <c r="W48" s="158">
        <v>87.268874999999994</v>
      </c>
      <c r="X48" s="158">
        <v>87.420876000000007</v>
      </c>
      <c r="Y48" s="158">
        <v>87.296531999999999</v>
      </c>
      <c r="Z48" s="158">
        <v>87.288169999999994</v>
      </c>
      <c r="AA48" s="158">
        <v>87.253792000000004</v>
      </c>
      <c r="AB48" s="158">
        <v>87.155631999999997</v>
      </c>
      <c r="AC48" s="158">
        <v>87.051475999999994</v>
      </c>
      <c r="AD48" s="158">
        <v>87.015144000000006</v>
      </c>
      <c r="AE48" s="158">
        <v>87.050537000000006</v>
      </c>
      <c r="AF48" s="157">
        <v>8.8100000000000001E-3</v>
      </c>
      <c r="AG48" s="146"/>
    </row>
    <row r="49" spans="1:33" ht="12" customHeight="1" x14ac:dyDescent="0.35">
      <c r="A49" s="145" t="s">
        <v>1478</v>
      </c>
      <c r="B49" s="155" t="s">
        <v>1435</v>
      </c>
      <c r="C49" s="158">
        <v>81.283966000000007</v>
      </c>
      <c r="D49" s="158">
        <v>79.170433000000003</v>
      </c>
      <c r="E49" s="158">
        <v>80.722328000000005</v>
      </c>
      <c r="F49" s="158">
        <v>83.378074999999995</v>
      </c>
      <c r="G49" s="158">
        <v>84.630950999999996</v>
      </c>
      <c r="H49" s="158">
        <v>86.539383000000001</v>
      </c>
      <c r="I49" s="158">
        <v>89.713454999999996</v>
      </c>
      <c r="J49" s="158">
        <v>90.936179999999993</v>
      </c>
      <c r="K49" s="158">
        <v>91.902527000000006</v>
      </c>
      <c r="L49" s="158">
        <v>91.999390000000005</v>
      </c>
      <c r="M49" s="158">
        <v>92.374083999999996</v>
      </c>
      <c r="N49" s="158">
        <v>92.640793000000002</v>
      </c>
      <c r="O49" s="158">
        <v>92.937599000000006</v>
      </c>
      <c r="P49" s="158">
        <v>93.227371000000005</v>
      </c>
      <c r="Q49" s="158">
        <v>93.611937999999995</v>
      </c>
      <c r="R49" s="158">
        <v>93.876723999999996</v>
      </c>
      <c r="S49" s="158">
        <v>94.104866000000001</v>
      </c>
      <c r="T49" s="158">
        <v>94.779404</v>
      </c>
      <c r="U49" s="158">
        <v>94.807486999999995</v>
      </c>
      <c r="V49" s="158">
        <v>94.966766000000007</v>
      </c>
      <c r="W49" s="158">
        <v>95.303909000000004</v>
      </c>
      <c r="X49" s="158">
        <v>95.414969999999997</v>
      </c>
      <c r="Y49" s="158">
        <v>95.250191000000001</v>
      </c>
      <c r="Z49" s="158">
        <v>95.183418000000003</v>
      </c>
      <c r="AA49" s="158">
        <v>95.095573000000002</v>
      </c>
      <c r="AB49" s="158">
        <v>94.935851999999997</v>
      </c>
      <c r="AC49" s="158">
        <v>94.777221999999995</v>
      </c>
      <c r="AD49" s="158">
        <v>94.675987000000006</v>
      </c>
      <c r="AE49" s="158">
        <v>94.618735999999998</v>
      </c>
      <c r="AF49" s="157">
        <v>5.4400000000000004E-3</v>
      </c>
      <c r="AG49" s="146"/>
    </row>
    <row r="50" spans="1:33" ht="15" customHeight="1" x14ac:dyDescent="0.35">
      <c r="A50" s="145" t="s">
        <v>1479</v>
      </c>
      <c r="B50" s="155" t="s">
        <v>1437</v>
      </c>
      <c r="C50" s="158">
        <v>92.099815000000007</v>
      </c>
      <c r="D50" s="158">
        <v>92.969375999999997</v>
      </c>
      <c r="E50" s="158">
        <v>91.886780000000002</v>
      </c>
      <c r="F50" s="158">
        <v>92.526145999999997</v>
      </c>
      <c r="G50" s="158">
        <v>92.125984000000003</v>
      </c>
      <c r="H50" s="158">
        <v>92.536659</v>
      </c>
      <c r="I50" s="158">
        <v>93.688629000000006</v>
      </c>
      <c r="J50" s="158">
        <v>93.389702</v>
      </c>
      <c r="K50" s="158">
        <v>93.184112999999996</v>
      </c>
      <c r="L50" s="158">
        <v>92.888328999999999</v>
      </c>
      <c r="M50" s="158">
        <v>92.851264999999998</v>
      </c>
      <c r="N50" s="158">
        <v>92.691833000000003</v>
      </c>
      <c r="O50" s="158">
        <v>92.506720999999999</v>
      </c>
      <c r="P50" s="158">
        <v>92.356262000000001</v>
      </c>
      <c r="Q50" s="158">
        <v>92.358856000000003</v>
      </c>
      <c r="R50" s="158">
        <v>92.311583999999996</v>
      </c>
      <c r="S50" s="158">
        <v>92.207520000000002</v>
      </c>
      <c r="T50" s="158">
        <v>92.448936000000003</v>
      </c>
      <c r="U50" s="158">
        <v>92.325469999999996</v>
      </c>
      <c r="V50" s="158">
        <v>92.283507999999998</v>
      </c>
      <c r="W50" s="158">
        <v>92.354759000000001</v>
      </c>
      <c r="X50" s="158">
        <v>92.267677000000006</v>
      </c>
      <c r="Y50" s="158">
        <v>91.981705000000005</v>
      </c>
      <c r="Z50" s="158">
        <v>91.764679000000001</v>
      </c>
      <c r="AA50" s="158">
        <v>91.524146999999999</v>
      </c>
      <c r="AB50" s="158">
        <v>91.250838999999999</v>
      </c>
      <c r="AC50" s="158">
        <v>90.979270999999997</v>
      </c>
      <c r="AD50" s="158">
        <v>90.745247000000006</v>
      </c>
      <c r="AE50" s="158">
        <v>90.522186000000005</v>
      </c>
      <c r="AF50" s="157">
        <v>-6.1700000000000004E-4</v>
      </c>
      <c r="AG50" s="146"/>
    </row>
    <row r="51" spans="1:33" ht="15" customHeight="1" x14ac:dyDescent="0.35">
      <c r="A51" s="145" t="s">
        <v>1480</v>
      </c>
      <c r="B51" s="155" t="s">
        <v>1439</v>
      </c>
      <c r="C51" s="158">
        <v>85.043494999999993</v>
      </c>
      <c r="D51" s="158">
        <v>85.944305</v>
      </c>
      <c r="E51" s="158">
        <v>84.879852</v>
      </c>
      <c r="F51" s="158">
        <v>85.158874999999995</v>
      </c>
      <c r="G51" s="158">
        <v>84.905724000000006</v>
      </c>
      <c r="H51" s="158">
        <v>85.372497999999993</v>
      </c>
      <c r="I51" s="158">
        <v>86.529433999999995</v>
      </c>
      <c r="J51" s="158">
        <v>86.451774999999998</v>
      </c>
      <c r="K51" s="158">
        <v>86.404533000000001</v>
      </c>
      <c r="L51" s="158">
        <v>86.177238000000003</v>
      </c>
      <c r="M51" s="158">
        <v>86.233170000000001</v>
      </c>
      <c r="N51" s="158">
        <v>86.162575000000004</v>
      </c>
      <c r="O51" s="158">
        <v>86.075760000000002</v>
      </c>
      <c r="P51" s="158">
        <v>86.006546</v>
      </c>
      <c r="Q51" s="158">
        <v>86.030090000000001</v>
      </c>
      <c r="R51" s="158">
        <v>85.954475000000002</v>
      </c>
      <c r="S51" s="158">
        <v>85.849663000000007</v>
      </c>
      <c r="T51" s="158">
        <v>86.099120999999997</v>
      </c>
      <c r="U51" s="158">
        <v>85.967751000000007</v>
      </c>
      <c r="V51" s="158">
        <v>85.902518999999998</v>
      </c>
      <c r="W51" s="158">
        <v>85.956764000000007</v>
      </c>
      <c r="X51" s="158">
        <v>85.847358999999997</v>
      </c>
      <c r="Y51" s="158">
        <v>85.538933</v>
      </c>
      <c r="Z51" s="158">
        <v>85.324889999999996</v>
      </c>
      <c r="AA51" s="158">
        <v>85.085373000000004</v>
      </c>
      <c r="AB51" s="158">
        <v>84.808364999999995</v>
      </c>
      <c r="AC51" s="158">
        <v>84.533737000000002</v>
      </c>
      <c r="AD51" s="158">
        <v>84.300179</v>
      </c>
      <c r="AE51" s="158">
        <v>84.079177999999999</v>
      </c>
      <c r="AF51" s="157">
        <v>-4.0700000000000003E-4</v>
      </c>
      <c r="AG51" s="146"/>
    </row>
    <row r="52" spans="1:33" ht="15" customHeight="1" x14ac:dyDescent="0.35">
      <c r="A52" s="145" t="s">
        <v>1481</v>
      </c>
      <c r="B52" s="155" t="s">
        <v>1441</v>
      </c>
      <c r="C52" s="158">
        <v>72.729079999999996</v>
      </c>
      <c r="D52" s="158">
        <v>68.266739000000001</v>
      </c>
      <c r="E52" s="158">
        <v>71.415442999999996</v>
      </c>
      <c r="F52" s="158">
        <v>75.110969999999995</v>
      </c>
      <c r="G52" s="158">
        <v>77.314673999999997</v>
      </c>
      <c r="H52" s="158">
        <v>80.744820000000004</v>
      </c>
      <c r="I52" s="158">
        <v>84.148787999999996</v>
      </c>
      <c r="J52" s="158">
        <v>86.358497999999997</v>
      </c>
      <c r="K52" s="158">
        <v>87.923820000000006</v>
      </c>
      <c r="L52" s="158">
        <v>88.116485999999995</v>
      </c>
      <c r="M52" s="158">
        <v>88.913437000000002</v>
      </c>
      <c r="N52" s="158">
        <v>89.551849000000004</v>
      </c>
      <c r="O52" s="158">
        <v>90.068802000000005</v>
      </c>
      <c r="P52" s="158">
        <v>90.489440999999999</v>
      </c>
      <c r="Q52" s="158">
        <v>90.956406000000001</v>
      </c>
      <c r="R52" s="158">
        <v>91.154381000000001</v>
      </c>
      <c r="S52" s="158">
        <v>91.433357000000001</v>
      </c>
      <c r="T52" s="158">
        <v>92.070564000000005</v>
      </c>
      <c r="U52" s="158">
        <v>92.016693000000004</v>
      </c>
      <c r="V52" s="158">
        <v>92.052986000000004</v>
      </c>
      <c r="W52" s="158">
        <v>92.249474000000006</v>
      </c>
      <c r="X52" s="158">
        <v>92.248940000000005</v>
      </c>
      <c r="Y52" s="158">
        <v>92.012482000000006</v>
      </c>
      <c r="Z52" s="158">
        <v>91.891670000000005</v>
      </c>
      <c r="AA52" s="158">
        <v>91.753058999999993</v>
      </c>
      <c r="AB52" s="158">
        <v>91.546593000000001</v>
      </c>
      <c r="AC52" s="158">
        <v>91.339675999999997</v>
      </c>
      <c r="AD52" s="158">
        <v>91.187088000000003</v>
      </c>
      <c r="AE52" s="158">
        <v>91.134590000000003</v>
      </c>
      <c r="AF52" s="157">
        <v>8.09E-3</v>
      </c>
      <c r="AG52" s="146"/>
    </row>
    <row r="53" spans="1:33" ht="15" customHeight="1" x14ac:dyDescent="0.35">
      <c r="A53" s="145" t="s">
        <v>1482</v>
      </c>
      <c r="B53" s="155" t="s">
        <v>1443</v>
      </c>
      <c r="C53" s="158">
        <v>85.069282999999999</v>
      </c>
      <c r="D53" s="158">
        <v>81.916313000000002</v>
      </c>
      <c r="E53" s="158">
        <v>82.997985999999997</v>
      </c>
      <c r="F53" s="158">
        <v>86.522544999999994</v>
      </c>
      <c r="G53" s="158">
        <v>87.982101</v>
      </c>
      <c r="H53" s="158">
        <v>90.373572999999993</v>
      </c>
      <c r="I53" s="158">
        <v>93.666649000000007</v>
      </c>
      <c r="J53" s="158">
        <v>94.887992999999994</v>
      </c>
      <c r="K53" s="158">
        <v>95.743697999999995</v>
      </c>
      <c r="L53" s="158">
        <v>95.807250999999994</v>
      </c>
      <c r="M53" s="158">
        <v>96.211792000000003</v>
      </c>
      <c r="N53" s="158">
        <v>96.574264999999997</v>
      </c>
      <c r="O53" s="158">
        <v>96.915558000000004</v>
      </c>
      <c r="P53" s="158">
        <v>97.299149</v>
      </c>
      <c r="Q53" s="158">
        <v>97.707176000000004</v>
      </c>
      <c r="R53" s="158">
        <v>97.946854000000002</v>
      </c>
      <c r="S53" s="158">
        <v>98.099891999999997</v>
      </c>
      <c r="T53" s="158">
        <v>98.670876000000007</v>
      </c>
      <c r="U53" s="158">
        <v>98.722785999999999</v>
      </c>
      <c r="V53" s="158">
        <v>98.888160999999997</v>
      </c>
      <c r="W53" s="158">
        <v>99.199898000000005</v>
      </c>
      <c r="X53" s="158">
        <v>99.328201000000007</v>
      </c>
      <c r="Y53" s="158">
        <v>99.212958999999998</v>
      </c>
      <c r="Z53" s="158">
        <v>99.179550000000006</v>
      </c>
      <c r="AA53" s="158">
        <v>99.131859000000006</v>
      </c>
      <c r="AB53" s="158">
        <v>99.035788999999994</v>
      </c>
      <c r="AC53" s="158">
        <v>98.947006000000002</v>
      </c>
      <c r="AD53" s="158">
        <v>98.898972000000001</v>
      </c>
      <c r="AE53" s="158">
        <v>98.898246999999998</v>
      </c>
      <c r="AF53" s="157">
        <v>5.3940000000000004E-3</v>
      </c>
      <c r="AG53" s="146"/>
    </row>
    <row r="54" spans="1:33" ht="15" customHeight="1" x14ac:dyDescent="0.35">
      <c r="A54" s="145" t="s">
        <v>1483</v>
      </c>
      <c r="B54" s="155" t="s">
        <v>1445</v>
      </c>
      <c r="C54" s="158">
        <v>80.868247999999994</v>
      </c>
      <c r="D54" s="158">
        <v>82.371155000000002</v>
      </c>
      <c r="E54" s="158">
        <v>81.721733</v>
      </c>
      <c r="F54" s="158">
        <v>82.747246000000004</v>
      </c>
      <c r="G54" s="158">
        <v>82.530258000000003</v>
      </c>
      <c r="H54" s="158">
        <v>83.159782000000007</v>
      </c>
      <c r="I54" s="158">
        <v>84.249733000000006</v>
      </c>
      <c r="J54" s="158">
        <v>84.254256999999996</v>
      </c>
      <c r="K54" s="158">
        <v>84.242615000000001</v>
      </c>
      <c r="L54" s="158">
        <v>84.019981000000001</v>
      </c>
      <c r="M54" s="158">
        <v>84.091781999999995</v>
      </c>
      <c r="N54" s="158">
        <v>84.087058999999996</v>
      </c>
      <c r="O54" s="158">
        <v>84.097183000000001</v>
      </c>
      <c r="P54" s="158">
        <v>84.073357000000001</v>
      </c>
      <c r="Q54" s="158">
        <v>84.146225000000001</v>
      </c>
      <c r="R54" s="158">
        <v>84.119408000000007</v>
      </c>
      <c r="S54" s="158">
        <v>84.023407000000006</v>
      </c>
      <c r="T54" s="158">
        <v>84.273628000000002</v>
      </c>
      <c r="U54" s="158">
        <v>84.128806999999995</v>
      </c>
      <c r="V54" s="158">
        <v>84.063552999999999</v>
      </c>
      <c r="W54" s="158">
        <v>84.109322000000006</v>
      </c>
      <c r="X54" s="158">
        <v>83.974502999999999</v>
      </c>
      <c r="Y54" s="158">
        <v>83.686881999999997</v>
      </c>
      <c r="Z54" s="158">
        <v>83.470275999999998</v>
      </c>
      <c r="AA54" s="158">
        <v>83.238952999999995</v>
      </c>
      <c r="AB54" s="158">
        <v>82.983672999999996</v>
      </c>
      <c r="AC54" s="158">
        <v>82.728454999999997</v>
      </c>
      <c r="AD54" s="158">
        <v>82.501221000000001</v>
      </c>
      <c r="AE54" s="158">
        <v>82.301727</v>
      </c>
      <c r="AF54" s="157">
        <v>6.2799999999999998E-4</v>
      </c>
      <c r="AG54" s="146"/>
    </row>
    <row r="55" spans="1:33" ht="15" customHeight="1" x14ac:dyDescent="0.35">
      <c r="A55" s="145" t="s">
        <v>1484</v>
      </c>
      <c r="B55" s="155" t="s">
        <v>1485</v>
      </c>
      <c r="C55" s="158">
        <v>85.200126999999995</v>
      </c>
      <c r="D55" s="158">
        <v>85.298018999999996</v>
      </c>
      <c r="E55" s="158">
        <v>84.870200999999994</v>
      </c>
      <c r="F55" s="158">
        <v>86.727515999999994</v>
      </c>
      <c r="G55" s="158">
        <v>87.013610999999997</v>
      </c>
      <c r="H55" s="158">
        <v>88.326614000000006</v>
      </c>
      <c r="I55" s="158">
        <v>90.517616000000004</v>
      </c>
      <c r="J55" s="158">
        <v>91.091735999999997</v>
      </c>
      <c r="K55" s="158">
        <v>91.555862000000005</v>
      </c>
      <c r="L55" s="158">
        <v>91.485298</v>
      </c>
      <c r="M55" s="158">
        <v>91.741585000000001</v>
      </c>
      <c r="N55" s="158">
        <v>91.914214999999999</v>
      </c>
      <c r="O55" s="158">
        <v>92.070374000000001</v>
      </c>
      <c r="P55" s="158">
        <v>92.234886000000003</v>
      </c>
      <c r="Q55" s="158">
        <v>92.525756999999999</v>
      </c>
      <c r="R55" s="158">
        <v>92.641723999999996</v>
      </c>
      <c r="S55" s="158">
        <v>92.741104000000007</v>
      </c>
      <c r="T55" s="158">
        <v>93.231255000000004</v>
      </c>
      <c r="U55" s="158">
        <v>93.154404</v>
      </c>
      <c r="V55" s="158">
        <v>93.120697000000007</v>
      </c>
      <c r="W55" s="158">
        <v>93.350166000000002</v>
      </c>
      <c r="X55" s="158">
        <v>93.376227999999998</v>
      </c>
      <c r="Y55" s="158">
        <v>93.162766000000005</v>
      </c>
      <c r="Z55" s="158">
        <v>93.067183999999997</v>
      </c>
      <c r="AA55" s="158">
        <v>92.935294999999996</v>
      </c>
      <c r="AB55" s="158">
        <v>92.757598999999999</v>
      </c>
      <c r="AC55" s="158">
        <v>92.583434999999994</v>
      </c>
      <c r="AD55" s="158">
        <v>92.459900000000005</v>
      </c>
      <c r="AE55" s="158">
        <v>92.362724</v>
      </c>
      <c r="AF55" s="157">
        <v>2.8869999999999998E-3</v>
      </c>
      <c r="AG55" s="146"/>
    </row>
    <row r="56" spans="1:33" ht="15" customHeight="1" x14ac:dyDescent="0.35">
      <c r="A56" s="142"/>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c r="AA56" s="146"/>
      <c r="AB56" s="146"/>
      <c r="AC56" s="146"/>
      <c r="AD56" s="146"/>
      <c r="AE56" s="146"/>
      <c r="AF56" s="146"/>
      <c r="AG56" s="146"/>
    </row>
    <row r="57" spans="1:33" ht="15" customHeight="1" x14ac:dyDescent="0.35">
      <c r="A57" s="142"/>
      <c r="B57" s="154" t="s">
        <v>1486</v>
      </c>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c r="AA57" s="146"/>
      <c r="AB57" s="146"/>
      <c r="AC57" s="146"/>
      <c r="AD57" s="146"/>
      <c r="AE57" s="146"/>
      <c r="AF57" s="146"/>
      <c r="AG57" s="146"/>
    </row>
    <row r="58" spans="1:33" ht="15" customHeight="1" x14ac:dyDescent="0.35">
      <c r="A58" s="145" t="s">
        <v>1487</v>
      </c>
      <c r="B58" s="155" t="s">
        <v>1452</v>
      </c>
      <c r="C58" s="158">
        <v>37.269278999999997</v>
      </c>
      <c r="D58" s="158">
        <v>38.503673999999997</v>
      </c>
      <c r="E58" s="158">
        <v>39.416415999999998</v>
      </c>
      <c r="F58" s="158">
        <v>41.574741000000003</v>
      </c>
      <c r="G58" s="158">
        <v>42.834750999999997</v>
      </c>
      <c r="H58" s="158">
        <v>44.440102000000003</v>
      </c>
      <c r="I58" s="158">
        <v>46.269302000000003</v>
      </c>
      <c r="J58" s="158">
        <v>47.058852999999999</v>
      </c>
      <c r="K58" s="158">
        <v>47.625416000000001</v>
      </c>
      <c r="L58" s="158">
        <v>47.763111000000002</v>
      </c>
      <c r="M58" s="158">
        <v>47.972861999999999</v>
      </c>
      <c r="N58" s="158">
        <v>48.391911</v>
      </c>
      <c r="O58" s="158">
        <v>48.819930999999997</v>
      </c>
      <c r="P58" s="158">
        <v>49.263420000000004</v>
      </c>
      <c r="Q58" s="158">
        <v>49.683444999999999</v>
      </c>
      <c r="R58" s="158">
        <v>49.983494</v>
      </c>
      <c r="S58" s="158">
        <v>50.262276</v>
      </c>
      <c r="T58" s="158">
        <v>50.809092999999997</v>
      </c>
      <c r="U58" s="158">
        <v>51.034396999999998</v>
      </c>
      <c r="V58" s="158">
        <v>51.230446000000001</v>
      </c>
      <c r="W58" s="158">
        <v>51.520088000000001</v>
      </c>
      <c r="X58" s="158">
        <v>51.688499</v>
      </c>
      <c r="Y58" s="158">
        <v>51.673962000000003</v>
      </c>
      <c r="Z58" s="158">
        <v>51.723571999999997</v>
      </c>
      <c r="AA58" s="158">
        <v>51.760508999999999</v>
      </c>
      <c r="AB58" s="158">
        <v>51.780903000000002</v>
      </c>
      <c r="AC58" s="158">
        <v>51.801017999999999</v>
      </c>
      <c r="AD58" s="158">
        <v>51.852263999999998</v>
      </c>
      <c r="AE58" s="158">
        <v>51.908577000000001</v>
      </c>
      <c r="AF58" s="157">
        <v>1.1903E-2</v>
      </c>
      <c r="AG58" s="146"/>
    </row>
    <row r="59" spans="1:33" ht="15" customHeight="1" x14ac:dyDescent="0.35">
      <c r="A59" s="145" t="s">
        <v>1488</v>
      </c>
      <c r="B59" s="155" t="s">
        <v>1454</v>
      </c>
      <c r="C59" s="158">
        <v>31.311049000000001</v>
      </c>
      <c r="D59" s="158">
        <v>31.619430999999999</v>
      </c>
      <c r="E59" s="158">
        <v>32.367424</v>
      </c>
      <c r="F59" s="158">
        <v>33.674477000000003</v>
      </c>
      <c r="G59" s="158">
        <v>35.015667000000001</v>
      </c>
      <c r="H59" s="158">
        <v>36.386414000000002</v>
      </c>
      <c r="I59" s="158">
        <v>38.042060999999997</v>
      </c>
      <c r="J59" s="158">
        <v>39.694705999999996</v>
      </c>
      <c r="K59" s="158">
        <v>41.141579</v>
      </c>
      <c r="L59" s="158">
        <v>41.871395</v>
      </c>
      <c r="M59" s="158">
        <v>42.724499000000002</v>
      </c>
      <c r="N59" s="158">
        <v>43.671546999999997</v>
      </c>
      <c r="O59" s="158">
        <v>44.661693999999997</v>
      </c>
      <c r="P59" s="158">
        <v>45.618262999999999</v>
      </c>
      <c r="Q59" s="158">
        <v>46.663390999999997</v>
      </c>
      <c r="R59" s="158">
        <v>47.483727000000002</v>
      </c>
      <c r="S59" s="158">
        <v>48.301116999999998</v>
      </c>
      <c r="T59" s="158">
        <v>49.432116999999998</v>
      </c>
      <c r="U59" s="158">
        <v>49.95993</v>
      </c>
      <c r="V59" s="158">
        <v>50.407218999999998</v>
      </c>
      <c r="W59" s="158">
        <v>51.049273999999997</v>
      </c>
      <c r="X59" s="158">
        <v>51.528416</v>
      </c>
      <c r="Y59" s="158">
        <v>51.653156000000003</v>
      </c>
      <c r="Z59" s="158">
        <v>51.902228999999998</v>
      </c>
      <c r="AA59" s="158">
        <v>52.149433000000002</v>
      </c>
      <c r="AB59" s="158">
        <v>52.347881000000001</v>
      </c>
      <c r="AC59" s="158">
        <v>52.545906000000002</v>
      </c>
      <c r="AD59" s="158">
        <v>52.832523000000002</v>
      </c>
      <c r="AE59" s="158">
        <v>53.161876999999997</v>
      </c>
      <c r="AF59" s="157">
        <v>1.9085999999999999E-2</v>
      </c>
      <c r="AG59" s="146"/>
    </row>
    <row r="60" spans="1:33" ht="15" customHeight="1" x14ac:dyDescent="0.35">
      <c r="A60" s="145" t="s">
        <v>1489</v>
      </c>
      <c r="B60" s="155" t="s">
        <v>1456</v>
      </c>
      <c r="C60" s="158">
        <v>48.612507000000001</v>
      </c>
      <c r="D60" s="158">
        <v>50.638435000000001</v>
      </c>
      <c r="E60" s="158">
        <v>52.842438000000001</v>
      </c>
      <c r="F60" s="158">
        <v>56.336136000000003</v>
      </c>
      <c r="G60" s="158">
        <v>58.098731999999998</v>
      </c>
      <c r="H60" s="158">
        <v>60.135928999999997</v>
      </c>
      <c r="I60" s="158">
        <v>62.082526999999999</v>
      </c>
      <c r="J60" s="158">
        <v>62.866374999999998</v>
      </c>
      <c r="K60" s="158">
        <v>65.456031999999993</v>
      </c>
      <c r="L60" s="158">
        <v>67.608497999999997</v>
      </c>
      <c r="M60" s="158">
        <v>68.282234000000003</v>
      </c>
      <c r="N60" s="158">
        <v>68.590919</v>
      </c>
      <c r="O60" s="158">
        <v>68.847313</v>
      </c>
      <c r="P60" s="158">
        <v>69.070068000000006</v>
      </c>
      <c r="Q60" s="158">
        <v>69.345923999999997</v>
      </c>
      <c r="R60" s="158">
        <v>69.532912999999994</v>
      </c>
      <c r="S60" s="158">
        <v>69.705978000000002</v>
      </c>
      <c r="T60" s="158">
        <v>70.009979000000001</v>
      </c>
      <c r="U60" s="158">
        <v>70.033332999999999</v>
      </c>
      <c r="V60" s="158">
        <v>70.087958999999998</v>
      </c>
      <c r="W60" s="158">
        <v>70.190308000000002</v>
      </c>
      <c r="X60" s="158">
        <v>70.229500000000002</v>
      </c>
      <c r="Y60" s="158">
        <v>70.169640000000001</v>
      </c>
      <c r="Z60" s="158">
        <v>70.143317999999994</v>
      </c>
      <c r="AA60" s="158">
        <v>70.113715999999997</v>
      </c>
      <c r="AB60" s="158">
        <v>70.075455000000005</v>
      </c>
      <c r="AC60" s="158">
        <v>70.030258000000003</v>
      </c>
      <c r="AD60" s="158">
        <v>70.012298999999999</v>
      </c>
      <c r="AE60" s="158">
        <v>70.008278000000004</v>
      </c>
      <c r="AF60" s="157">
        <v>1.3110999999999999E-2</v>
      </c>
      <c r="AG60" s="146"/>
    </row>
    <row r="61" spans="1:33" ht="15" customHeight="1" x14ac:dyDescent="0.35">
      <c r="A61" s="145" t="s">
        <v>1490</v>
      </c>
      <c r="B61" s="155" t="s">
        <v>1458</v>
      </c>
      <c r="C61" s="158">
        <v>39.388592000000003</v>
      </c>
      <c r="D61" s="158">
        <v>41.094231000000001</v>
      </c>
      <c r="E61" s="158">
        <v>42.535797000000002</v>
      </c>
      <c r="F61" s="158">
        <v>43.808135999999998</v>
      </c>
      <c r="G61" s="158">
        <v>45.664318000000002</v>
      </c>
      <c r="H61" s="158">
        <v>46.586342000000002</v>
      </c>
      <c r="I61" s="158">
        <v>48.107608999999997</v>
      </c>
      <c r="J61" s="158">
        <v>48.754978000000001</v>
      </c>
      <c r="K61" s="158">
        <v>49.264865999999998</v>
      </c>
      <c r="L61" s="158">
        <v>49.592776999999998</v>
      </c>
      <c r="M61" s="158">
        <v>50.001446000000001</v>
      </c>
      <c r="N61" s="158">
        <v>50.637881999999998</v>
      </c>
      <c r="O61" s="158">
        <v>51.238331000000002</v>
      </c>
      <c r="P61" s="158">
        <v>51.781047999999998</v>
      </c>
      <c r="Q61" s="158">
        <v>52.286552</v>
      </c>
      <c r="R61" s="158">
        <v>52.647812000000002</v>
      </c>
      <c r="S61" s="158">
        <v>52.919936999999997</v>
      </c>
      <c r="T61" s="158">
        <v>53.412543999999997</v>
      </c>
      <c r="U61" s="158">
        <v>53.589587999999999</v>
      </c>
      <c r="V61" s="158">
        <v>53.760323</v>
      </c>
      <c r="W61" s="158">
        <v>54.000500000000002</v>
      </c>
      <c r="X61" s="158">
        <v>54.138537999999997</v>
      </c>
      <c r="Y61" s="158">
        <v>54.116356000000003</v>
      </c>
      <c r="Z61" s="158">
        <v>54.132126</v>
      </c>
      <c r="AA61" s="158">
        <v>54.136890000000001</v>
      </c>
      <c r="AB61" s="158">
        <v>54.131424000000003</v>
      </c>
      <c r="AC61" s="158">
        <v>54.122959000000002</v>
      </c>
      <c r="AD61" s="158">
        <v>54.133502999999997</v>
      </c>
      <c r="AE61" s="158">
        <v>54.146327999999997</v>
      </c>
      <c r="AF61" s="157">
        <v>1.1429999999999999E-2</v>
      </c>
      <c r="AG61" s="146"/>
    </row>
    <row r="62" spans="1:33" ht="15" customHeight="1" x14ac:dyDescent="0.35">
      <c r="A62" s="145" t="s">
        <v>1491</v>
      </c>
      <c r="B62" s="155" t="s">
        <v>1460</v>
      </c>
      <c r="C62" s="158">
        <v>39.143298999999999</v>
      </c>
      <c r="D62" s="158">
        <v>40.698039999999999</v>
      </c>
      <c r="E62" s="158">
        <v>42.680382000000002</v>
      </c>
      <c r="F62" s="158">
        <v>45.707591999999998</v>
      </c>
      <c r="G62" s="158">
        <v>48.467564000000003</v>
      </c>
      <c r="H62" s="158">
        <v>49.982193000000002</v>
      </c>
      <c r="I62" s="158">
        <v>51.767513000000001</v>
      </c>
      <c r="J62" s="158">
        <v>52.740459000000001</v>
      </c>
      <c r="K62" s="158">
        <v>53.363148000000002</v>
      </c>
      <c r="L62" s="158">
        <v>53.612273999999999</v>
      </c>
      <c r="M62" s="158">
        <v>54.039444000000003</v>
      </c>
      <c r="N62" s="158">
        <v>54.517856999999999</v>
      </c>
      <c r="O62" s="158">
        <v>54.945923000000001</v>
      </c>
      <c r="P62" s="158">
        <v>55.348396000000001</v>
      </c>
      <c r="Q62" s="158">
        <v>55.814320000000002</v>
      </c>
      <c r="R62" s="158">
        <v>56.118392999999998</v>
      </c>
      <c r="S62" s="158">
        <v>56.330424999999998</v>
      </c>
      <c r="T62" s="158">
        <v>56.770279000000002</v>
      </c>
      <c r="U62" s="158">
        <v>56.904010999999997</v>
      </c>
      <c r="V62" s="158">
        <v>56.994822999999997</v>
      </c>
      <c r="W62" s="158">
        <v>57.175583000000003</v>
      </c>
      <c r="X62" s="158">
        <v>57.239722999999998</v>
      </c>
      <c r="Y62" s="158">
        <v>57.131939000000003</v>
      </c>
      <c r="Z62" s="158">
        <v>57.089249000000002</v>
      </c>
      <c r="AA62" s="158">
        <v>57.026263999999998</v>
      </c>
      <c r="AB62" s="158">
        <v>56.950588000000003</v>
      </c>
      <c r="AC62" s="158">
        <v>56.869864999999997</v>
      </c>
      <c r="AD62" s="158">
        <v>56.821434000000004</v>
      </c>
      <c r="AE62" s="158">
        <v>56.770266999999997</v>
      </c>
      <c r="AF62" s="157">
        <v>1.3367E-2</v>
      </c>
      <c r="AG62" s="146"/>
    </row>
    <row r="63" spans="1:33" ht="15" customHeight="1" x14ac:dyDescent="0.35">
      <c r="A63" s="145" t="s">
        <v>1492</v>
      </c>
      <c r="B63" s="155" t="s">
        <v>1462</v>
      </c>
      <c r="C63" s="158">
        <v>29.646522999999998</v>
      </c>
      <c r="D63" s="158">
        <v>30.947313000000001</v>
      </c>
      <c r="E63" s="158">
        <v>32.534019000000001</v>
      </c>
      <c r="F63" s="158">
        <v>34.511997000000001</v>
      </c>
      <c r="G63" s="158">
        <v>36.317763999999997</v>
      </c>
      <c r="H63" s="158">
        <v>38.271545000000003</v>
      </c>
      <c r="I63" s="158">
        <v>40.106262000000001</v>
      </c>
      <c r="J63" s="158">
        <v>41.526646</v>
      </c>
      <c r="K63" s="158">
        <v>42.516354</v>
      </c>
      <c r="L63" s="158">
        <v>43.062519000000002</v>
      </c>
      <c r="M63" s="158">
        <v>43.618267000000003</v>
      </c>
      <c r="N63" s="158">
        <v>44.247219000000001</v>
      </c>
      <c r="O63" s="158">
        <v>44.881577</v>
      </c>
      <c r="P63" s="158">
        <v>45.474997999999999</v>
      </c>
      <c r="Q63" s="158">
        <v>46.110171999999999</v>
      </c>
      <c r="R63" s="158">
        <v>46.503349</v>
      </c>
      <c r="S63" s="158">
        <v>46.819988000000002</v>
      </c>
      <c r="T63" s="158">
        <v>47.393737999999999</v>
      </c>
      <c r="U63" s="158">
        <v>47.551968000000002</v>
      </c>
      <c r="V63" s="158">
        <v>47.680675999999998</v>
      </c>
      <c r="W63" s="158">
        <v>47.930630000000001</v>
      </c>
      <c r="X63" s="158">
        <v>48.052486000000002</v>
      </c>
      <c r="Y63" s="158">
        <v>47.935218999999996</v>
      </c>
      <c r="Z63" s="158">
        <v>47.905150999999996</v>
      </c>
      <c r="AA63" s="158">
        <v>47.854401000000003</v>
      </c>
      <c r="AB63" s="158">
        <v>47.783298000000002</v>
      </c>
      <c r="AC63" s="158">
        <v>47.707397</v>
      </c>
      <c r="AD63" s="158">
        <v>47.682037000000001</v>
      </c>
      <c r="AE63" s="158">
        <v>47.661869000000003</v>
      </c>
      <c r="AF63" s="157">
        <v>1.7101000000000002E-2</v>
      </c>
      <c r="AG63" s="146"/>
    </row>
    <row r="64" spans="1:33" ht="15" customHeight="1" x14ac:dyDescent="0.35">
      <c r="A64" s="145" t="s">
        <v>1493</v>
      </c>
      <c r="B64" s="155" t="s">
        <v>1443</v>
      </c>
      <c r="C64" s="158">
        <v>56.318291000000002</v>
      </c>
      <c r="D64" s="158">
        <v>57.693218000000002</v>
      </c>
      <c r="E64" s="158">
        <v>59.508034000000002</v>
      </c>
      <c r="F64" s="158">
        <v>62.261028000000003</v>
      </c>
      <c r="G64" s="158">
        <v>64.688095000000004</v>
      </c>
      <c r="H64" s="158">
        <v>66.452438000000001</v>
      </c>
      <c r="I64" s="158">
        <v>68.892493999999999</v>
      </c>
      <c r="J64" s="158">
        <v>69.790878000000006</v>
      </c>
      <c r="K64" s="158">
        <v>70.433127999999996</v>
      </c>
      <c r="L64" s="158">
        <v>70.672852000000006</v>
      </c>
      <c r="M64" s="158">
        <v>70.990547000000007</v>
      </c>
      <c r="N64" s="158">
        <v>71.286636000000001</v>
      </c>
      <c r="O64" s="158">
        <v>71.551697000000004</v>
      </c>
      <c r="P64" s="158">
        <v>71.820342999999994</v>
      </c>
      <c r="Q64" s="158">
        <v>72.194168000000005</v>
      </c>
      <c r="R64" s="158">
        <v>72.416106999999997</v>
      </c>
      <c r="S64" s="158">
        <v>72.520759999999996</v>
      </c>
      <c r="T64" s="158">
        <v>72.977951000000004</v>
      </c>
      <c r="U64" s="158">
        <v>73.043755000000004</v>
      </c>
      <c r="V64" s="158">
        <v>73.150261</v>
      </c>
      <c r="W64" s="158">
        <v>73.378494000000003</v>
      </c>
      <c r="X64" s="158">
        <v>73.412132</v>
      </c>
      <c r="Y64" s="158">
        <v>73.265693999999996</v>
      </c>
      <c r="Z64" s="158">
        <v>73.170113000000001</v>
      </c>
      <c r="AA64" s="158">
        <v>73.065216000000007</v>
      </c>
      <c r="AB64" s="158">
        <v>72.954384000000005</v>
      </c>
      <c r="AC64" s="158">
        <v>72.835716000000005</v>
      </c>
      <c r="AD64" s="158">
        <v>72.748527999999993</v>
      </c>
      <c r="AE64" s="158">
        <v>72.660599000000005</v>
      </c>
      <c r="AF64" s="157">
        <v>9.1409999999999998E-3</v>
      </c>
      <c r="AG64" s="146"/>
    </row>
    <row r="65" spans="1:33" ht="15" customHeight="1" x14ac:dyDescent="0.35">
      <c r="A65" s="145" t="s">
        <v>1494</v>
      </c>
      <c r="B65" s="155" t="s">
        <v>1445</v>
      </c>
      <c r="C65" s="158">
        <v>42.650730000000003</v>
      </c>
      <c r="D65" s="158">
        <v>43.451641000000002</v>
      </c>
      <c r="E65" s="158">
        <v>45.494410999999999</v>
      </c>
      <c r="F65" s="158">
        <v>48.644409000000003</v>
      </c>
      <c r="G65" s="158">
        <v>51.098835000000001</v>
      </c>
      <c r="H65" s="158">
        <v>52.932971999999999</v>
      </c>
      <c r="I65" s="158">
        <v>54.974170999999998</v>
      </c>
      <c r="J65" s="158">
        <v>56.173800999999997</v>
      </c>
      <c r="K65" s="158">
        <v>56.966740000000001</v>
      </c>
      <c r="L65" s="158">
        <v>57.310527999999998</v>
      </c>
      <c r="M65" s="158">
        <v>57.738396000000002</v>
      </c>
      <c r="N65" s="158">
        <v>58.211379999999998</v>
      </c>
      <c r="O65" s="158">
        <v>58.670296</v>
      </c>
      <c r="P65" s="158">
        <v>59.084319999999998</v>
      </c>
      <c r="Q65" s="158">
        <v>59.551448999999998</v>
      </c>
      <c r="R65" s="158">
        <v>59.870987</v>
      </c>
      <c r="S65" s="158">
        <v>60.106524999999998</v>
      </c>
      <c r="T65" s="158">
        <v>60.559654000000002</v>
      </c>
      <c r="U65" s="158">
        <v>60.660767</v>
      </c>
      <c r="V65" s="158">
        <v>60.746333999999997</v>
      </c>
      <c r="W65" s="158">
        <v>60.911949</v>
      </c>
      <c r="X65" s="158">
        <v>60.958775000000003</v>
      </c>
      <c r="Y65" s="158">
        <v>60.841571999999999</v>
      </c>
      <c r="Z65" s="158">
        <v>60.785595000000001</v>
      </c>
      <c r="AA65" s="158">
        <v>60.713096999999998</v>
      </c>
      <c r="AB65" s="158">
        <v>60.618172000000001</v>
      </c>
      <c r="AC65" s="158">
        <v>60.525761000000003</v>
      </c>
      <c r="AD65" s="158">
        <v>60.462791000000003</v>
      </c>
      <c r="AE65" s="158">
        <v>60.408661000000002</v>
      </c>
      <c r="AF65" s="157">
        <v>1.2508999999999999E-2</v>
      </c>
      <c r="AG65" s="146"/>
    </row>
    <row r="66" spans="1:33" ht="15" customHeight="1" x14ac:dyDescent="0.35">
      <c r="A66" s="142"/>
      <c r="B66" s="154" t="s">
        <v>160</v>
      </c>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c r="AA66" s="146"/>
      <c r="AB66" s="146"/>
      <c r="AC66" s="146"/>
      <c r="AD66" s="146"/>
      <c r="AE66" s="146"/>
      <c r="AF66" s="146"/>
      <c r="AG66" s="146"/>
    </row>
    <row r="67" spans="1:33" ht="15" customHeight="1" x14ac:dyDescent="0.35">
      <c r="A67" s="142"/>
      <c r="B67" s="154" t="s">
        <v>1428</v>
      </c>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c r="AA67" s="146"/>
      <c r="AB67" s="146"/>
      <c r="AC67" s="146"/>
      <c r="AD67" s="146"/>
      <c r="AE67" s="146"/>
      <c r="AF67" s="146"/>
      <c r="AG67" s="146"/>
    </row>
    <row r="68" spans="1:33" ht="15" customHeight="1" x14ac:dyDescent="0.35">
      <c r="A68" s="145" t="s">
        <v>1495</v>
      </c>
      <c r="B68" s="155" t="s">
        <v>1471</v>
      </c>
      <c r="C68" s="158">
        <v>47.099209000000002</v>
      </c>
      <c r="D68" s="158">
        <v>47.913670000000003</v>
      </c>
      <c r="E68" s="158">
        <v>48.528934</v>
      </c>
      <c r="F68" s="158">
        <v>50.126700999999997</v>
      </c>
      <c r="G68" s="158">
        <v>50.416575999999999</v>
      </c>
      <c r="H68" s="158">
        <v>51.185805999999999</v>
      </c>
      <c r="I68" s="158">
        <v>53.165436</v>
      </c>
      <c r="J68" s="158">
        <v>53.409813</v>
      </c>
      <c r="K68" s="158">
        <v>53.656115999999997</v>
      </c>
      <c r="L68" s="158">
        <v>53.770195000000001</v>
      </c>
      <c r="M68" s="158">
        <v>53.891593999999998</v>
      </c>
      <c r="N68" s="158">
        <v>54.035656000000003</v>
      </c>
      <c r="O68" s="158">
        <v>54.206944</v>
      </c>
      <c r="P68" s="158">
        <v>54.411850000000001</v>
      </c>
      <c r="Q68" s="158">
        <v>54.731701000000001</v>
      </c>
      <c r="R68" s="158">
        <v>55.022140999999998</v>
      </c>
      <c r="S68" s="158">
        <v>55.217091000000003</v>
      </c>
      <c r="T68" s="158">
        <v>55.757964999999999</v>
      </c>
      <c r="U68" s="158">
        <v>56.019309999999997</v>
      </c>
      <c r="V68" s="158">
        <v>56.346981</v>
      </c>
      <c r="W68" s="158">
        <v>56.753773000000002</v>
      </c>
      <c r="X68" s="158">
        <v>57.038131999999997</v>
      </c>
      <c r="Y68" s="158">
        <v>57.168118</v>
      </c>
      <c r="Z68" s="158">
        <v>57.325198999999998</v>
      </c>
      <c r="AA68" s="158">
        <v>57.476596999999998</v>
      </c>
      <c r="AB68" s="158">
        <v>57.625031</v>
      </c>
      <c r="AC68" s="158">
        <v>57.776404999999997</v>
      </c>
      <c r="AD68" s="158">
        <v>57.950043000000001</v>
      </c>
      <c r="AE68" s="158">
        <v>58.110317000000002</v>
      </c>
      <c r="AF68" s="157">
        <v>7.5310000000000004E-3</v>
      </c>
      <c r="AG68" s="146"/>
    </row>
    <row r="69" spans="1:33" ht="15" customHeight="1" x14ac:dyDescent="0.35">
      <c r="A69" s="145" t="s">
        <v>1496</v>
      </c>
      <c r="B69" s="155" t="s">
        <v>1473</v>
      </c>
      <c r="C69" s="158">
        <v>31.568484999999999</v>
      </c>
      <c r="D69" s="158">
        <v>32.557296999999998</v>
      </c>
      <c r="E69" s="158">
        <v>33.187266999999999</v>
      </c>
      <c r="F69" s="158">
        <v>34.444073000000003</v>
      </c>
      <c r="G69" s="158">
        <v>35.408749</v>
      </c>
      <c r="H69" s="158">
        <v>36.0732</v>
      </c>
      <c r="I69" s="158">
        <v>37.00676</v>
      </c>
      <c r="J69" s="158">
        <v>37.261459000000002</v>
      </c>
      <c r="K69" s="158">
        <v>37.421810000000001</v>
      </c>
      <c r="L69" s="158">
        <v>37.622093</v>
      </c>
      <c r="M69" s="158">
        <v>37.809134999999998</v>
      </c>
      <c r="N69" s="158">
        <v>38.039017000000001</v>
      </c>
      <c r="O69" s="158">
        <v>38.273547999999998</v>
      </c>
      <c r="P69" s="158">
        <v>38.517975</v>
      </c>
      <c r="Q69" s="158">
        <v>38.7836</v>
      </c>
      <c r="R69" s="158">
        <v>38.986763000000003</v>
      </c>
      <c r="S69" s="158">
        <v>39.126308000000002</v>
      </c>
      <c r="T69" s="158">
        <v>39.403866000000001</v>
      </c>
      <c r="U69" s="158">
        <v>39.539299</v>
      </c>
      <c r="V69" s="158">
        <v>39.685493000000001</v>
      </c>
      <c r="W69" s="158">
        <v>39.854793999999998</v>
      </c>
      <c r="X69" s="158">
        <v>39.964607000000001</v>
      </c>
      <c r="Y69" s="158">
        <v>40.005595999999997</v>
      </c>
      <c r="Z69" s="158">
        <v>40.059016999999997</v>
      </c>
      <c r="AA69" s="158">
        <v>40.103999999999999</v>
      </c>
      <c r="AB69" s="158">
        <v>40.147961000000002</v>
      </c>
      <c r="AC69" s="158">
        <v>40.192410000000002</v>
      </c>
      <c r="AD69" s="158">
        <v>40.241351999999999</v>
      </c>
      <c r="AE69" s="158">
        <v>40.288131999999997</v>
      </c>
      <c r="AF69" s="157">
        <v>8.7489999999999998E-3</v>
      </c>
      <c r="AG69" s="146"/>
    </row>
    <row r="70" spans="1:33" ht="12" customHeight="1" x14ac:dyDescent="0.35">
      <c r="A70" s="142"/>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c r="AA70" s="146"/>
      <c r="AB70" s="146"/>
      <c r="AC70" s="146"/>
      <c r="AD70" s="146"/>
      <c r="AE70" s="146"/>
      <c r="AF70" s="146"/>
      <c r="AG70" s="146"/>
    </row>
    <row r="71" spans="1:33" ht="15" customHeight="1" x14ac:dyDescent="0.35">
      <c r="A71" s="142"/>
      <c r="B71" s="154" t="s">
        <v>1497</v>
      </c>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c r="AA71" s="146"/>
      <c r="AB71" s="146"/>
      <c r="AC71" s="146"/>
      <c r="AD71" s="146"/>
      <c r="AE71" s="146"/>
      <c r="AF71" s="146"/>
      <c r="AG71" s="146"/>
    </row>
    <row r="72" spans="1:33" ht="15" customHeight="1" x14ac:dyDescent="0.35">
      <c r="A72" s="145" t="s">
        <v>1498</v>
      </c>
      <c r="B72" s="155" t="s">
        <v>1471</v>
      </c>
      <c r="C72" s="158">
        <v>28.922578999999999</v>
      </c>
      <c r="D72" s="158">
        <v>29.706548999999999</v>
      </c>
      <c r="E72" s="158">
        <v>30.562457999999999</v>
      </c>
      <c r="F72" s="158">
        <v>31.390263000000001</v>
      </c>
      <c r="G72" s="158">
        <v>32.327216999999997</v>
      </c>
      <c r="H72" s="158">
        <v>33.221577000000003</v>
      </c>
      <c r="I72" s="158">
        <v>34.053683999999997</v>
      </c>
      <c r="J72" s="158">
        <v>35.109520000000003</v>
      </c>
      <c r="K72" s="158">
        <v>35.959183000000003</v>
      </c>
      <c r="L72" s="158">
        <v>36.855705</v>
      </c>
      <c r="M72" s="158">
        <v>37.754027999999998</v>
      </c>
      <c r="N72" s="158">
        <v>38.557209</v>
      </c>
      <c r="O72" s="158">
        <v>38.992640999999999</v>
      </c>
      <c r="P72" s="158">
        <v>39.946350000000002</v>
      </c>
      <c r="Q72" s="158">
        <v>40.766331000000001</v>
      </c>
      <c r="R72" s="158">
        <v>41.498043000000003</v>
      </c>
      <c r="S72" s="158">
        <v>41.845256999999997</v>
      </c>
      <c r="T72" s="158">
        <v>42.486148999999997</v>
      </c>
      <c r="U72" s="158">
        <v>42.995628000000004</v>
      </c>
      <c r="V72" s="158">
        <v>43.488678</v>
      </c>
      <c r="W72" s="158">
        <v>44.046604000000002</v>
      </c>
      <c r="X72" s="158">
        <v>44.354796999999998</v>
      </c>
      <c r="Y72" s="158">
        <v>44.780608999999998</v>
      </c>
      <c r="Z72" s="158">
        <v>45.285919</v>
      </c>
      <c r="AA72" s="158">
        <v>45.685493000000001</v>
      </c>
      <c r="AB72" s="158">
        <v>45.910007</v>
      </c>
      <c r="AC72" s="158">
        <v>46.101162000000002</v>
      </c>
      <c r="AD72" s="158">
        <v>46.357235000000003</v>
      </c>
      <c r="AE72" s="158">
        <v>46.514870000000002</v>
      </c>
      <c r="AF72" s="157">
        <v>1.7114000000000001E-2</v>
      </c>
      <c r="AG72" s="146"/>
    </row>
    <row r="73" spans="1:33" ht="15" customHeight="1" x14ac:dyDescent="0.35">
      <c r="A73" s="145" t="s">
        <v>1499</v>
      </c>
      <c r="B73" s="155" t="s">
        <v>1473</v>
      </c>
      <c r="C73" s="158">
        <v>21.048736999999999</v>
      </c>
      <c r="D73" s="158">
        <v>21.648614999999999</v>
      </c>
      <c r="E73" s="158">
        <v>22.301988999999999</v>
      </c>
      <c r="F73" s="158">
        <v>22.946280000000002</v>
      </c>
      <c r="G73" s="158">
        <v>23.671631000000001</v>
      </c>
      <c r="H73" s="158">
        <v>24.384232999999998</v>
      </c>
      <c r="I73" s="158">
        <v>25.003941999999999</v>
      </c>
      <c r="J73" s="158">
        <v>25.620142000000001</v>
      </c>
      <c r="K73" s="158">
        <v>26.233260999999999</v>
      </c>
      <c r="L73" s="158">
        <v>26.778191</v>
      </c>
      <c r="M73" s="158">
        <v>27.229465000000001</v>
      </c>
      <c r="N73" s="158">
        <v>27.810421000000002</v>
      </c>
      <c r="O73" s="158">
        <v>28.064164999999999</v>
      </c>
      <c r="P73" s="158">
        <v>28.512407</v>
      </c>
      <c r="Q73" s="158">
        <v>28.915030000000002</v>
      </c>
      <c r="R73" s="158">
        <v>29.285162</v>
      </c>
      <c r="S73" s="158">
        <v>29.616129000000001</v>
      </c>
      <c r="T73" s="158">
        <v>29.950924000000001</v>
      </c>
      <c r="U73" s="158">
        <v>30.217890000000001</v>
      </c>
      <c r="V73" s="158">
        <v>30.467089000000001</v>
      </c>
      <c r="W73" s="158">
        <v>30.738233999999999</v>
      </c>
      <c r="X73" s="158">
        <v>30.937508000000001</v>
      </c>
      <c r="Y73" s="158">
        <v>31.112359999999999</v>
      </c>
      <c r="Z73" s="158">
        <v>31.362708999999999</v>
      </c>
      <c r="AA73" s="158">
        <v>31.558771</v>
      </c>
      <c r="AB73" s="158">
        <v>31.712520999999999</v>
      </c>
      <c r="AC73" s="158">
        <v>31.835477999999998</v>
      </c>
      <c r="AD73" s="158">
        <v>31.966087000000002</v>
      </c>
      <c r="AE73" s="158">
        <v>32.074654000000002</v>
      </c>
      <c r="AF73" s="157">
        <v>1.5157E-2</v>
      </c>
      <c r="AG73" s="146"/>
    </row>
    <row r="74" spans="1:33" ht="15" customHeight="1" x14ac:dyDescent="0.35">
      <c r="A74" s="142"/>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c r="AA74" s="146"/>
      <c r="AB74" s="146"/>
      <c r="AC74" s="146"/>
      <c r="AD74" s="146"/>
      <c r="AE74" s="146"/>
      <c r="AF74" s="146"/>
      <c r="AG74" s="146"/>
    </row>
    <row r="75" spans="1:33" ht="15" customHeight="1" x14ac:dyDescent="0.35">
      <c r="A75" s="142"/>
      <c r="B75" s="154" t="s">
        <v>159</v>
      </c>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c r="AA75" s="146"/>
      <c r="AB75" s="146"/>
      <c r="AC75" s="146"/>
      <c r="AD75" s="146"/>
      <c r="AE75" s="146"/>
      <c r="AF75" s="146"/>
      <c r="AG75" s="146"/>
    </row>
    <row r="76" spans="1:33" ht="15" customHeight="1" x14ac:dyDescent="0.35">
      <c r="A76" s="142"/>
      <c r="B76" s="154" t="s">
        <v>1500</v>
      </c>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c r="AA76" s="146"/>
      <c r="AB76" s="146"/>
      <c r="AC76" s="146"/>
      <c r="AD76" s="146"/>
      <c r="AE76" s="146"/>
      <c r="AF76" s="146"/>
      <c r="AG76" s="146"/>
    </row>
    <row r="77" spans="1:33" ht="15" customHeight="1" x14ac:dyDescent="0.35">
      <c r="A77" s="145" t="s">
        <v>1501</v>
      </c>
      <c r="B77" s="155" t="s">
        <v>1502</v>
      </c>
      <c r="C77" s="158">
        <v>0.51330500000000001</v>
      </c>
      <c r="D77" s="158">
        <v>0.404914</v>
      </c>
      <c r="E77" s="158">
        <v>0.44144699999999998</v>
      </c>
      <c r="F77" s="158">
        <v>0.418904</v>
      </c>
      <c r="G77" s="158">
        <v>0.43922</v>
      </c>
      <c r="H77" s="158">
        <v>0.447909</v>
      </c>
      <c r="I77" s="158">
        <v>0.456038</v>
      </c>
      <c r="J77" s="158">
        <v>0.45625500000000002</v>
      </c>
      <c r="K77" s="158">
        <v>0.46075199999999999</v>
      </c>
      <c r="L77" s="158">
        <v>0.46021000000000001</v>
      </c>
      <c r="M77" s="158">
        <v>0.46374700000000002</v>
      </c>
      <c r="N77" s="158">
        <v>0.46560699999999999</v>
      </c>
      <c r="O77" s="158">
        <v>0.466914</v>
      </c>
      <c r="P77" s="158">
        <v>0.46599600000000002</v>
      </c>
      <c r="Q77" s="158">
        <v>0.47404800000000002</v>
      </c>
      <c r="R77" s="158">
        <v>0.471474</v>
      </c>
      <c r="S77" s="158">
        <v>0.47790300000000002</v>
      </c>
      <c r="T77" s="158">
        <v>0.48456300000000002</v>
      </c>
      <c r="U77" s="158">
        <v>0.476412</v>
      </c>
      <c r="V77" s="158">
        <v>0.47849199999999997</v>
      </c>
      <c r="W77" s="158">
        <v>0.48207800000000001</v>
      </c>
      <c r="X77" s="158">
        <v>0.48173199999999999</v>
      </c>
      <c r="Y77" s="158">
        <v>0.48010000000000003</v>
      </c>
      <c r="Z77" s="158">
        <v>0.48398799999999997</v>
      </c>
      <c r="AA77" s="158">
        <v>0.48491899999999999</v>
      </c>
      <c r="AB77" s="158">
        <v>0.48575000000000002</v>
      </c>
      <c r="AC77" s="158">
        <v>0.486597</v>
      </c>
      <c r="AD77" s="158">
        <v>0.48866399999999999</v>
      </c>
      <c r="AE77" s="158">
        <v>0.48932999999999999</v>
      </c>
      <c r="AF77" s="157">
        <v>-1.707E-3</v>
      </c>
      <c r="AG77" s="146"/>
    </row>
    <row r="78" spans="1:33" ht="15" customHeight="1" x14ac:dyDescent="0.35">
      <c r="A78" s="145" t="s">
        <v>1503</v>
      </c>
      <c r="B78" s="155" t="s">
        <v>1504</v>
      </c>
      <c r="C78" s="158">
        <v>5.3927269999999998</v>
      </c>
      <c r="D78" s="158">
        <v>4.2685890000000004</v>
      </c>
      <c r="E78" s="158">
        <v>4.4187609999999999</v>
      </c>
      <c r="F78" s="158">
        <v>4.0910630000000001</v>
      </c>
      <c r="G78" s="158">
        <v>4.2844300000000004</v>
      </c>
      <c r="H78" s="158">
        <v>4.2891310000000002</v>
      </c>
      <c r="I78" s="158">
        <v>4.287458</v>
      </c>
      <c r="J78" s="158">
        <v>4.2905040000000003</v>
      </c>
      <c r="K78" s="158">
        <v>4.2936839999999998</v>
      </c>
      <c r="L78" s="158">
        <v>4.2504</v>
      </c>
      <c r="M78" s="158">
        <v>4.2502690000000003</v>
      </c>
      <c r="N78" s="158">
        <v>4.2379030000000002</v>
      </c>
      <c r="O78" s="158">
        <v>4.2271619999999999</v>
      </c>
      <c r="P78" s="158">
        <v>4.1934550000000002</v>
      </c>
      <c r="Q78" s="158">
        <v>4.2411810000000001</v>
      </c>
      <c r="R78" s="158">
        <v>4.1999930000000001</v>
      </c>
      <c r="S78" s="158">
        <v>4.2062119999999998</v>
      </c>
      <c r="T78" s="158">
        <v>4.2203210000000002</v>
      </c>
      <c r="U78" s="158">
        <v>4.1634250000000002</v>
      </c>
      <c r="V78" s="158">
        <v>4.157832</v>
      </c>
      <c r="W78" s="158">
        <v>4.1696900000000001</v>
      </c>
      <c r="X78" s="158">
        <v>4.1521860000000004</v>
      </c>
      <c r="Y78" s="158">
        <v>4.1241009999999996</v>
      </c>
      <c r="Z78" s="158">
        <v>4.1404480000000001</v>
      </c>
      <c r="AA78" s="158">
        <v>4.1338689999999998</v>
      </c>
      <c r="AB78" s="158">
        <v>4.1286069999999997</v>
      </c>
      <c r="AC78" s="158">
        <v>4.1224069999999999</v>
      </c>
      <c r="AD78" s="158">
        <v>4.1257890000000002</v>
      </c>
      <c r="AE78" s="158">
        <v>4.1130829999999996</v>
      </c>
      <c r="AF78" s="157">
        <v>-9.6279999999999994E-3</v>
      </c>
      <c r="AG78" s="146"/>
    </row>
    <row r="79" spans="1:33" ht="15" customHeight="1" x14ac:dyDescent="0.35">
      <c r="A79" s="145" t="s">
        <v>1505</v>
      </c>
      <c r="B79" s="155" t="s">
        <v>1506</v>
      </c>
      <c r="C79" s="158">
        <v>16.350348</v>
      </c>
      <c r="D79" s="158">
        <v>14.110792999999999</v>
      </c>
      <c r="E79" s="158">
        <v>14.495449000000001</v>
      </c>
      <c r="F79" s="158">
        <v>13.864357999999999</v>
      </c>
      <c r="G79" s="158">
        <v>14.090351999999999</v>
      </c>
      <c r="H79" s="158">
        <v>14.12149</v>
      </c>
      <c r="I79" s="158">
        <v>14.110713000000001</v>
      </c>
      <c r="J79" s="158">
        <v>14.015839</v>
      </c>
      <c r="K79" s="158">
        <v>14.001340000000001</v>
      </c>
      <c r="L79" s="158">
        <v>13.914334999999999</v>
      </c>
      <c r="M79" s="158">
        <v>13.910288</v>
      </c>
      <c r="N79" s="158">
        <v>13.882614999999999</v>
      </c>
      <c r="O79" s="158">
        <v>13.834815000000001</v>
      </c>
      <c r="P79" s="158">
        <v>13.775377000000001</v>
      </c>
      <c r="Q79" s="158">
        <v>13.875883999999999</v>
      </c>
      <c r="R79" s="158">
        <v>13.775167</v>
      </c>
      <c r="S79" s="158">
        <v>13.795724999999999</v>
      </c>
      <c r="T79" s="158">
        <v>13.848798</v>
      </c>
      <c r="U79" s="158">
        <v>13.687473000000001</v>
      </c>
      <c r="V79" s="158">
        <v>13.676579</v>
      </c>
      <c r="W79" s="158">
        <v>13.700353</v>
      </c>
      <c r="X79" s="158">
        <v>13.658918</v>
      </c>
      <c r="Y79" s="158">
        <v>13.596769999999999</v>
      </c>
      <c r="Z79" s="158">
        <v>13.631133999999999</v>
      </c>
      <c r="AA79" s="158">
        <v>13.617343</v>
      </c>
      <c r="AB79" s="158">
        <v>13.604355</v>
      </c>
      <c r="AC79" s="158">
        <v>13.590926</v>
      </c>
      <c r="AD79" s="158">
        <v>13.596791</v>
      </c>
      <c r="AE79" s="158">
        <v>13.576366999999999</v>
      </c>
      <c r="AF79" s="157">
        <v>-6.6179999999999998E-3</v>
      </c>
      <c r="AG79" s="146"/>
    </row>
    <row r="80" spans="1:33" ht="15" customHeight="1" x14ac:dyDescent="0.35">
      <c r="A80" s="145" t="s">
        <v>1507</v>
      </c>
      <c r="B80" s="155" t="s">
        <v>1508</v>
      </c>
      <c r="C80" s="158">
        <v>29.074805999999999</v>
      </c>
      <c r="D80" s="158">
        <v>32.617573</v>
      </c>
      <c r="E80" s="158">
        <v>31.301182000000001</v>
      </c>
      <c r="F80" s="158">
        <v>32.495013999999998</v>
      </c>
      <c r="G80" s="158">
        <v>31.245768000000002</v>
      </c>
      <c r="H80" s="158">
        <v>30.914916999999999</v>
      </c>
      <c r="I80" s="158">
        <v>30.791520999999999</v>
      </c>
      <c r="J80" s="158">
        <v>30.499600999999998</v>
      </c>
      <c r="K80" s="158">
        <v>30.291212000000002</v>
      </c>
      <c r="L80" s="158">
        <v>30.268265</v>
      </c>
      <c r="M80" s="158">
        <v>30.098320000000001</v>
      </c>
      <c r="N80" s="158">
        <v>29.992878000000001</v>
      </c>
      <c r="O80" s="158">
        <v>29.927496000000001</v>
      </c>
      <c r="P80" s="158">
        <v>29.935016999999998</v>
      </c>
      <c r="Q80" s="158">
        <v>29.598787000000002</v>
      </c>
      <c r="R80" s="158">
        <v>29.662672000000001</v>
      </c>
      <c r="S80" s="158">
        <v>29.494139000000001</v>
      </c>
      <c r="T80" s="158">
        <v>29.348637</v>
      </c>
      <c r="U80" s="158">
        <v>29.505438000000002</v>
      </c>
      <c r="V80" s="158">
        <v>29.447302000000001</v>
      </c>
      <c r="W80" s="158">
        <v>29.307027999999999</v>
      </c>
      <c r="X80" s="158">
        <v>29.290226000000001</v>
      </c>
      <c r="Y80" s="158">
        <v>29.322975</v>
      </c>
      <c r="Z80" s="158">
        <v>29.164442000000001</v>
      </c>
      <c r="AA80" s="158">
        <v>29.115252999999999</v>
      </c>
      <c r="AB80" s="158">
        <v>29.066863999999999</v>
      </c>
      <c r="AC80" s="158">
        <v>29.024204000000001</v>
      </c>
      <c r="AD80" s="158">
        <v>28.942114</v>
      </c>
      <c r="AE80" s="158">
        <v>28.917180999999999</v>
      </c>
      <c r="AF80" s="157">
        <v>-1.94E-4</v>
      </c>
      <c r="AG80" s="146"/>
    </row>
    <row r="81" spans="1:33" ht="15" customHeight="1" x14ac:dyDescent="0.35">
      <c r="A81" s="145" t="s">
        <v>1509</v>
      </c>
      <c r="B81" s="155" t="s">
        <v>1510</v>
      </c>
      <c r="C81" s="158">
        <v>8.0484799999999996</v>
      </c>
      <c r="D81" s="158">
        <v>10.199419000000001</v>
      </c>
      <c r="E81" s="158">
        <v>9.4564819999999994</v>
      </c>
      <c r="F81" s="158">
        <v>10.063478</v>
      </c>
      <c r="G81" s="158">
        <v>9.3661019999999997</v>
      </c>
      <c r="H81" s="158">
        <v>9.1734209999999994</v>
      </c>
      <c r="I81" s="158">
        <v>9.0429960000000005</v>
      </c>
      <c r="J81" s="158">
        <v>8.9517480000000003</v>
      </c>
      <c r="K81" s="158">
        <v>8.8416610000000002</v>
      </c>
      <c r="L81" s="158">
        <v>8.8410360000000008</v>
      </c>
      <c r="M81" s="158">
        <v>8.7501669999999994</v>
      </c>
      <c r="N81" s="158">
        <v>8.6908320000000003</v>
      </c>
      <c r="O81" s="158">
        <v>8.6460699999999999</v>
      </c>
      <c r="P81" s="158">
        <v>8.6482679999999998</v>
      </c>
      <c r="Q81" s="158">
        <v>8.4675019999999996</v>
      </c>
      <c r="R81" s="158">
        <v>8.5196839999999998</v>
      </c>
      <c r="S81" s="158">
        <v>8.4391230000000004</v>
      </c>
      <c r="T81" s="158">
        <v>8.3416940000000004</v>
      </c>
      <c r="U81" s="158">
        <v>8.4426659999999991</v>
      </c>
      <c r="V81" s="158">
        <v>8.4053260000000005</v>
      </c>
      <c r="W81" s="158">
        <v>8.3325499999999995</v>
      </c>
      <c r="X81" s="158">
        <v>8.3303940000000001</v>
      </c>
      <c r="Y81" s="158">
        <v>8.3562700000000003</v>
      </c>
      <c r="Z81" s="158">
        <v>8.2780760000000004</v>
      </c>
      <c r="AA81" s="158">
        <v>8.2548069999999996</v>
      </c>
      <c r="AB81" s="158">
        <v>8.230855</v>
      </c>
      <c r="AC81" s="158">
        <v>8.2095470000000006</v>
      </c>
      <c r="AD81" s="158">
        <v>8.1673570000000009</v>
      </c>
      <c r="AE81" s="158">
        <v>8.1608889999999992</v>
      </c>
      <c r="AF81" s="157">
        <v>4.95E-4</v>
      </c>
      <c r="AG81" s="146"/>
    </row>
    <row r="82" spans="1:33" ht="15" customHeight="1" x14ac:dyDescent="0.35">
      <c r="A82" s="145" t="s">
        <v>1511</v>
      </c>
      <c r="B82" s="155" t="s">
        <v>1512</v>
      </c>
      <c r="C82" s="158">
        <v>1.083547</v>
      </c>
      <c r="D82" s="158">
        <v>1.145114</v>
      </c>
      <c r="E82" s="158">
        <v>1.1302829999999999</v>
      </c>
      <c r="F82" s="158">
        <v>1.144768</v>
      </c>
      <c r="G82" s="158">
        <v>1.1299239999999999</v>
      </c>
      <c r="H82" s="158">
        <v>1.126727</v>
      </c>
      <c r="I82" s="158">
        <v>1.127597</v>
      </c>
      <c r="J82" s="158">
        <v>1.119092</v>
      </c>
      <c r="K82" s="158">
        <v>1.1167320000000001</v>
      </c>
      <c r="L82" s="158">
        <v>1.114457</v>
      </c>
      <c r="M82" s="158">
        <v>1.111103</v>
      </c>
      <c r="N82" s="158">
        <v>1.1090089999999999</v>
      </c>
      <c r="O82" s="158">
        <v>1.106069</v>
      </c>
      <c r="P82" s="158">
        <v>1.1049</v>
      </c>
      <c r="Q82" s="158">
        <v>1.09985</v>
      </c>
      <c r="R82" s="158">
        <v>1.1004339999999999</v>
      </c>
      <c r="S82" s="158">
        <v>1.0990549999999999</v>
      </c>
      <c r="T82" s="158">
        <v>1.0988389999999999</v>
      </c>
      <c r="U82" s="158">
        <v>1.099286</v>
      </c>
      <c r="V82" s="158">
        <v>1.0980049999999999</v>
      </c>
      <c r="W82" s="158">
        <v>1.0959989999999999</v>
      </c>
      <c r="X82" s="158">
        <v>1.094533</v>
      </c>
      <c r="Y82" s="158">
        <v>1.0939099999999999</v>
      </c>
      <c r="Z82" s="158">
        <v>1.0920920000000001</v>
      </c>
      <c r="AA82" s="158">
        <v>1.090822</v>
      </c>
      <c r="AB82" s="158">
        <v>1.089359</v>
      </c>
      <c r="AC82" s="158">
        <v>1.088085</v>
      </c>
      <c r="AD82" s="158">
        <v>1.0864069999999999</v>
      </c>
      <c r="AE82" s="158">
        <v>1.0853870000000001</v>
      </c>
      <c r="AF82" s="157">
        <v>6.0999999999999999E-5</v>
      </c>
      <c r="AG82" s="146"/>
    </row>
    <row r="83" spans="1:33" ht="15" customHeight="1" x14ac:dyDescent="0.35">
      <c r="A83" s="145" t="s">
        <v>1513</v>
      </c>
      <c r="B83" s="155" t="s">
        <v>1514</v>
      </c>
      <c r="C83" s="158">
        <v>31.825443</v>
      </c>
      <c r="D83" s="158">
        <v>28.200775</v>
      </c>
      <c r="E83" s="158">
        <v>29.671797000000002</v>
      </c>
      <c r="F83" s="158">
        <v>28.382639000000001</v>
      </c>
      <c r="G83" s="158">
        <v>29.860942999999999</v>
      </c>
      <c r="H83" s="158">
        <v>30.330568</v>
      </c>
      <c r="I83" s="158">
        <v>30.508227999999999</v>
      </c>
      <c r="J83" s="158">
        <v>30.829996000000001</v>
      </c>
      <c r="K83" s="158">
        <v>31.088187999999999</v>
      </c>
      <c r="L83" s="158">
        <v>31.124603</v>
      </c>
      <c r="M83" s="158">
        <v>31.335459</v>
      </c>
      <c r="N83" s="158">
        <v>31.492785000000001</v>
      </c>
      <c r="O83" s="158">
        <v>31.594294000000001</v>
      </c>
      <c r="P83" s="158">
        <v>31.594477000000001</v>
      </c>
      <c r="Q83" s="158">
        <v>31.988793999999999</v>
      </c>
      <c r="R83" s="158">
        <v>31.900185</v>
      </c>
      <c r="S83" s="158">
        <v>32.085223999999997</v>
      </c>
      <c r="T83" s="158">
        <v>32.258450000000003</v>
      </c>
      <c r="U83" s="158">
        <v>32.087673000000002</v>
      </c>
      <c r="V83" s="158">
        <v>32.159278999999998</v>
      </c>
      <c r="W83" s="158">
        <v>32.326424000000003</v>
      </c>
      <c r="X83" s="158">
        <v>32.346798</v>
      </c>
      <c r="Y83" s="158">
        <v>32.302951999999998</v>
      </c>
      <c r="Z83" s="158">
        <v>32.487411000000002</v>
      </c>
      <c r="AA83" s="158">
        <v>32.546314000000002</v>
      </c>
      <c r="AB83" s="158">
        <v>32.606071</v>
      </c>
      <c r="AC83" s="158">
        <v>32.65889</v>
      </c>
      <c r="AD83" s="158">
        <v>32.757587000000001</v>
      </c>
      <c r="AE83" s="158">
        <v>32.777264000000002</v>
      </c>
      <c r="AF83" s="157">
        <v>1.0529999999999999E-3</v>
      </c>
      <c r="AG83" s="146"/>
    </row>
    <row r="84" spans="1:33" ht="15" customHeight="1" x14ac:dyDescent="0.35">
      <c r="A84" s="145" t="s">
        <v>1515</v>
      </c>
      <c r="B84" s="155" t="s">
        <v>1516</v>
      </c>
      <c r="C84" s="158">
        <v>7.7113649999999998</v>
      </c>
      <c r="D84" s="158">
        <v>9.0527960000000007</v>
      </c>
      <c r="E84" s="158">
        <v>9.0845979999999997</v>
      </c>
      <c r="F84" s="158">
        <v>9.5397929999999995</v>
      </c>
      <c r="G84" s="158">
        <v>9.5832339999999991</v>
      </c>
      <c r="H84" s="158">
        <v>9.5958389999999998</v>
      </c>
      <c r="I84" s="158">
        <v>9.67544</v>
      </c>
      <c r="J84" s="158">
        <v>9.8369929999999997</v>
      </c>
      <c r="K84" s="158">
        <v>9.9064540000000001</v>
      </c>
      <c r="L84" s="158">
        <v>10.026711000000001</v>
      </c>
      <c r="M84" s="158">
        <v>10.080674</v>
      </c>
      <c r="N84" s="158">
        <v>10.12834</v>
      </c>
      <c r="O84" s="158">
        <v>10.197158</v>
      </c>
      <c r="P84" s="158">
        <v>10.282520999999999</v>
      </c>
      <c r="Q84" s="158">
        <v>10.253940999999999</v>
      </c>
      <c r="R84" s="158">
        <v>10.370361000000001</v>
      </c>
      <c r="S84" s="158">
        <v>10.402621</v>
      </c>
      <c r="T84" s="158">
        <v>10.398713000000001</v>
      </c>
      <c r="U84" s="158">
        <v>10.537635999999999</v>
      </c>
      <c r="V84" s="158">
        <v>10.577168</v>
      </c>
      <c r="W84" s="158">
        <v>10.585876000000001</v>
      </c>
      <c r="X84" s="158">
        <v>10.645219000000001</v>
      </c>
      <c r="Y84" s="158">
        <v>10.722920999999999</v>
      </c>
      <c r="Z84" s="158">
        <v>10.722408</v>
      </c>
      <c r="AA84" s="158">
        <v>10.756681</v>
      </c>
      <c r="AB84" s="158">
        <v>10.788122</v>
      </c>
      <c r="AC84" s="158">
        <v>10.819338999999999</v>
      </c>
      <c r="AD84" s="158">
        <v>10.835284</v>
      </c>
      <c r="AE84" s="158">
        <v>10.880487</v>
      </c>
      <c r="AF84" s="157">
        <v>1.2371E-2</v>
      </c>
      <c r="AG84" s="146"/>
    </row>
    <row r="85" spans="1:33" ht="15" customHeight="1" x14ac:dyDescent="0.35">
      <c r="A85" s="142"/>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c r="AA85" s="146"/>
      <c r="AB85" s="146"/>
      <c r="AC85" s="146"/>
      <c r="AD85" s="146"/>
      <c r="AE85" s="146"/>
      <c r="AF85" s="146"/>
      <c r="AG85" s="146"/>
    </row>
    <row r="86" spans="1:33" ht="15" customHeight="1" x14ac:dyDescent="0.35">
      <c r="A86" s="142"/>
      <c r="B86" s="154" t="s">
        <v>1517</v>
      </c>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c r="AA86" s="146"/>
      <c r="AB86" s="146"/>
      <c r="AC86" s="146"/>
      <c r="AD86" s="146"/>
      <c r="AE86" s="146"/>
      <c r="AF86" s="146"/>
      <c r="AG86" s="146"/>
    </row>
    <row r="87" spans="1:33" ht="15" customHeight="1" x14ac:dyDescent="0.35">
      <c r="A87" s="145" t="s">
        <v>1518</v>
      </c>
      <c r="B87" s="155" t="s">
        <v>1519</v>
      </c>
      <c r="C87" s="158">
        <v>2.455409</v>
      </c>
      <c r="D87" s="158">
        <v>2.8456980000000001</v>
      </c>
      <c r="E87" s="158">
        <v>2.7588509999999999</v>
      </c>
      <c r="F87" s="158">
        <v>2.8508230000000001</v>
      </c>
      <c r="G87" s="158">
        <v>2.7506650000000001</v>
      </c>
      <c r="H87" s="158">
        <v>2.7345410000000001</v>
      </c>
      <c r="I87" s="158">
        <v>2.7365140000000001</v>
      </c>
      <c r="J87" s="158">
        <v>2.72377</v>
      </c>
      <c r="K87" s="158">
        <v>2.706826</v>
      </c>
      <c r="L87" s="158">
        <v>2.7106889999999999</v>
      </c>
      <c r="M87" s="158">
        <v>2.6959420000000001</v>
      </c>
      <c r="N87" s="158">
        <v>2.6872220000000002</v>
      </c>
      <c r="O87" s="158">
        <v>2.688097</v>
      </c>
      <c r="P87" s="158">
        <v>2.6919400000000002</v>
      </c>
      <c r="Q87" s="158">
        <v>2.6593710000000002</v>
      </c>
      <c r="R87" s="158">
        <v>2.672768</v>
      </c>
      <c r="S87" s="158">
        <v>2.663548</v>
      </c>
      <c r="T87" s="158">
        <v>2.6501320000000002</v>
      </c>
      <c r="U87" s="158">
        <v>2.6687750000000001</v>
      </c>
      <c r="V87" s="158">
        <v>2.6653690000000001</v>
      </c>
      <c r="W87" s="158">
        <v>2.6534909999999998</v>
      </c>
      <c r="X87" s="158">
        <v>2.6558579999999998</v>
      </c>
      <c r="Y87" s="158">
        <v>2.664425</v>
      </c>
      <c r="Z87" s="158">
        <v>2.649931</v>
      </c>
      <c r="AA87" s="158">
        <v>2.647729</v>
      </c>
      <c r="AB87" s="158">
        <v>2.6450149999999999</v>
      </c>
      <c r="AC87" s="158">
        <v>2.6428980000000002</v>
      </c>
      <c r="AD87" s="158">
        <v>2.6365539999999998</v>
      </c>
      <c r="AE87" s="158">
        <v>2.6378720000000002</v>
      </c>
      <c r="AF87" s="157">
        <v>2.5630000000000002E-3</v>
      </c>
      <c r="AG87" s="146"/>
    </row>
    <row r="88" spans="1:33" ht="15" customHeight="1" x14ac:dyDescent="0.35">
      <c r="A88" s="145" t="s">
        <v>1520</v>
      </c>
      <c r="B88" s="155" t="s">
        <v>1521</v>
      </c>
      <c r="C88" s="158">
        <v>23.202041999999999</v>
      </c>
      <c r="D88" s="158">
        <v>22.708435000000001</v>
      </c>
      <c r="E88" s="158">
        <v>22.977936</v>
      </c>
      <c r="F88" s="158">
        <v>23.001878999999999</v>
      </c>
      <c r="G88" s="158">
        <v>23.281625999999999</v>
      </c>
      <c r="H88" s="158">
        <v>23.355678999999999</v>
      </c>
      <c r="I88" s="158">
        <v>23.428875000000001</v>
      </c>
      <c r="J88" s="158">
        <v>23.565987</v>
      </c>
      <c r="K88" s="158">
        <v>23.640024</v>
      </c>
      <c r="L88" s="158">
        <v>23.686954</v>
      </c>
      <c r="M88" s="158">
        <v>23.739611</v>
      </c>
      <c r="N88" s="158">
        <v>23.789256999999999</v>
      </c>
      <c r="O88" s="158">
        <v>23.842527</v>
      </c>
      <c r="P88" s="158">
        <v>23.873584999999999</v>
      </c>
      <c r="Q88" s="158">
        <v>23.939695</v>
      </c>
      <c r="R88" s="158">
        <v>23.959561999999998</v>
      </c>
      <c r="S88" s="158">
        <v>24.010172000000001</v>
      </c>
      <c r="T88" s="158">
        <v>24.060053</v>
      </c>
      <c r="U88" s="158">
        <v>24.078484</v>
      </c>
      <c r="V88" s="158">
        <v>24.115759000000001</v>
      </c>
      <c r="W88" s="158">
        <v>24.153010999999999</v>
      </c>
      <c r="X88" s="158">
        <v>24.183627999999999</v>
      </c>
      <c r="Y88" s="158">
        <v>24.208067</v>
      </c>
      <c r="Z88" s="158">
        <v>24.242792000000001</v>
      </c>
      <c r="AA88" s="158">
        <v>24.269767999999999</v>
      </c>
      <c r="AB88" s="158">
        <v>24.296603999999999</v>
      </c>
      <c r="AC88" s="158">
        <v>24.320518</v>
      </c>
      <c r="AD88" s="158">
        <v>24.348616</v>
      </c>
      <c r="AE88" s="158">
        <v>24.367951999999999</v>
      </c>
      <c r="AF88" s="157">
        <v>1.7520000000000001E-3</v>
      </c>
      <c r="AG88" s="146"/>
    </row>
    <row r="89" spans="1:33" ht="15" customHeight="1" x14ac:dyDescent="0.35">
      <c r="A89" s="145" t="s">
        <v>1522</v>
      </c>
      <c r="B89" s="155" t="s">
        <v>1523</v>
      </c>
      <c r="C89" s="158">
        <v>1.3354980000000001</v>
      </c>
      <c r="D89" s="158">
        <v>1.149384</v>
      </c>
      <c r="E89" s="158">
        <v>1.1843969999999999</v>
      </c>
      <c r="F89" s="158">
        <v>1.1094390000000001</v>
      </c>
      <c r="G89" s="158">
        <v>1.1646909999999999</v>
      </c>
      <c r="H89" s="158">
        <v>1.1674949999999999</v>
      </c>
      <c r="I89" s="158">
        <v>1.1646559999999999</v>
      </c>
      <c r="J89" s="158">
        <v>1.1822029999999999</v>
      </c>
      <c r="K89" s="158">
        <v>1.1875329999999999</v>
      </c>
      <c r="L89" s="158">
        <v>1.180965</v>
      </c>
      <c r="M89" s="158">
        <v>1.193201</v>
      </c>
      <c r="N89" s="158">
        <v>1.1942759999999999</v>
      </c>
      <c r="O89" s="158">
        <v>1.197695</v>
      </c>
      <c r="P89" s="158">
        <v>1.19441</v>
      </c>
      <c r="Q89" s="158">
        <v>1.2063759999999999</v>
      </c>
      <c r="R89" s="158">
        <v>1.1994659999999999</v>
      </c>
      <c r="S89" s="158">
        <v>1.2028669999999999</v>
      </c>
      <c r="T89" s="158">
        <v>1.205489</v>
      </c>
      <c r="U89" s="158">
        <v>1.198868</v>
      </c>
      <c r="V89" s="158">
        <v>1.1992370000000001</v>
      </c>
      <c r="W89" s="158">
        <v>1.203646</v>
      </c>
      <c r="X89" s="158">
        <v>1.20211</v>
      </c>
      <c r="Y89" s="158">
        <v>1.1984170000000001</v>
      </c>
      <c r="Z89" s="158">
        <v>1.2039329999999999</v>
      </c>
      <c r="AA89" s="158">
        <v>1.2043699999999999</v>
      </c>
      <c r="AB89" s="158">
        <v>1.20492</v>
      </c>
      <c r="AC89" s="158">
        <v>1.2052080000000001</v>
      </c>
      <c r="AD89" s="158">
        <v>1.2073700000000001</v>
      </c>
      <c r="AE89" s="158">
        <v>1.206672</v>
      </c>
      <c r="AF89" s="157">
        <v>-3.6159999999999999E-3</v>
      </c>
      <c r="AG89" s="146"/>
    </row>
    <row r="90" spans="1:33" ht="12" customHeight="1" x14ac:dyDescent="0.35">
      <c r="A90" s="145" t="s">
        <v>1524</v>
      </c>
      <c r="B90" s="155" t="s">
        <v>1525</v>
      </c>
      <c r="C90" s="158">
        <v>5.7887430000000002</v>
      </c>
      <c r="D90" s="158">
        <v>5.5433750000000002</v>
      </c>
      <c r="E90" s="158">
        <v>5.5275220000000003</v>
      </c>
      <c r="F90" s="158">
        <v>5.4755019999999996</v>
      </c>
      <c r="G90" s="158">
        <v>5.3647369999999999</v>
      </c>
      <c r="H90" s="158">
        <v>5.4039840000000003</v>
      </c>
      <c r="I90" s="158">
        <v>5.3508420000000001</v>
      </c>
      <c r="J90" s="158">
        <v>5.3687500000000004</v>
      </c>
      <c r="K90" s="158">
        <v>5.3418840000000003</v>
      </c>
      <c r="L90" s="158">
        <v>5.3191379999999997</v>
      </c>
      <c r="M90" s="158">
        <v>5.2986279999999999</v>
      </c>
      <c r="N90" s="158">
        <v>5.2700670000000001</v>
      </c>
      <c r="O90" s="158">
        <v>5.2676910000000001</v>
      </c>
      <c r="P90" s="158">
        <v>5.249816</v>
      </c>
      <c r="Q90" s="158">
        <v>5.2344910000000002</v>
      </c>
      <c r="R90" s="158">
        <v>5.2216639999999996</v>
      </c>
      <c r="S90" s="158">
        <v>5.2160219999999997</v>
      </c>
      <c r="T90" s="158">
        <v>5.1968189999999996</v>
      </c>
      <c r="U90" s="158">
        <v>5.192412</v>
      </c>
      <c r="V90" s="158">
        <v>5.182525</v>
      </c>
      <c r="W90" s="158">
        <v>5.1727809999999996</v>
      </c>
      <c r="X90" s="158">
        <v>5.1673640000000001</v>
      </c>
      <c r="Y90" s="158">
        <v>5.1638419999999998</v>
      </c>
      <c r="Z90" s="158">
        <v>5.1560170000000003</v>
      </c>
      <c r="AA90" s="158">
        <v>5.1496820000000003</v>
      </c>
      <c r="AB90" s="158">
        <v>5.1434559999999996</v>
      </c>
      <c r="AC90" s="158">
        <v>5.1371060000000002</v>
      </c>
      <c r="AD90" s="158">
        <v>5.1313800000000001</v>
      </c>
      <c r="AE90" s="158">
        <v>5.1265489999999998</v>
      </c>
      <c r="AF90" s="157">
        <v>-4.3290000000000004E-3</v>
      </c>
      <c r="AG90" s="146"/>
    </row>
    <row r="91" spans="1:33" ht="15" customHeight="1" x14ac:dyDescent="0.35">
      <c r="A91" s="145" t="s">
        <v>1526</v>
      </c>
      <c r="B91" s="155" t="s">
        <v>1527</v>
      </c>
      <c r="C91" s="158">
        <v>3.484575</v>
      </c>
      <c r="D91" s="158">
        <v>3.5925039999999999</v>
      </c>
      <c r="E91" s="158">
        <v>3.4781339999999998</v>
      </c>
      <c r="F91" s="158">
        <v>3.4740150000000001</v>
      </c>
      <c r="G91" s="158">
        <v>3.3982589999999999</v>
      </c>
      <c r="H91" s="158">
        <v>3.3576280000000001</v>
      </c>
      <c r="I91" s="158">
        <v>3.3246259999999999</v>
      </c>
      <c r="J91" s="158">
        <v>3.2875580000000002</v>
      </c>
      <c r="K91" s="158">
        <v>3.2619440000000002</v>
      </c>
      <c r="L91" s="158">
        <v>3.2441939999999998</v>
      </c>
      <c r="M91" s="158">
        <v>3.2212070000000002</v>
      </c>
      <c r="N91" s="158">
        <v>3.20322</v>
      </c>
      <c r="O91" s="158">
        <v>3.1846570000000001</v>
      </c>
      <c r="P91" s="158">
        <v>3.1725690000000002</v>
      </c>
      <c r="Q91" s="158">
        <v>3.1505380000000001</v>
      </c>
      <c r="R91" s="158">
        <v>3.1436130000000002</v>
      </c>
      <c r="S91" s="158">
        <v>3.1295169999999999</v>
      </c>
      <c r="T91" s="158">
        <v>3.1178629999999998</v>
      </c>
      <c r="U91" s="158">
        <v>3.1111369999999998</v>
      </c>
      <c r="V91" s="158">
        <v>3.100759</v>
      </c>
      <c r="W91" s="158">
        <v>3.088371</v>
      </c>
      <c r="X91" s="158">
        <v>3.0785369999999999</v>
      </c>
      <c r="Y91" s="158">
        <v>3.0714760000000001</v>
      </c>
      <c r="Z91" s="158">
        <v>3.0598999999999998</v>
      </c>
      <c r="AA91" s="158">
        <v>3.0513300000000001</v>
      </c>
      <c r="AB91" s="158">
        <v>3.0426700000000002</v>
      </c>
      <c r="AC91" s="158">
        <v>3.0347590000000002</v>
      </c>
      <c r="AD91" s="158">
        <v>3.0256539999999998</v>
      </c>
      <c r="AE91" s="158">
        <v>3.0195419999999999</v>
      </c>
      <c r="AF91" s="157">
        <v>-5.1029999999999999E-3</v>
      </c>
      <c r="AG91" s="146"/>
    </row>
    <row r="92" spans="1:33" ht="15" customHeight="1" x14ac:dyDescent="0.35">
      <c r="A92" s="145" t="s">
        <v>1528</v>
      </c>
      <c r="B92" s="155" t="s">
        <v>1529</v>
      </c>
      <c r="C92" s="158">
        <v>4.7800209999999996</v>
      </c>
      <c r="D92" s="158">
        <v>4.704936</v>
      </c>
      <c r="E92" s="158">
        <v>4.6600089999999996</v>
      </c>
      <c r="F92" s="158">
        <v>4.617699</v>
      </c>
      <c r="G92" s="158">
        <v>4.5868000000000002</v>
      </c>
      <c r="H92" s="158">
        <v>4.553604</v>
      </c>
      <c r="I92" s="158">
        <v>4.5278939999999999</v>
      </c>
      <c r="J92" s="158">
        <v>4.5011219999999996</v>
      </c>
      <c r="K92" s="158">
        <v>4.4839039999999999</v>
      </c>
      <c r="L92" s="158">
        <v>4.4666759999999996</v>
      </c>
      <c r="M92" s="158">
        <v>4.4523630000000001</v>
      </c>
      <c r="N92" s="158">
        <v>4.4393549999999999</v>
      </c>
      <c r="O92" s="158">
        <v>4.4223290000000004</v>
      </c>
      <c r="P92" s="158">
        <v>4.4098129999999998</v>
      </c>
      <c r="Q92" s="158">
        <v>4.402539</v>
      </c>
      <c r="R92" s="158">
        <v>4.3913580000000003</v>
      </c>
      <c r="S92" s="158">
        <v>4.3823949999999998</v>
      </c>
      <c r="T92" s="158">
        <v>4.3771820000000004</v>
      </c>
      <c r="U92" s="158">
        <v>4.3658760000000001</v>
      </c>
      <c r="V92" s="158">
        <v>4.3579629999999998</v>
      </c>
      <c r="W92" s="158">
        <v>4.3520589999999997</v>
      </c>
      <c r="X92" s="158">
        <v>4.3438220000000003</v>
      </c>
      <c r="Y92" s="158">
        <v>4.3358090000000002</v>
      </c>
      <c r="Z92" s="158">
        <v>4.3318070000000004</v>
      </c>
      <c r="AA92" s="158">
        <v>4.3259740000000004</v>
      </c>
      <c r="AB92" s="158">
        <v>4.3202160000000003</v>
      </c>
      <c r="AC92" s="158">
        <v>4.3148369999999998</v>
      </c>
      <c r="AD92" s="158">
        <v>4.3098580000000002</v>
      </c>
      <c r="AE92" s="158">
        <v>4.3046069999999999</v>
      </c>
      <c r="AF92" s="157">
        <v>-3.7339999999999999E-3</v>
      </c>
      <c r="AG92" s="146"/>
    </row>
    <row r="93" spans="1:33" ht="15" customHeight="1" x14ac:dyDescent="0.35">
      <c r="A93" s="145" t="s">
        <v>1530</v>
      </c>
      <c r="B93" s="155" t="s">
        <v>1514</v>
      </c>
      <c r="C93" s="158">
        <v>17.835712000000001</v>
      </c>
      <c r="D93" s="158">
        <v>18.590789999999998</v>
      </c>
      <c r="E93" s="158">
        <v>18.520102000000001</v>
      </c>
      <c r="F93" s="158">
        <v>18.683181999999999</v>
      </c>
      <c r="G93" s="158">
        <v>18.556093000000001</v>
      </c>
      <c r="H93" s="158">
        <v>18.606553999999999</v>
      </c>
      <c r="I93" s="158">
        <v>18.616066</v>
      </c>
      <c r="J93" s="158">
        <v>18.589327000000001</v>
      </c>
      <c r="K93" s="158">
        <v>18.596423999999999</v>
      </c>
      <c r="L93" s="158">
        <v>18.622447999999999</v>
      </c>
      <c r="M93" s="158">
        <v>18.631435</v>
      </c>
      <c r="N93" s="158">
        <v>18.646509000000002</v>
      </c>
      <c r="O93" s="158">
        <v>18.651661000000001</v>
      </c>
      <c r="P93" s="158">
        <v>18.673279000000001</v>
      </c>
      <c r="Q93" s="158">
        <v>18.647919000000002</v>
      </c>
      <c r="R93" s="158">
        <v>18.67625</v>
      </c>
      <c r="S93" s="158">
        <v>18.673746000000001</v>
      </c>
      <c r="T93" s="158">
        <v>18.668164999999998</v>
      </c>
      <c r="U93" s="158">
        <v>18.695862000000002</v>
      </c>
      <c r="V93" s="158">
        <v>18.697244999999999</v>
      </c>
      <c r="W93" s="158">
        <v>18.691219</v>
      </c>
      <c r="X93" s="158">
        <v>18.701712000000001</v>
      </c>
      <c r="Y93" s="158">
        <v>18.715938999999999</v>
      </c>
      <c r="Z93" s="158">
        <v>18.710535</v>
      </c>
      <c r="AA93" s="158">
        <v>18.714217999999999</v>
      </c>
      <c r="AB93" s="158">
        <v>18.717448999999998</v>
      </c>
      <c r="AC93" s="158">
        <v>18.722180999999999</v>
      </c>
      <c r="AD93" s="158">
        <v>18.720762000000001</v>
      </c>
      <c r="AE93" s="158">
        <v>18.729089999999999</v>
      </c>
      <c r="AF93" s="157">
        <v>1.7470000000000001E-3</v>
      </c>
      <c r="AG93" s="146"/>
    </row>
    <row r="94" spans="1:33" ht="15" customHeight="1" x14ac:dyDescent="0.35">
      <c r="A94" s="145" t="s">
        <v>1531</v>
      </c>
      <c r="B94" s="155" t="s">
        <v>1516</v>
      </c>
      <c r="C94" s="158">
        <v>41.117966000000003</v>
      </c>
      <c r="D94" s="158">
        <v>40.864863999999997</v>
      </c>
      <c r="E94" s="158">
        <v>40.892997999999999</v>
      </c>
      <c r="F94" s="158">
        <v>40.787475999999998</v>
      </c>
      <c r="G94" s="158">
        <v>40.897202</v>
      </c>
      <c r="H94" s="158">
        <v>40.820503000000002</v>
      </c>
      <c r="I94" s="158">
        <v>40.850451999999997</v>
      </c>
      <c r="J94" s="158">
        <v>40.781292000000001</v>
      </c>
      <c r="K94" s="158">
        <v>40.781444999999998</v>
      </c>
      <c r="L94" s="158">
        <v>40.768943999999998</v>
      </c>
      <c r="M94" s="158">
        <v>40.767612</v>
      </c>
      <c r="N94" s="158">
        <v>40.770102999999999</v>
      </c>
      <c r="O94" s="158">
        <v>40.745292999999997</v>
      </c>
      <c r="P94" s="158">
        <v>40.734543000000002</v>
      </c>
      <c r="Q94" s="158">
        <v>40.759064000000002</v>
      </c>
      <c r="R94" s="158">
        <v>40.735306000000001</v>
      </c>
      <c r="S94" s="158">
        <v>40.721718000000003</v>
      </c>
      <c r="T94" s="158">
        <v>40.724262000000003</v>
      </c>
      <c r="U94" s="158">
        <v>40.688575999999998</v>
      </c>
      <c r="V94" s="158">
        <v>40.681182999999997</v>
      </c>
      <c r="W94" s="158">
        <v>40.685443999999997</v>
      </c>
      <c r="X94" s="158">
        <v>40.666961999999998</v>
      </c>
      <c r="Y94" s="158">
        <v>40.642032999999998</v>
      </c>
      <c r="Z94" s="158">
        <v>40.645088000000001</v>
      </c>
      <c r="AA94" s="158">
        <v>40.636893999999998</v>
      </c>
      <c r="AB94" s="158">
        <v>40.629680999999998</v>
      </c>
      <c r="AC94" s="158">
        <v>40.622517000000002</v>
      </c>
      <c r="AD94" s="158">
        <v>40.619835000000002</v>
      </c>
      <c r="AE94" s="158">
        <v>40.607745999999999</v>
      </c>
      <c r="AF94" s="157">
        <v>-4.46E-4</v>
      </c>
      <c r="AG94" s="146"/>
    </row>
    <row r="95" spans="1:33" ht="12" customHeight="1" x14ac:dyDescent="0.35">
      <c r="A95" s="142"/>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c r="AA95" s="146"/>
      <c r="AB95" s="146"/>
      <c r="AC95" s="146"/>
      <c r="AD95" s="146"/>
      <c r="AE95" s="146"/>
      <c r="AF95" s="146"/>
      <c r="AG95" s="146"/>
    </row>
    <row r="96" spans="1:33" ht="15" customHeight="1" x14ac:dyDescent="0.35">
      <c r="A96" s="142"/>
      <c r="B96" s="154" t="s">
        <v>158</v>
      </c>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c r="AA96" s="146"/>
      <c r="AB96" s="146"/>
      <c r="AC96" s="146"/>
      <c r="AD96" s="146"/>
      <c r="AE96" s="146"/>
      <c r="AF96" s="146"/>
      <c r="AG96" s="146"/>
    </row>
    <row r="97" spans="1:33" ht="12" customHeight="1" x14ac:dyDescent="0.35">
      <c r="A97" s="142"/>
      <c r="B97" s="154" t="s">
        <v>1532</v>
      </c>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c r="AA97" s="146"/>
      <c r="AB97" s="146"/>
      <c r="AC97" s="146"/>
      <c r="AD97" s="146"/>
      <c r="AE97" s="146"/>
      <c r="AF97" s="146"/>
      <c r="AG97" s="146"/>
    </row>
    <row r="98" spans="1:33" ht="15" customHeight="1" x14ac:dyDescent="0.35">
      <c r="A98" s="145" t="s">
        <v>1533</v>
      </c>
      <c r="B98" s="155" t="s">
        <v>1502</v>
      </c>
      <c r="C98" s="156">
        <v>339.97155800000002</v>
      </c>
      <c r="D98" s="156">
        <v>339.42654399999998</v>
      </c>
      <c r="E98" s="156">
        <v>337.630493</v>
      </c>
      <c r="F98" s="156">
        <v>332.29501299999998</v>
      </c>
      <c r="G98" s="156">
        <v>330.906586</v>
      </c>
      <c r="H98" s="156">
        <v>328.057434</v>
      </c>
      <c r="I98" s="156">
        <v>323.59234600000002</v>
      </c>
      <c r="J98" s="156">
        <v>323.21160900000001</v>
      </c>
      <c r="K98" s="156">
        <v>323.42336999999998</v>
      </c>
      <c r="L98" s="156">
        <v>323.49331699999999</v>
      </c>
      <c r="M98" s="156">
        <v>323.407104</v>
      </c>
      <c r="N98" s="156">
        <v>323.17129499999999</v>
      </c>
      <c r="O98" s="156">
        <v>323.03799400000003</v>
      </c>
      <c r="P98" s="156">
        <v>322.95400999999998</v>
      </c>
      <c r="Q98" s="156">
        <v>322.46758999999997</v>
      </c>
      <c r="R98" s="156">
        <v>322.90087899999997</v>
      </c>
      <c r="S98" s="156">
        <v>323.47839399999998</v>
      </c>
      <c r="T98" s="156">
        <v>323.92126500000001</v>
      </c>
      <c r="U98" s="156">
        <v>324.68472300000002</v>
      </c>
      <c r="V98" s="156">
        <v>325.24585000000002</v>
      </c>
      <c r="W98" s="156">
        <v>325.72070300000001</v>
      </c>
      <c r="X98" s="156">
        <v>326.38504</v>
      </c>
      <c r="Y98" s="156">
        <v>327.22302200000001</v>
      </c>
      <c r="Z98" s="156">
        <v>327.95126299999998</v>
      </c>
      <c r="AA98" s="156">
        <v>328.72323599999999</v>
      </c>
      <c r="AB98" s="156">
        <v>329.478027</v>
      </c>
      <c r="AC98" s="156">
        <v>330.22323599999999</v>
      </c>
      <c r="AD98" s="156">
        <v>330.91204800000003</v>
      </c>
      <c r="AE98" s="156">
        <v>331.64453099999997</v>
      </c>
      <c r="AF98" s="157">
        <v>-8.8500000000000004E-4</v>
      </c>
      <c r="AG98" s="146"/>
    </row>
    <row r="99" spans="1:33" ht="15" customHeight="1" x14ac:dyDescent="0.35">
      <c r="A99" s="145" t="s">
        <v>1534</v>
      </c>
      <c r="B99" s="155" t="s">
        <v>1504</v>
      </c>
      <c r="C99" s="156">
        <v>281.52252199999998</v>
      </c>
      <c r="D99" s="156">
        <v>281.685272</v>
      </c>
      <c r="E99" s="156">
        <v>281.05258199999997</v>
      </c>
      <c r="F99" s="156">
        <v>278.71792599999998</v>
      </c>
      <c r="G99" s="156">
        <v>279.93960600000003</v>
      </c>
      <c r="H99" s="156">
        <v>279.35253899999998</v>
      </c>
      <c r="I99" s="156">
        <v>277.54019199999999</v>
      </c>
      <c r="J99" s="156">
        <v>278.94500699999998</v>
      </c>
      <c r="K99" s="156">
        <v>280.52179000000001</v>
      </c>
      <c r="L99" s="156">
        <v>282.44259599999998</v>
      </c>
      <c r="M99" s="156">
        <v>283.97616599999998</v>
      </c>
      <c r="N99" s="156">
        <v>285.660797</v>
      </c>
      <c r="O99" s="156">
        <v>287.279449</v>
      </c>
      <c r="P99" s="156">
        <v>289.159515</v>
      </c>
      <c r="Q99" s="156">
        <v>290.55502300000001</v>
      </c>
      <c r="R99" s="156">
        <v>292.69644199999999</v>
      </c>
      <c r="S99" s="156">
        <v>294.61413599999997</v>
      </c>
      <c r="T99" s="156">
        <v>296.49136399999998</v>
      </c>
      <c r="U99" s="156">
        <v>298.752655</v>
      </c>
      <c r="V99" s="156">
        <v>300.94360399999999</v>
      </c>
      <c r="W99" s="156">
        <v>302.94903599999998</v>
      </c>
      <c r="X99" s="156">
        <v>304.986694</v>
      </c>
      <c r="Y99" s="156">
        <v>307.19241299999999</v>
      </c>
      <c r="Z99" s="156">
        <v>309.22573899999998</v>
      </c>
      <c r="AA99" s="156">
        <v>311.29638699999998</v>
      </c>
      <c r="AB99" s="156">
        <v>313.32794200000001</v>
      </c>
      <c r="AC99" s="156">
        <v>315.35128800000001</v>
      </c>
      <c r="AD99" s="156">
        <v>317.23190299999999</v>
      </c>
      <c r="AE99" s="156">
        <v>319.25906400000002</v>
      </c>
      <c r="AF99" s="157">
        <v>4.5030000000000001E-3</v>
      </c>
      <c r="AG99" s="146"/>
    </row>
    <row r="100" spans="1:33" ht="15" customHeight="1" x14ac:dyDescent="0.35">
      <c r="A100" s="145" t="s">
        <v>1535</v>
      </c>
      <c r="B100" s="155" t="s">
        <v>1506</v>
      </c>
      <c r="C100" s="156">
        <v>157.24018899999999</v>
      </c>
      <c r="D100" s="156">
        <v>160.342331</v>
      </c>
      <c r="E100" s="156">
        <v>161.40273999999999</v>
      </c>
      <c r="F100" s="156">
        <v>161.27578700000001</v>
      </c>
      <c r="G100" s="156">
        <v>162.71847500000001</v>
      </c>
      <c r="H100" s="156">
        <v>162.852158</v>
      </c>
      <c r="I100" s="156">
        <v>160.61987300000001</v>
      </c>
      <c r="J100" s="156">
        <v>160.497681</v>
      </c>
      <c r="K100" s="156">
        <v>160.582367</v>
      </c>
      <c r="L100" s="156">
        <v>160.894485</v>
      </c>
      <c r="M100" s="156">
        <v>161.51870700000001</v>
      </c>
      <c r="N100" s="156">
        <v>162.72554</v>
      </c>
      <c r="O100" s="156">
        <v>163.41220100000001</v>
      </c>
      <c r="P100" s="156">
        <v>164.29011499999999</v>
      </c>
      <c r="Q100" s="156">
        <v>164.668823</v>
      </c>
      <c r="R100" s="156">
        <v>165.760651</v>
      </c>
      <c r="S100" s="156">
        <v>166.940033</v>
      </c>
      <c r="T100" s="156">
        <v>167.586456</v>
      </c>
      <c r="U100" s="156">
        <v>169.05621300000001</v>
      </c>
      <c r="V100" s="156">
        <v>170.43992600000001</v>
      </c>
      <c r="W100" s="156">
        <v>171.58419799999999</v>
      </c>
      <c r="X100" s="156">
        <v>172.93396000000001</v>
      </c>
      <c r="Y100" s="156">
        <v>174.59248400000001</v>
      </c>
      <c r="Z100" s="156">
        <v>176.15597500000001</v>
      </c>
      <c r="AA100" s="156">
        <v>177.79101600000001</v>
      </c>
      <c r="AB100" s="156">
        <v>179.42507900000001</v>
      </c>
      <c r="AC100" s="156">
        <v>181.06173699999999</v>
      </c>
      <c r="AD100" s="156">
        <v>182.551727</v>
      </c>
      <c r="AE100" s="156">
        <v>184.21766700000001</v>
      </c>
      <c r="AF100" s="157">
        <v>5.6709999999999998E-3</v>
      </c>
      <c r="AG100" s="146"/>
    </row>
    <row r="101" spans="1:33" ht="15" customHeight="1" x14ac:dyDescent="0.35">
      <c r="A101" s="145" t="s">
        <v>1536</v>
      </c>
      <c r="B101" s="155" t="s">
        <v>1508</v>
      </c>
      <c r="C101" s="156">
        <v>172.85008199999999</v>
      </c>
      <c r="D101" s="156">
        <v>176.65922499999999</v>
      </c>
      <c r="E101" s="156">
        <v>178.01229900000001</v>
      </c>
      <c r="F101" s="156">
        <v>178.804565</v>
      </c>
      <c r="G101" s="156">
        <v>180.44044500000001</v>
      </c>
      <c r="H101" s="156">
        <v>180.949692</v>
      </c>
      <c r="I101" s="156">
        <v>178.681915</v>
      </c>
      <c r="J101" s="156">
        <v>178.67169200000001</v>
      </c>
      <c r="K101" s="156">
        <v>178.815887</v>
      </c>
      <c r="L101" s="156">
        <v>179.18588299999999</v>
      </c>
      <c r="M101" s="156">
        <v>180.27623</v>
      </c>
      <c r="N101" s="156">
        <v>181.65295399999999</v>
      </c>
      <c r="O101" s="156">
        <v>182.68026699999999</v>
      </c>
      <c r="P101" s="156">
        <v>183.76966899999999</v>
      </c>
      <c r="Q101" s="156">
        <v>184.389938</v>
      </c>
      <c r="R101" s="156">
        <v>185.797729</v>
      </c>
      <c r="S101" s="156">
        <v>187.27006499999999</v>
      </c>
      <c r="T101" s="156">
        <v>188.24078399999999</v>
      </c>
      <c r="U101" s="156">
        <v>190.00036600000001</v>
      </c>
      <c r="V101" s="156">
        <v>191.63960299999999</v>
      </c>
      <c r="W101" s="156">
        <v>193.01942399999999</v>
      </c>
      <c r="X101" s="156">
        <v>194.601776</v>
      </c>
      <c r="Y101" s="156">
        <v>196.50351000000001</v>
      </c>
      <c r="Z101" s="156">
        <v>198.296143</v>
      </c>
      <c r="AA101" s="156">
        <v>200.15068099999999</v>
      </c>
      <c r="AB101" s="156">
        <v>202.004807</v>
      </c>
      <c r="AC101" s="156">
        <v>203.861862</v>
      </c>
      <c r="AD101" s="156">
        <v>205.531723</v>
      </c>
      <c r="AE101" s="156">
        <v>207.41520700000001</v>
      </c>
      <c r="AF101" s="157">
        <v>6.5319999999999996E-3</v>
      </c>
      <c r="AG101" s="146"/>
    </row>
    <row r="102" spans="1:33" ht="15" customHeight="1" x14ac:dyDescent="0.35">
      <c r="A102" s="145" t="s">
        <v>1537</v>
      </c>
      <c r="B102" s="155" t="s">
        <v>1510</v>
      </c>
      <c r="C102" s="156">
        <v>217.916809</v>
      </c>
      <c r="D102" s="156">
        <v>221.55685399999999</v>
      </c>
      <c r="E102" s="156">
        <v>222.672775</v>
      </c>
      <c r="F102" s="156">
        <v>222.88090500000001</v>
      </c>
      <c r="G102" s="156">
        <v>224.475266</v>
      </c>
      <c r="H102" s="156">
        <v>224.086792</v>
      </c>
      <c r="I102" s="156">
        <v>221.65173300000001</v>
      </c>
      <c r="J102" s="156">
        <v>221.832626</v>
      </c>
      <c r="K102" s="156">
        <v>222.271683</v>
      </c>
      <c r="L102" s="156">
        <v>222.81179800000001</v>
      </c>
      <c r="M102" s="156">
        <v>224.056107</v>
      </c>
      <c r="N102" s="156">
        <v>225.21229600000001</v>
      </c>
      <c r="O102" s="156">
        <v>226.13110399999999</v>
      </c>
      <c r="P102" s="156">
        <v>227.074997</v>
      </c>
      <c r="Q102" s="156">
        <v>227.76196300000001</v>
      </c>
      <c r="R102" s="156">
        <v>229.11457799999999</v>
      </c>
      <c r="S102" s="156">
        <v>230.39567600000001</v>
      </c>
      <c r="T102" s="156">
        <v>231.33904999999999</v>
      </c>
      <c r="U102" s="156">
        <v>232.97271699999999</v>
      </c>
      <c r="V102" s="156">
        <v>234.50611900000001</v>
      </c>
      <c r="W102" s="156">
        <v>235.846619</v>
      </c>
      <c r="X102" s="156">
        <v>237.360229</v>
      </c>
      <c r="Y102" s="156">
        <v>239.127182</v>
      </c>
      <c r="Z102" s="156">
        <v>240.76681500000001</v>
      </c>
      <c r="AA102" s="156">
        <v>242.454712</v>
      </c>
      <c r="AB102" s="156">
        <v>244.138184</v>
      </c>
      <c r="AC102" s="156">
        <v>245.81939700000001</v>
      </c>
      <c r="AD102" s="156">
        <v>247.33570900000001</v>
      </c>
      <c r="AE102" s="156">
        <v>249.033051</v>
      </c>
      <c r="AF102" s="157">
        <v>4.7780000000000001E-3</v>
      </c>
      <c r="AG102" s="146"/>
    </row>
    <row r="103" spans="1:33" ht="15" customHeight="1" x14ac:dyDescent="0.35">
      <c r="A103" s="145" t="s">
        <v>1538</v>
      </c>
      <c r="B103" s="155" t="s">
        <v>1512</v>
      </c>
      <c r="C103" s="156">
        <v>378.95617700000003</v>
      </c>
      <c r="D103" s="156">
        <v>380.09274299999998</v>
      </c>
      <c r="E103" s="156">
        <v>378.67062399999998</v>
      </c>
      <c r="F103" s="156">
        <v>375.03643799999998</v>
      </c>
      <c r="G103" s="156">
        <v>375.68194599999998</v>
      </c>
      <c r="H103" s="156">
        <v>375.07598899999999</v>
      </c>
      <c r="I103" s="156">
        <v>372.894745</v>
      </c>
      <c r="J103" s="156">
        <v>372.45575000000002</v>
      </c>
      <c r="K103" s="156">
        <v>372.47537199999999</v>
      </c>
      <c r="L103" s="156">
        <v>372.959045</v>
      </c>
      <c r="M103" s="156">
        <v>373.38330100000002</v>
      </c>
      <c r="N103" s="156">
        <v>374.068512</v>
      </c>
      <c r="O103" s="156">
        <v>374.644226</v>
      </c>
      <c r="P103" s="156">
        <v>375.41507000000001</v>
      </c>
      <c r="Q103" s="156">
        <v>375.74475100000001</v>
      </c>
      <c r="R103" s="156">
        <v>376.47985799999998</v>
      </c>
      <c r="S103" s="156">
        <v>377.17263800000001</v>
      </c>
      <c r="T103" s="156">
        <v>377.96697999999998</v>
      </c>
      <c r="U103" s="156">
        <v>378.86550899999997</v>
      </c>
      <c r="V103" s="156">
        <v>379.743988</v>
      </c>
      <c r="W103" s="156">
        <v>380.56140099999999</v>
      </c>
      <c r="X103" s="156">
        <v>381.29217499999999</v>
      </c>
      <c r="Y103" s="156">
        <v>382.03808600000002</v>
      </c>
      <c r="Z103" s="156">
        <v>383.15646400000003</v>
      </c>
      <c r="AA103" s="156">
        <v>384.280731</v>
      </c>
      <c r="AB103" s="156">
        <v>385.37432899999999</v>
      </c>
      <c r="AC103" s="156">
        <v>386.45974699999999</v>
      </c>
      <c r="AD103" s="156">
        <v>387.45556599999998</v>
      </c>
      <c r="AE103" s="156">
        <v>388.52270499999997</v>
      </c>
      <c r="AF103" s="157">
        <v>8.9099999999999997E-4</v>
      </c>
      <c r="AG103" s="146"/>
    </row>
    <row r="104" spans="1:33" ht="15" customHeight="1" x14ac:dyDescent="0.35">
      <c r="A104" s="145" t="s">
        <v>1539</v>
      </c>
      <c r="B104" s="155" t="s">
        <v>1514</v>
      </c>
      <c r="C104" s="156">
        <v>159.12788399999999</v>
      </c>
      <c r="D104" s="156">
        <v>160.70637500000001</v>
      </c>
      <c r="E104" s="156">
        <v>160.79930100000001</v>
      </c>
      <c r="F104" s="156">
        <v>160.656387</v>
      </c>
      <c r="G104" s="156">
        <v>161.386673</v>
      </c>
      <c r="H104" s="156">
        <v>160.91145299999999</v>
      </c>
      <c r="I104" s="156">
        <v>157.81832900000001</v>
      </c>
      <c r="J104" s="156">
        <v>157.76594499999999</v>
      </c>
      <c r="K104" s="156">
        <v>157.93985000000001</v>
      </c>
      <c r="L104" s="156">
        <v>158.21005199999999</v>
      </c>
      <c r="M104" s="156">
        <v>158.34524500000001</v>
      </c>
      <c r="N104" s="156">
        <v>158.834091</v>
      </c>
      <c r="O104" s="156">
        <v>159.06516999999999</v>
      </c>
      <c r="P104" s="156">
        <v>159.245316</v>
      </c>
      <c r="Q104" s="156">
        <v>159.36433400000001</v>
      </c>
      <c r="R104" s="156">
        <v>159.89434800000001</v>
      </c>
      <c r="S104" s="156">
        <v>160.493652</v>
      </c>
      <c r="T104" s="156">
        <v>160.694794</v>
      </c>
      <c r="U104" s="156">
        <v>161.458145</v>
      </c>
      <c r="V104" s="156">
        <v>162.145172</v>
      </c>
      <c r="W104" s="156">
        <v>162.67674299999999</v>
      </c>
      <c r="X104" s="156">
        <v>163.36637899999999</v>
      </c>
      <c r="Y104" s="156">
        <v>164.28810100000001</v>
      </c>
      <c r="Z104" s="156">
        <v>165.144958</v>
      </c>
      <c r="AA104" s="156">
        <v>166.03156999999999</v>
      </c>
      <c r="AB104" s="156">
        <v>166.916473</v>
      </c>
      <c r="AC104" s="156">
        <v>167.80561800000001</v>
      </c>
      <c r="AD104" s="156">
        <v>168.59445199999999</v>
      </c>
      <c r="AE104" s="156">
        <v>169.47499099999999</v>
      </c>
      <c r="AF104" s="157">
        <v>2.2520000000000001E-3</v>
      </c>
      <c r="AG104" s="146"/>
    </row>
    <row r="105" spans="1:33" ht="15" customHeight="1" x14ac:dyDescent="0.35">
      <c r="A105" s="145" t="s">
        <v>1540</v>
      </c>
      <c r="B105" s="155" t="s">
        <v>1516</v>
      </c>
      <c r="C105" s="156">
        <v>232.90223700000001</v>
      </c>
      <c r="D105" s="156">
        <v>233.12567100000001</v>
      </c>
      <c r="E105" s="156">
        <v>232.32002299999999</v>
      </c>
      <c r="F105" s="156">
        <v>230.488068</v>
      </c>
      <c r="G105" s="156">
        <v>231.268158</v>
      </c>
      <c r="H105" s="156">
        <v>230.90962200000001</v>
      </c>
      <c r="I105" s="156">
        <v>228.541718</v>
      </c>
      <c r="J105" s="156">
        <v>228.74327099999999</v>
      </c>
      <c r="K105" s="156">
        <v>229.059021</v>
      </c>
      <c r="L105" s="156">
        <v>229.31483499999999</v>
      </c>
      <c r="M105" s="156">
        <v>229.75456199999999</v>
      </c>
      <c r="N105" s="156">
        <v>230.32905600000001</v>
      </c>
      <c r="O105" s="156">
        <v>230.80090300000001</v>
      </c>
      <c r="P105" s="156">
        <v>231.33549500000001</v>
      </c>
      <c r="Q105" s="156">
        <v>231.72357199999999</v>
      </c>
      <c r="R105" s="156">
        <v>232.39215100000001</v>
      </c>
      <c r="S105" s="156">
        <v>233.11166399999999</v>
      </c>
      <c r="T105" s="156">
        <v>233.64003</v>
      </c>
      <c r="U105" s="156">
        <v>234.482315</v>
      </c>
      <c r="V105" s="156">
        <v>235.26438899999999</v>
      </c>
      <c r="W105" s="156">
        <v>235.934158</v>
      </c>
      <c r="X105" s="156">
        <v>236.64231899999999</v>
      </c>
      <c r="Y105" s="156">
        <v>237.45509300000001</v>
      </c>
      <c r="Z105" s="156">
        <v>238.20246900000001</v>
      </c>
      <c r="AA105" s="156">
        <v>238.946564</v>
      </c>
      <c r="AB105" s="156">
        <v>239.67195100000001</v>
      </c>
      <c r="AC105" s="156">
        <v>240.39082300000001</v>
      </c>
      <c r="AD105" s="156">
        <v>241.04995700000001</v>
      </c>
      <c r="AE105" s="156">
        <v>241.76011700000001</v>
      </c>
      <c r="AF105" s="157">
        <v>1.3339999999999999E-3</v>
      </c>
      <c r="AG105" s="146"/>
    </row>
    <row r="106" spans="1:33" ht="15" customHeight="1" x14ac:dyDescent="0.35">
      <c r="A106" s="145" t="s">
        <v>1541</v>
      </c>
      <c r="B106" s="155" t="s">
        <v>1542</v>
      </c>
      <c r="C106" s="156">
        <v>183.05023199999999</v>
      </c>
      <c r="D106" s="156">
        <v>187.094009</v>
      </c>
      <c r="E106" s="156">
        <v>187.11064099999999</v>
      </c>
      <c r="F106" s="156">
        <v>187.548462</v>
      </c>
      <c r="G106" s="156">
        <v>188.24726899999999</v>
      </c>
      <c r="H106" s="156">
        <v>187.94162</v>
      </c>
      <c r="I106" s="156">
        <v>185.337219</v>
      </c>
      <c r="J106" s="156">
        <v>185.36708100000001</v>
      </c>
      <c r="K106" s="156">
        <v>185.54655500000001</v>
      </c>
      <c r="L106" s="156">
        <v>185.96537799999999</v>
      </c>
      <c r="M106" s="156">
        <v>186.539062</v>
      </c>
      <c r="N106" s="156">
        <v>187.41928100000001</v>
      </c>
      <c r="O106" s="156">
        <v>188.04913300000001</v>
      </c>
      <c r="P106" s="156">
        <v>188.75938400000001</v>
      </c>
      <c r="Q106" s="156">
        <v>188.986603</v>
      </c>
      <c r="R106" s="156">
        <v>190.05931100000001</v>
      </c>
      <c r="S106" s="156">
        <v>191.017853</v>
      </c>
      <c r="T106" s="156">
        <v>191.55981399999999</v>
      </c>
      <c r="U106" s="156">
        <v>192.95388800000001</v>
      </c>
      <c r="V106" s="156">
        <v>194.09359699999999</v>
      </c>
      <c r="W106" s="156">
        <v>194.986008</v>
      </c>
      <c r="X106" s="156">
        <v>196.11904899999999</v>
      </c>
      <c r="Y106" s="156">
        <v>197.53556800000001</v>
      </c>
      <c r="Z106" s="156">
        <v>198.72602800000001</v>
      </c>
      <c r="AA106" s="156">
        <v>200.02676400000001</v>
      </c>
      <c r="AB106" s="156">
        <v>201.318634</v>
      </c>
      <c r="AC106" s="156">
        <v>202.61293000000001</v>
      </c>
      <c r="AD106" s="156">
        <v>203.74671900000001</v>
      </c>
      <c r="AE106" s="156">
        <v>205.066498</v>
      </c>
      <c r="AF106" s="157">
        <v>4.0639999999999999E-3</v>
      </c>
      <c r="AG106" s="146"/>
    </row>
    <row r="107" spans="1:33" ht="15" customHeight="1" x14ac:dyDescent="0.35">
      <c r="A107" s="142"/>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c r="AA107" s="146"/>
      <c r="AB107" s="146"/>
      <c r="AC107" s="146"/>
      <c r="AD107" s="146"/>
      <c r="AE107" s="146"/>
      <c r="AF107" s="146"/>
      <c r="AG107" s="146"/>
    </row>
    <row r="108" spans="1:33" ht="15" customHeight="1" x14ac:dyDescent="0.35">
      <c r="A108" s="142"/>
      <c r="B108" s="154" t="s">
        <v>1543</v>
      </c>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c r="AA108" s="146"/>
      <c r="AB108" s="146"/>
      <c r="AC108" s="146"/>
      <c r="AD108" s="146"/>
      <c r="AE108" s="146"/>
      <c r="AF108" s="146"/>
      <c r="AG108" s="146"/>
    </row>
    <row r="109" spans="1:33" ht="15" customHeight="1" x14ac:dyDescent="0.35">
      <c r="A109" s="145" t="s">
        <v>1544</v>
      </c>
      <c r="B109" s="155" t="s">
        <v>1519</v>
      </c>
      <c r="C109" s="156">
        <v>261.341949</v>
      </c>
      <c r="D109" s="156">
        <v>261.76589999999999</v>
      </c>
      <c r="E109" s="156">
        <v>261.486176</v>
      </c>
      <c r="F109" s="156">
        <v>258.53161599999999</v>
      </c>
      <c r="G109" s="156">
        <v>256.86526500000002</v>
      </c>
      <c r="H109" s="156">
        <v>254.225311</v>
      </c>
      <c r="I109" s="156">
        <v>250.975784</v>
      </c>
      <c r="J109" s="156">
        <v>250.010086</v>
      </c>
      <c r="K109" s="156">
        <v>249.69987499999999</v>
      </c>
      <c r="L109" s="156">
        <v>249.11409</v>
      </c>
      <c r="M109" s="156">
        <v>248.51151999999999</v>
      </c>
      <c r="N109" s="156">
        <v>247.763733</v>
      </c>
      <c r="O109" s="156">
        <v>247.11702</v>
      </c>
      <c r="P109" s="156">
        <v>247.22676100000001</v>
      </c>
      <c r="Q109" s="156">
        <v>247.235367</v>
      </c>
      <c r="R109" s="156">
        <v>247.42700199999999</v>
      </c>
      <c r="S109" s="156">
        <v>247.70753500000001</v>
      </c>
      <c r="T109" s="156">
        <v>247.95550499999999</v>
      </c>
      <c r="U109" s="156">
        <v>248.355301</v>
      </c>
      <c r="V109" s="156">
        <v>248.72006200000001</v>
      </c>
      <c r="W109" s="156">
        <v>248.89653000000001</v>
      </c>
      <c r="X109" s="156">
        <v>249.16877700000001</v>
      </c>
      <c r="Y109" s="156">
        <v>249.60372899999999</v>
      </c>
      <c r="Z109" s="156">
        <v>250.02623</v>
      </c>
      <c r="AA109" s="156">
        <v>250.466339</v>
      </c>
      <c r="AB109" s="156">
        <v>250.893158</v>
      </c>
      <c r="AC109" s="156">
        <v>251.313965</v>
      </c>
      <c r="AD109" s="156">
        <v>251.70162999999999</v>
      </c>
      <c r="AE109" s="156">
        <v>252.10754399999999</v>
      </c>
      <c r="AF109" s="157">
        <v>-1.284E-3</v>
      </c>
      <c r="AG109" s="146"/>
    </row>
    <row r="110" spans="1:33" ht="15" customHeight="1" x14ac:dyDescent="0.35">
      <c r="A110" s="145" t="s">
        <v>1545</v>
      </c>
      <c r="B110" s="155" t="s">
        <v>1521</v>
      </c>
      <c r="C110" s="156">
        <v>349.82418799999999</v>
      </c>
      <c r="D110" s="156">
        <v>350.92495700000001</v>
      </c>
      <c r="E110" s="156">
        <v>349.40930200000003</v>
      </c>
      <c r="F110" s="156">
        <v>345.461365</v>
      </c>
      <c r="G110" s="156">
        <v>341.78704800000003</v>
      </c>
      <c r="H110" s="156">
        <v>340.24105800000001</v>
      </c>
      <c r="I110" s="156">
        <v>339.23211700000002</v>
      </c>
      <c r="J110" s="156">
        <v>339.169556</v>
      </c>
      <c r="K110" s="156">
        <v>339.205872</v>
      </c>
      <c r="L110" s="156">
        <v>339.03241000000003</v>
      </c>
      <c r="M110" s="156">
        <v>339.33193999999997</v>
      </c>
      <c r="N110" s="156">
        <v>339.67630000000003</v>
      </c>
      <c r="O110" s="156">
        <v>340.12884500000001</v>
      </c>
      <c r="P110" s="156">
        <v>340.74566700000003</v>
      </c>
      <c r="Q110" s="156">
        <v>340.91528299999999</v>
      </c>
      <c r="R110" s="156">
        <v>341.41824300000002</v>
      </c>
      <c r="S110" s="156">
        <v>342.05038500000001</v>
      </c>
      <c r="T110" s="156">
        <v>342.06191999999999</v>
      </c>
      <c r="U110" s="156">
        <v>342.771118</v>
      </c>
      <c r="V110" s="156">
        <v>343.36801100000002</v>
      </c>
      <c r="W110" s="156">
        <v>343.731964</v>
      </c>
      <c r="X110" s="156">
        <v>344.37847900000003</v>
      </c>
      <c r="Y110" s="156">
        <v>345.37313799999998</v>
      </c>
      <c r="Z110" s="156">
        <v>346.28015099999999</v>
      </c>
      <c r="AA110" s="156">
        <v>347.22131300000001</v>
      </c>
      <c r="AB110" s="156">
        <v>348.14437900000001</v>
      </c>
      <c r="AC110" s="156">
        <v>349.05633499999999</v>
      </c>
      <c r="AD110" s="156">
        <v>349.88940400000001</v>
      </c>
      <c r="AE110" s="156">
        <v>350.76721199999997</v>
      </c>
      <c r="AF110" s="157">
        <v>9.6000000000000002E-5</v>
      </c>
      <c r="AG110" s="146"/>
    </row>
    <row r="111" spans="1:33" ht="15" customHeight="1" x14ac:dyDescent="0.35">
      <c r="A111" s="145" t="s">
        <v>1546</v>
      </c>
      <c r="B111" s="155" t="s">
        <v>1523</v>
      </c>
      <c r="C111" s="156">
        <v>153.39172400000001</v>
      </c>
      <c r="D111" s="156">
        <v>153.75199900000001</v>
      </c>
      <c r="E111" s="156">
        <v>153.77543600000001</v>
      </c>
      <c r="F111" s="156">
        <v>152.65982099999999</v>
      </c>
      <c r="G111" s="156">
        <v>151.250381</v>
      </c>
      <c r="H111" s="156">
        <v>148.76950099999999</v>
      </c>
      <c r="I111" s="156">
        <v>146.083054</v>
      </c>
      <c r="J111" s="156">
        <v>145.092209</v>
      </c>
      <c r="K111" s="156">
        <v>144.60943599999999</v>
      </c>
      <c r="L111" s="156">
        <v>143.989532</v>
      </c>
      <c r="M111" s="156">
        <v>143.92227199999999</v>
      </c>
      <c r="N111" s="156">
        <v>143.86193800000001</v>
      </c>
      <c r="O111" s="156">
        <v>143.914749</v>
      </c>
      <c r="P111" s="156">
        <v>144.008453</v>
      </c>
      <c r="Q111" s="156">
        <v>143.984711</v>
      </c>
      <c r="R111" s="156">
        <v>144.09641999999999</v>
      </c>
      <c r="S111" s="156">
        <v>144.235489</v>
      </c>
      <c r="T111" s="156">
        <v>144.26857000000001</v>
      </c>
      <c r="U111" s="156">
        <v>144.49490399999999</v>
      </c>
      <c r="V111" s="156">
        <v>144.748245</v>
      </c>
      <c r="W111" s="156">
        <v>144.977936</v>
      </c>
      <c r="X111" s="156">
        <v>145.23890700000001</v>
      </c>
      <c r="Y111" s="156">
        <v>145.54861500000001</v>
      </c>
      <c r="Z111" s="156">
        <v>145.83036799999999</v>
      </c>
      <c r="AA111" s="156">
        <v>146.12148999999999</v>
      </c>
      <c r="AB111" s="156">
        <v>146.40770000000001</v>
      </c>
      <c r="AC111" s="156">
        <v>146.68779000000001</v>
      </c>
      <c r="AD111" s="156">
        <v>146.946854</v>
      </c>
      <c r="AE111" s="156">
        <v>147.21871899999999</v>
      </c>
      <c r="AF111" s="157">
        <v>-1.4660000000000001E-3</v>
      </c>
      <c r="AG111" s="146"/>
    </row>
    <row r="112" spans="1:33" ht="15" customHeight="1" x14ac:dyDescent="0.35">
      <c r="A112" s="145" t="s">
        <v>1547</v>
      </c>
      <c r="B112" s="155" t="s">
        <v>1525</v>
      </c>
      <c r="C112" s="156">
        <v>277.91836499999999</v>
      </c>
      <c r="D112" s="156">
        <v>280.119415</v>
      </c>
      <c r="E112" s="156">
        <v>281.113495</v>
      </c>
      <c r="F112" s="156">
        <v>281.386505</v>
      </c>
      <c r="G112" s="156">
        <v>279.58801299999999</v>
      </c>
      <c r="H112" s="156">
        <v>278.503601</v>
      </c>
      <c r="I112" s="156">
        <v>276.86462399999999</v>
      </c>
      <c r="J112" s="156">
        <v>276.15441900000002</v>
      </c>
      <c r="K112" s="156">
        <v>275.82968099999999</v>
      </c>
      <c r="L112" s="156">
        <v>275.178223</v>
      </c>
      <c r="M112" s="156">
        <v>274.29672199999999</v>
      </c>
      <c r="N112" s="156">
        <v>273.31552099999999</v>
      </c>
      <c r="O112" s="156">
        <v>272.73236100000003</v>
      </c>
      <c r="P112" s="156">
        <v>272.64013699999998</v>
      </c>
      <c r="Q112" s="156">
        <v>272.649292</v>
      </c>
      <c r="R112" s="156">
        <v>272.81973299999999</v>
      </c>
      <c r="S112" s="156">
        <v>272.92392000000001</v>
      </c>
      <c r="T112" s="156">
        <v>273.07666</v>
      </c>
      <c r="U112" s="156">
        <v>273.33960000000002</v>
      </c>
      <c r="V112" s="156">
        <v>273.57162499999998</v>
      </c>
      <c r="W112" s="156">
        <v>273.76544200000001</v>
      </c>
      <c r="X112" s="156">
        <v>274.03567500000003</v>
      </c>
      <c r="Y112" s="156">
        <v>274.56655899999998</v>
      </c>
      <c r="Z112" s="156">
        <v>275.05123900000001</v>
      </c>
      <c r="AA112" s="156">
        <v>275.560272</v>
      </c>
      <c r="AB112" s="156">
        <v>276.06912199999999</v>
      </c>
      <c r="AC112" s="156">
        <v>276.57101399999999</v>
      </c>
      <c r="AD112" s="156">
        <v>277.034515</v>
      </c>
      <c r="AE112" s="156">
        <v>277.51910400000003</v>
      </c>
      <c r="AF112" s="157">
        <v>-5.1E-5</v>
      </c>
      <c r="AG112" s="146"/>
    </row>
    <row r="113" spans="1:33" ht="12" customHeight="1" x14ac:dyDescent="0.35">
      <c r="A113" s="145" t="s">
        <v>1548</v>
      </c>
      <c r="B113" s="155" t="s">
        <v>1527</v>
      </c>
      <c r="C113" s="156">
        <v>274.33966099999998</v>
      </c>
      <c r="D113" s="156">
        <v>274.45471199999997</v>
      </c>
      <c r="E113" s="156">
        <v>273.333099</v>
      </c>
      <c r="F113" s="156">
        <v>270.25079299999999</v>
      </c>
      <c r="G113" s="156">
        <v>266.63241599999998</v>
      </c>
      <c r="H113" s="156">
        <v>265.22891199999998</v>
      </c>
      <c r="I113" s="156">
        <v>262.600189</v>
      </c>
      <c r="J113" s="156">
        <v>261.852936</v>
      </c>
      <c r="K113" s="156">
        <v>261.63619999999997</v>
      </c>
      <c r="L113" s="156">
        <v>261.10781900000001</v>
      </c>
      <c r="M113" s="156">
        <v>260.44296300000002</v>
      </c>
      <c r="N113" s="156">
        <v>259.61971999999997</v>
      </c>
      <c r="O113" s="156">
        <v>259.34066799999999</v>
      </c>
      <c r="P113" s="156">
        <v>259.55264299999999</v>
      </c>
      <c r="Q113" s="156">
        <v>259.62908900000002</v>
      </c>
      <c r="R113" s="156">
        <v>259.81372099999999</v>
      </c>
      <c r="S113" s="156">
        <v>259.92666600000001</v>
      </c>
      <c r="T113" s="156">
        <v>259.80938700000002</v>
      </c>
      <c r="U113" s="156">
        <v>260.03695699999997</v>
      </c>
      <c r="V113" s="156">
        <v>260.21765099999999</v>
      </c>
      <c r="W113" s="156">
        <v>260.28427099999999</v>
      </c>
      <c r="X113" s="156">
        <v>260.52142300000003</v>
      </c>
      <c r="Y113" s="156">
        <v>260.99093599999998</v>
      </c>
      <c r="Z113" s="156">
        <v>261.42672700000003</v>
      </c>
      <c r="AA113" s="156">
        <v>261.89486699999998</v>
      </c>
      <c r="AB113" s="156">
        <v>262.35379</v>
      </c>
      <c r="AC113" s="156">
        <v>262.80630500000001</v>
      </c>
      <c r="AD113" s="156">
        <v>263.22366299999999</v>
      </c>
      <c r="AE113" s="156">
        <v>263.65997299999998</v>
      </c>
      <c r="AF113" s="157">
        <v>-1.4170000000000001E-3</v>
      </c>
      <c r="AG113" s="146"/>
    </row>
    <row r="114" spans="1:33" ht="15" customHeight="1" x14ac:dyDescent="0.35">
      <c r="A114" s="145" t="s">
        <v>1549</v>
      </c>
      <c r="B114" s="155" t="s">
        <v>1529</v>
      </c>
      <c r="C114" s="156">
        <v>358.338684</v>
      </c>
      <c r="D114" s="156">
        <v>358.93298299999998</v>
      </c>
      <c r="E114" s="156">
        <v>358.60668900000002</v>
      </c>
      <c r="F114" s="156">
        <v>351.90380900000002</v>
      </c>
      <c r="G114" s="156">
        <v>345.66439800000001</v>
      </c>
      <c r="H114" s="156">
        <v>340.51663200000002</v>
      </c>
      <c r="I114" s="156">
        <v>337.23132299999997</v>
      </c>
      <c r="J114" s="156">
        <v>336.41284200000001</v>
      </c>
      <c r="K114" s="156">
        <v>336.21069299999999</v>
      </c>
      <c r="L114" s="156">
        <v>335.48312399999998</v>
      </c>
      <c r="M114" s="156">
        <v>335.25045799999998</v>
      </c>
      <c r="N114" s="156">
        <v>334.780823</v>
      </c>
      <c r="O114" s="156">
        <v>334.12222300000002</v>
      </c>
      <c r="P114" s="156">
        <v>333.70382699999999</v>
      </c>
      <c r="Q114" s="156">
        <v>333.05117799999999</v>
      </c>
      <c r="R114" s="156">
        <v>333.037781</v>
      </c>
      <c r="S114" s="156">
        <v>333.26580799999999</v>
      </c>
      <c r="T114" s="156">
        <v>332.94061299999998</v>
      </c>
      <c r="U114" s="156">
        <v>333.36294600000002</v>
      </c>
      <c r="V114" s="156">
        <v>333.75106799999998</v>
      </c>
      <c r="W114" s="156">
        <v>333.96682700000002</v>
      </c>
      <c r="X114" s="156">
        <v>334.45074499999998</v>
      </c>
      <c r="Y114" s="156">
        <v>335.33621199999999</v>
      </c>
      <c r="Z114" s="156">
        <v>336.102417</v>
      </c>
      <c r="AA114" s="156">
        <v>336.926422</v>
      </c>
      <c r="AB114" s="156">
        <v>337.75167800000003</v>
      </c>
      <c r="AC114" s="156">
        <v>338.56643700000001</v>
      </c>
      <c r="AD114" s="156">
        <v>339.31310999999999</v>
      </c>
      <c r="AE114" s="156">
        <v>340.093842</v>
      </c>
      <c r="AF114" s="157">
        <v>-1.8649999999999999E-3</v>
      </c>
      <c r="AG114" s="146"/>
    </row>
    <row r="115" spans="1:33" ht="15" customHeight="1" x14ac:dyDescent="0.35">
      <c r="A115" s="145" t="s">
        <v>1550</v>
      </c>
      <c r="B115" s="155" t="s">
        <v>1514</v>
      </c>
      <c r="C115" s="156">
        <v>179.620834</v>
      </c>
      <c r="D115" s="156">
        <v>182.28387499999999</v>
      </c>
      <c r="E115" s="156">
        <v>183.71601899999999</v>
      </c>
      <c r="F115" s="156">
        <v>183.90008499999999</v>
      </c>
      <c r="G115" s="156">
        <v>182.91708399999999</v>
      </c>
      <c r="H115" s="156">
        <v>182.137711</v>
      </c>
      <c r="I115" s="156">
        <v>180.25306699999999</v>
      </c>
      <c r="J115" s="156">
        <v>179.86106899999999</v>
      </c>
      <c r="K115" s="156">
        <v>180.362335</v>
      </c>
      <c r="L115" s="156">
        <v>180.80761699999999</v>
      </c>
      <c r="M115" s="156">
        <v>181.13949600000001</v>
      </c>
      <c r="N115" s="156">
        <v>181.15928600000001</v>
      </c>
      <c r="O115" s="156">
        <v>181.22685200000001</v>
      </c>
      <c r="P115" s="156">
        <v>181.46504200000001</v>
      </c>
      <c r="Q115" s="156">
        <v>181.45715300000001</v>
      </c>
      <c r="R115" s="156">
        <v>181.780136</v>
      </c>
      <c r="S115" s="156">
        <v>182.23310900000001</v>
      </c>
      <c r="T115" s="156">
        <v>182.31594799999999</v>
      </c>
      <c r="U115" s="156">
        <v>182.97854599999999</v>
      </c>
      <c r="V115" s="156">
        <v>183.592422</v>
      </c>
      <c r="W115" s="156">
        <v>184.08122299999999</v>
      </c>
      <c r="X115" s="156">
        <v>184.89378400000001</v>
      </c>
      <c r="Y115" s="156">
        <v>185.85020399999999</v>
      </c>
      <c r="Z115" s="156">
        <v>186.72030599999999</v>
      </c>
      <c r="AA115" s="156">
        <v>187.60789500000001</v>
      </c>
      <c r="AB115" s="156">
        <v>188.48658800000001</v>
      </c>
      <c r="AC115" s="156">
        <v>189.357742</v>
      </c>
      <c r="AD115" s="156">
        <v>190.166855</v>
      </c>
      <c r="AE115" s="156">
        <v>191.018585</v>
      </c>
      <c r="AF115" s="157">
        <v>2.2000000000000001E-3</v>
      </c>
      <c r="AG115" s="146"/>
    </row>
    <row r="116" spans="1:33" ht="15" customHeight="1" x14ac:dyDescent="0.35">
      <c r="A116" s="145" t="s">
        <v>1551</v>
      </c>
      <c r="B116" s="155" t="s">
        <v>1516</v>
      </c>
      <c r="C116" s="156">
        <v>276.05755599999998</v>
      </c>
      <c r="D116" s="156">
        <v>279.361694</v>
      </c>
      <c r="E116" s="156">
        <v>279.39160199999998</v>
      </c>
      <c r="F116" s="156">
        <v>277.99603300000001</v>
      </c>
      <c r="G116" s="156">
        <v>276.44287100000003</v>
      </c>
      <c r="H116" s="156">
        <v>276.02868699999999</v>
      </c>
      <c r="I116" s="156">
        <v>274.76028400000001</v>
      </c>
      <c r="J116" s="156">
        <v>274.82681300000002</v>
      </c>
      <c r="K116" s="156">
        <v>275.12115499999999</v>
      </c>
      <c r="L116" s="156">
        <v>275.55609099999998</v>
      </c>
      <c r="M116" s="156">
        <v>276.223816</v>
      </c>
      <c r="N116" s="156">
        <v>277.051422</v>
      </c>
      <c r="O116" s="156">
        <v>278.04766799999999</v>
      </c>
      <c r="P116" s="156">
        <v>279.336884</v>
      </c>
      <c r="Q116" s="156">
        <v>280.28591899999998</v>
      </c>
      <c r="R116" s="156">
        <v>281.67038000000002</v>
      </c>
      <c r="S116" s="156">
        <v>282.95107999999999</v>
      </c>
      <c r="T116" s="156">
        <v>284.07193000000001</v>
      </c>
      <c r="U116" s="156">
        <v>285.60607900000002</v>
      </c>
      <c r="V116" s="156">
        <v>287.01153599999998</v>
      </c>
      <c r="W116" s="156">
        <v>288.168182</v>
      </c>
      <c r="X116" s="156">
        <v>289.45291099999997</v>
      </c>
      <c r="Y116" s="156">
        <v>291.01254299999999</v>
      </c>
      <c r="Z116" s="156">
        <v>292.47030599999999</v>
      </c>
      <c r="AA116" s="156">
        <v>293.96249399999999</v>
      </c>
      <c r="AB116" s="156">
        <v>295.42804000000001</v>
      </c>
      <c r="AC116" s="156">
        <v>296.88937399999998</v>
      </c>
      <c r="AD116" s="156">
        <v>298.24902300000002</v>
      </c>
      <c r="AE116" s="156">
        <v>299.68618800000002</v>
      </c>
      <c r="AF116" s="157">
        <v>2.9369999999999999E-3</v>
      </c>
      <c r="AG116" s="146"/>
    </row>
    <row r="117" spans="1:33" ht="15" customHeight="1" x14ac:dyDescent="0.35">
      <c r="A117" s="145" t="s">
        <v>1552</v>
      </c>
      <c r="B117" s="155" t="s">
        <v>1553</v>
      </c>
      <c r="C117" s="162">
        <v>277.725708</v>
      </c>
      <c r="D117" s="162">
        <v>278.89733899999999</v>
      </c>
      <c r="E117" s="162">
        <v>279.05117799999999</v>
      </c>
      <c r="F117" s="162">
        <v>277.020172</v>
      </c>
      <c r="G117" s="162">
        <v>275.09368899999998</v>
      </c>
      <c r="H117" s="162">
        <v>274.020172</v>
      </c>
      <c r="I117" s="162">
        <v>272.538116</v>
      </c>
      <c r="J117" s="162">
        <v>272.464111</v>
      </c>
      <c r="K117" s="162">
        <v>272.69598400000001</v>
      </c>
      <c r="L117" s="162">
        <v>272.84893799999998</v>
      </c>
      <c r="M117" s="162">
        <v>273.20779399999998</v>
      </c>
      <c r="N117" s="162">
        <v>273.57427999999999</v>
      </c>
      <c r="O117" s="162">
        <v>274.08105499999999</v>
      </c>
      <c r="P117" s="162">
        <v>274.82354700000002</v>
      </c>
      <c r="Q117" s="162">
        <v>275.325378</v>
      </c>
      <c r="R117" s="162">
        <v>276.10879499999999</v>
      </c>
      <c r="S117" s="162">
        <v>276.96283</v>
      </c>
      <c r="T117" s="162">
        <v>277.50778200000002</v>
      </c>
      <c r="U117" s="162">
        <v>278.49267600000002</v>
      </c>
      <c r="V117" s="162">
        <v>279.42697099999998</v>
      </c>
      <c r="W117" s="162">
        <v>280.16540500000002</v>
      </c>
      <c r="X117" s="162">
        <v>281.08682299999998</v>
      </c>
      <c r="Y117" s="162">
        <v>282.26550300000002</v>
      </c>
      <c r="Z117" s="162">
        <v>283.38574199999999</v>
      </c>
      <c r="AA117" s="162">
        <v>284.52114899999998</v>
      </c>
      <c r="AB117" s="162">
        <v>285.63909899999999</v>
      </c>
      <c r="AC117" s="162">
        <v>286.74658199999999</v>
      </c>
      <c r="AD117" s="162">
        <v>287.78298999999998</v>
      </c>
      <c r="AE117" s="162">
        <v>288.85674999999998</v>
      </c>
      <c r="AF117" s="163">
        <v>1.4040000000000001E-3</v>
      </c>
      <c r="AG117" s="146"/>
    </row>
    <row r="118" spans="1:33" ht="15" customHeight="1" x14ac:dyDescent="0.35">
      <c r="A118" s="142"/>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c r="AA118" s="146"/>
      <c r="AB118" s="146"/>
      <c r="AC118" s="146"/>
      <c r="AD118" s="146"/>
      <c r="AE118" s="146"/>
      <c r="AF118" s="146"/>
      <c r="AG118" s="146"/>
    </row>
    <row r="119" spans="1:33" ht="15" customHeight="1" x14ac:dyDescent="0.35">
      <c r="A119" s="142"/>
      <c r="B119" s="154" t="s">
        <v>157</v>
      </c>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c r="AA119" s="146"/>
      <c r="AB119" s="146"/>
      <c r="AC119" s="146"/>
      <c r="AD119" s="146"/>
      <c r="AE119" s="146"/>
      <c r="AF119" s="146"/>
      <c r="AG119" s="146"/>
    </row>
    <row r="120" spans="1:33" ht="15" customHeight="1" x14ac:dyDescent="0.35">
      <c r="A120" s="142"/>
      <c r="B120" s="154" t="s">
        <v>1532</v>
      </c>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c r="AA120" s="146"/>
      <c r="AB120" s="146"/>
      <c r="AC120" s="146"/>
      <c r="AD120" s="146"/>
      <c r="AE120" s="146"/>
      <c r="AF120" s="146"/>
      <c r="AG120" s="146"/>
    </row>
    <row r="121" spans="1:33" ht="15" customHeight="1" x14ac:dyDescent="0.35">
      <c r="A121" s="145" t="s">
        <v>1554</v>
      </c>
      <c r="B121" s="155" t="s">
        <v>1502</v>
      </c>
      <c r="C121" s="156">
        <v>3343.5952149999998</v>
      </c>
      <c r="D121" s="156">
        <v>3344.9096679999998</v>
      </c>
      <c r="E121" s="156">
        <v>3343.2646479999999</v>
      </c>
      <c r="F121" s="156">
        <v>3324.358643</v>
      </c>
      <c r="G121" s="156">
        <v>3315.3874510000001</v>
      </c>
      <c r="H121" s="156">
        <v>3299.2707519999999</v>
      </c>
      <c r="I121" s="156">
        <v>3275.2160640000002</v>
      </c>
      <c r="J121" s="156">
        <v>3272.536865</v>
      </c>
      <c r="K121" s="156">
        <v>3273.584961</v>
      </c>
      <c r="L121" s="156">
        <v>3271.7192380000001</v>
      </c>
      <c r="M121" s="156">
        <v>3266.9140619999998</v>
      </c>
      <c r="N121" s="156">
        <v>3260.6752929999998</v>
      </c>
      <c r="O121" s="156">
        <v>3255.383789</v>
      </c>
      <c r="P121" s="156">
        <v>3249.6611330000001</v>
      </c>
      <c r="Q121" s="156">
        <v>3242.4504390000002</v>
      </c>
      <c r="R121" s="156">
        <v>3239.0803219999998</v>
      </c>
      <c r="S121" s="156">
        <v>3237.1118160000001</v>
      </c>
      <c r="T121" s="156">
        <v>3234.5722660000001</v>
      </c>
      <c r="U121" s="156">
        <v>3233.2058109999998</v>
      </c>
      <c r="V121" s="156">
        <v>3230.9689939999998</v>
      </c>
      <c r="W121" s="156">
        <v>3228.6984859999998</v>
      </c>
      <c r="X121" s="156">
        <v>3227.811279</v>
      </c>
      <c r="Y121" s="156">
        <v>3227.7380370000001</v>
      </c>
      <c r="Z121" s="156">
        <v>3227.3874510000001</v>
      </c>
      <c r="AA121" s="156">
        <v>3227.3344729999999</v>
      </c>
      <c r="AB121" s="156">
        <v>3227.3344729999999</v>
      </c>
      <c r="AC121" s="156">
        <v>3227.3344729999999</v>
      </c>
      <c r="AD121" s="156">
        <v>3227.3344729999999</v>
      </c>
      <c r="AE121" s="156">
        <v>3227.3344729999999</v>
      </c>
      <c r="AF121" s="157">
        <v>-1.263E-3</v>
      </c>
      <c r="AG121" s="146"/>
    </row>
    <row r="122" spans="1:33" ht="15" customHeight="1" x14ac:dyDescent="0.35">
      <c r="A122" s="145" t="s">
        <v>1555</v>
      </c>
      <c r="B122" s="155" t="s">
        <v>1504</v>
      </c>
      <c r="C122" s="156">
        <v>3384.8464359999998</v>
      </c>
      <c r="D122" s="156">
        <v>3384.2404790000001</v>
      </c>
      <c r="E122" s="156">
        <v>3375.420654</v>
      </c>
      <c r="F122" s="156">
        <v>3339.5998540000001</v>
      </c>
      <c r="G122" s="156">
        <v>3337.3630370000001</v>
      </c>
      <c r="H122" s="156">
        <v>3316.5363769999999</v>
      </c>
      <c r="I122" s="156">
        <v>3289.4975589999999</v>
      </c>
      <c r="J122" s="156">
        <v>3289.095703</v>
      </c>
      <c r="K122" s="156">
        <v>3289.6225589999999</v>
      </c>
      <c r="L122" s="156">
        <v>3289.7272950000001</v>
      </c>
      <c r="M122" s="156">
        <v>3287.611328</v>
      </c>
      <c r="N122" s="156">
        <v>3285.4365229999999</v>
      </c>
      <c r="O122" s="156">
        <v>3283.6640619999998</v>
      </c>
      <c r="P122" s="156">
        <v>3281.6860350000002</v>
      </c>
      <c r="Q122" s="156">
        <v>3279.9663089999999</v>
      </c>
      <c r="R122" s="156">
        <v>3279.73999</v>
      </c>
      <c r="S122" s="156">
        <v>3279.1577149999998</v>
      </c>
      <c r="T122" s="156">
        <v>3280.070557</v>
      </c>
      <c r="U122" s="156">
        <v>3280.116211</v>
      </c>
      <c r="V122" s="156">
        <v>3280.4602049999999</v>
      </c>
      <c r="W122" s="156">
        <v>3280.741211</v>
      </c>
      <c r="X122" s="156">
        <v>3280.774414</v>
      </c>
      <c r="Y122" s="156">
        <v>3280.774414</v>
      </c>
      <c r="Z122" s="156">
        <v>3280.5285640000002</v>
      </c>
      <c r="AA122" s="156">
        <v>3280.5031739999999</v>
      </c>
      <c r="AB122" s="156">
        <v>3280.5031739999999</v>
      </c>
      <c r="AC122" s="156">
        <v>3280.5031739999999</v>
      </c>
      <c r="AD122" s="156">
        <v>3280.5031739999999</v>
      </c>
      <c r="AE122" s="156">
        <v>3280.5031739999999</v>
      </c>
      <c r="AF122" s="157">
        <v>-1.1180000000000001E-3</v>
      </c>
      <c r="AG122" s="146"/>
    </row>
    <row r="123" spans="1:33" ht="15" customHeight="1" x14ac:dyDescent="0.35">
      <c r="A123" s="145" t="s">
        <v>1556</v>
      </c>
      <c r="B123" s="155" t="s">
        <v>1506</v>
      </c>
      <c r="C123" s="156">
        <v>3183.211182</v>
      </c>
      <c r="D123" s="156">
        <v>3179.0261230000001</v>
      </c>
      <c r="E123" s="156">
        <v>3179.59375</v>
      </c>
      <c r="F123" s="156">
        <v>3154.6958009999998</v>
      </c>
      <c r="G123" s="156">
        <v>3154.673828</v>
      </c>
      <c r="H123" s="156">
        <v>3141.2817380000001</v>
      </c>
      <c r="I123" s="156">
        <v>3114.0249020000001</v>
      </c>
      <c r="J123" s="156">
        <v>3114.4645999999998</v>
      </c>
      <c r="K123" s="156">
        <v>3115.076172</v>
      </c>
      <c r="L123" s="156">
        <v>3115.554932</v>
      </c>
      <c r="M123" s="156">
        <v>3115.7653810000002</v>
      </c>
      <c r="N123" s="156">
        <v>3114.1933589999999</v>
      </c>
      <c r="O123" s="156">
        <v>3108.108643</v>
      </c>
      <c r="P123" s="156">
        <v>3100.8862300000001</v>
      </c>
      <c r="Q123" s="156">
        <v>3092.4370119999999</v>
      </c>
      <c r="R123" s="156">
        <v>3087.0520019999999</v>
      </c>
      <c r="S123" s="156">
        <v>3083.826172</v>
      </c>
      <c r="T123" s="156">
        <v>3076.553711</v>
      </c>
      <c r="U123" s="156">
        <v>3073.578857</v>
      </c>
      <c r="V123" s="156">
        <v>3070.382568</v>
      </c>
      <c r="W123" s="156">
        <v>3066.1918949999999</v>
      </c>
      <c r="X123" s="156">
        <v>3063.6171880000002</v>
      </c>
      <c r="Y123" s="156">
        <v>3063.6159670000002</v>
      </c>
      <c r="Z123" s="156">
        <v>3062.6660160000001</v>
      </c>
      <c r="AA123" s="156">
        <v>3062.2817380000001</v>
      </c>
      <c r="AB123" s="156">
        <v>3062.2817380000001</v>
      </c>
      <c r="AC123" s="156">
        <v>3062.2817380000001</v>
      </c>
      <c r="AD123" s="156">
        <v>3061.7421880000002</v>
      </c>
      <c r="AE123" s="156">
        <v>3061.5454100000002</v>
      </c>
      <c r="AF123" s="157">
        <v>-1.3910000000000001E-3</v>
      </c>
      <c r="AG123" s="146"/>
    </row>
    <row r="124" spans="1:33" ht="15" customHeight="1" x14ac:dyDescent="0.35">
      <c r="A124" s="145" t="s">
        <v>1557</v>
      </c>
      <c r="B124" s="155" t="s">
        <v>1508</v>
      </c>
      <c r="C124" s="156">
        <v>3238.3720699999999</v>
      </c>
      <c r="D124" s="156">
        <v>3251.1303710000002</v>
      </c>
      <c r="E124" s="156">
        <v>3258.6691890000002</v>
      </c>
      <c r="F124" s="156">
        <v>3242.3251949999999</v>
      </c>
      <c r="G124" s="156">
        <v>3242.3664549999999</v>
      </c>
      <c r="H124" s="156">
        <v>3232.2858890000002</v>
      </c>
      <c r="I124" s="156">
        <v>3205.3088379999999</v>
      </c>
      <c r="J124" s="156">
        <v>3205.9465329999998</v>
      </c>
      <c r="K124" s="156">
        <v>3206.4877929999998</v>
      </c>
      <c r="L124" s="156">
        <v>3206.9948730000001</v>
      </c>
      <c r="M124" s="156">
        <v>3206.9758299999999</v>
      </c>
      <c r="N124" s="156">
        <v>3204.4655760000001</v>
      </c>
      <c r="O124" s="156">
        <v>3199.8808589999999</v>
      </c>
      <c r="P124" s="156">
        <v>3193.4145509999998</v>
      </c>
      <c r="Q124" s="156">
        <v>3186.5615229999999</v>
      </c>
      <c r="R124" s="156">
        <v>3182.4770509999998</v>
      </c>
      <c r="S124" s="156">
        <v>3180.2465820000002</v>
      </c>
      <c r="T124" s="156">
        <v>3174.6533199999999</v>
      </c>
      <c r="U124" s="156">
        <v>3172.3520509999998</v>
      </c>
      <c r="V124" s="156">
        <v>3169.6142580000001</v>
      </c>
      <c r="W124" s="156">
        <v>3165.8920899999998</v>
      </c>
      <c r="X124" s="156">
        <v>3163.6032709999999</v>
      </c>
      <c r="Y124" s="156">
        <v>3163.6032709999999</v>
      </c>
      <c r="Z124" s="156">
        <v>3162.786865</v>
      </c>
      <c r="AA124" s="156">
        <v>3162.3881839999999</v>
      </c>
      <c r="AB124" s="156">
        <v>3162.3881839999999</v>
      </c>
      <c r="AC124" s="156">
        <v>3162.3881839999999</v>
      </c>
      <c r="AD124" s="156">
        <v>3161.657471</v>
      </c>
      <c r="AE124" s="156">
        <v>3161.408203</v>
      </c>
      <c r="AF124" s="157">
        <v>-8.5899999999999995E-4</v>
      </c>
      <c r="AG124" s="146"/>
    </row>
    <row r="125" spans="1:33" ht="15" customHeight="1" x14ac:dyDescent="0.35">
      <c r="A125" s="145" t="s">
        <v>1558</v>
      </c>
      <c r="B125" s="155" t="s">
        <v>1510</v>
      </c>
      <c r="C125" s="156">
        <v>3489.2248540000001</v>
      </c>
      <c r="D125" s="156">
        <v>3504.2990719999998</v>
      </c>
      <c r="E125" s="156">
        <v>3516.194336</v>
      </c>
      <c r="F125" s="156">
        <v>3508.1469729999999</v>
      </c>
      <c r="G125" s="156">
        <v>3508.3249510000001</v>
      </c>
      <c r="H125" s="156">
        <v>3495.6352539999998</v>
      </c>
      <c r="I125" s="156">
        <v>3470.0581050000001</v>
      </c>
      <c r="J125" s="156">
        <v>3470.202393</v>
      </c>
      <c r="K125" s="156">
        <v>3471.0822750000002</v>
      </c>
      <c r="L125" s="156">
        <v>3470.9909670000002</v>
      </c>
      <c r="M125" s="156">
        <v>3470.2026369999999</v>
      </c>
      <c r="N125" s="156">
        <v>3467.0234380000002</v>
      </c>
      <c r="O125" s="156">
        <v>3462.8859859999998</v>
      </c>
      <c r="P125" s="156">
        <v>3456.6674800000001</v>
      </c>
      <c r="Q125" s="156">
        <v>3451.264893</v>
      </c>
      <c r="R125" s="156">
        <v>3447.9235840000001</v>
      </c>
      <c r="S125" s="156">
        <v>3445.2365719999998</v>
      </c>
      <c r="T125" s="156">
        <v>3440.4809570000002</v>
      </c>
      <c r="U125" s="156">
        <v>3438.5126949999999</v>
      </c>
      <c r="V125" s="156">
        <v>3436.2441410000001</v>
      </c>
      <c r="W125" s="156">
        <v>3433.400635</v>
      </c>
      <c r="X125" s="156">
        <v>3431.7839359999998</v>
      </c>
      <c r="Y125" s="156">
        <v>3431.7778320000002</v>
      </c>
      <c r="Z125" s="156">
        <v>3431.0900879999999</v>
      </c>
      <c r="AA125" s="156">
        <v>3430.7277829999998</v>
      </c>
      <c r="AB125" s="156">
        <v>3430.7277829999998</v>
      </c>
      <c r="AC125" s="156">
        <v>3430.7277829999998</v>
      </c>
      <c r="AD125" s="156">
        <v>3430.1469729999999</v>
      </c>
      <c r="AE125" s="156">
        <v>3429.951172</v>
      </c>
      <c r="AF125" s="157">
        <v>-6.1200000000000002E-4</v>
      </c>
      <c r="AG125" s="146"/>
    </row>
    <row r="126" spans="1:33" ht="15" customHeight="1" x14ac:dyDescent="0.35">
      <c r="A126" s="145" t="s">
        <v>1559</v>
      </c>
      <c r="B126" s="155" t="s">
        <v>1512</v>
      </c>
      <c r="C126" s="156">
        <v>3189.7834469999998</v>
      </c>
      <c r="D126" s="156">
        <v>3182.3610840000001</v>
      </c>
      <c r="E126" s="156">
        <v>3168.757568</v>
      </c>
      <c r="F126" s="156">
        <v>3148.6164549999999</v>
      </c>
      <c r="G126" s="156">
        <v>3146.6589359999998</v>
      </c>
      <c r="H126" s="156">
        <v>3136.6916500000002</v>
      </c>
      <c r="I126" s="156">
        <v>3119.5998540000001</v>
      </c>
      <c r="J126" s="156">
        <v>3118.3867190000001</v>
      </c>
      <c r="K126" s="156">
        <v>3117.8723140000002</v>
      </c>
      <c r="L126" s="156">
        <v>3117.0754390000002</v>
      </c>
      <c r="M126" s="156">
        <v>3115.9853520000001</v>
      </c>
      <c r="N126" s="156">
        <v>3115.3864749999998</v>
      </c>
      <c r="O126" s="156">
        <v>3114.8161620000001</v>
      </c>
      <c r="P126" s="156">
        <v>3114.4528810000002</v>
      </c>
      <c r="Q126" s="156">
        <v>3113.6564939999998</v>
      </c>
      <c r="R126" s="156">
        <v>3113.265625</v>
      </c>
      <c r="S126" s="156">
        <v>3113.5495609999998</v>
      </c>
      <c r="T126" s="156">
        <v>3115.1701659999999</v>
      </c>
      <c r="U126" s="156">
        <v>3115.66626</v>
      </c>
      <c r="V126" s="156">
        <v>3116.498779</v>
      </c>
      <c r="W126" s="156">
        <v>3117.594482</v>
      </c>
      <c r="X126" s="156">
        <v>3118.040039</v>
      </c>
      <c r="Y126" s="156">
        <v>3118.040039</v>
      </c>
      <c r="Z126" s="156">
        <v>3117.9941410000001</v>
      </c>
      <c r="AA126" s="156">
        <v>3117.9946289999998</v>
      </c>
      <c r="AB126" s="156">
        <v>3117.9946289999998</v>
      </c>
      <c r="AC126" s="156">
        <v>3117.9946289999998</v>
      </c>
      <c r="AD126" s="156">
        <v>3117.9946289999998</v>
      </c>
      <c r="AE126" s="156">
        <v>3117.9946289999998</v>
      </c>
      <c r="AF126" s="157">
        <v>-8.1300000000000003E-4</v>
      </c>
      <c r="AG126" s="146"/>
    </row>
    <row r="127" spans="1:33" ht="15" customHeight="1" x14ac:dyDescent="0.35">
      <c r="A127" s="145" t="s">
        <v>1560</v>
      </c>
      <c r="B127" s="155" t="s">
        <v>1514</v>
      </c>
      <c r="C127" s="156">
        <v>3250.790039</v>
      </c>
      <c r="D127" s="156">
        <v>3262.1303710000002</v>
      </c>
      <c r="E127" s="156">
        <v>3269.6604000000002</v>
      </c>
      <c r="F127" s="156">
        <v>3257.9709469999998</v>
      </c>
      <c r="G127" s="156">
        <v>3258.4643550000001</v>
      </c>
      <c r="H127" s="156">
        <v>3246.7783199999999</v>
      </c>
      <c r="I127" s="156">
        <v>3216.1022950000001</v>
      </c>
      <c r="J127" s="156">
        <v>3216.6489259999998</v>
      </c>
      <c r="K127" s="156">
        <v>3217.539307</v>
      </c>
      <c r="L127" s="156">
        <v>3218.126221</v>
      </c>
      <c r="M127" s="156">
        <v>3217.0097660000001</v>
      </c>
      <c r="N127" s="156">
        <v>3212.7338869999999</v>
      </c>
      <c r="O127" s="156">
        <v>3206.4560550000001</v>
      </c>
      <c r="P127" s="156">
        <v>3198.1914059999999</v>
      </c>
      <c r="Q127" s="156">
        <v>3191.6210940000001</v>
      </c>
      <c r="R127" s="156">
        <v>3187.0336910000001</v>
      </c>
      <c r="S127" s="156">
        <v>3184.0927729999999</v>
      </c>
      <c r="T127" s="156">
        <v>3177.4460450000001</v>
      </c>
      <c r="U127" s="156">
        <v>3174.7609859999998</v>
      </c>
      <c r="V127" s="156">
        <v>3171.6831050000001</v>
      </c>
      <c r="W127" s="156">
        <v>3167.751221</v>
      </c>
      <c r="X127" s="156">
        <v>3165.4008789999998</v>
      </c>
      <c r="Y127" s="156">
        <v>3165.3684079999998</v>
      </c>
      <c r="Z127" s="156">
        <v>3164.75</v>
      </c>
      <c r="AA127" s="156">
        <v>3164.4284670000002</v>
      </c>
      <c r="AB127" s="156">
        <v>3164.428711</v>
      </c>
      <c r="AC127" s="156">
        <v>3164.4284670000002</v>
      </c>
      <c r="AD127" s="156">
        <v>3164.0139159999999</v>
      </c>
      <c r="AE127" s="156">
        <v>3163.830078</v>
      </c>
      <c r="AF127" s="157">
        <v>-9.68E-4</v>
      </c>
      <c r="AG127" s="146"/>
    </row>
    <row r="128" spans="1:33" ht="12" customHeight="1" x14ac:dyDescent="0.35">
      <c r="A128" s="145" t="s">
        <v>1561</v>
      </c>
      <c r="B128" s="155" t="s">
        <v>1516</v>
      </c>
      <c r="C128" s="156">
        <v>3863.0129390000002</v>
      </c>
      <c r="D128" s="156">
        <v>3866.280518</v>
      </c>
      <c r="E128" s="156">
        <v>3864.2209469999998</v>
      </c>
      <c r="F128" s="156">
        <v>3843.580078</v>
      </c>
      <c r="G128" s="156">
        <v>3846.4541020000001</v>
      </c>
      <c r="H128" s="156">
        <v>3835.3598630000001</v>
      </c>
      <c r="I128" s="156">
        <v>3807.686279</v>
      </c>
      <c r="J128" s="156">
        <v>3807.3017580000001</v>
      </c>
      <c r="K128" s="156">
        <v>3808.6000979999999</v>
      </c>
      <c r="L128" s="156">
        <v>3807.6115719999998</v>
      </c>
      <c r="M128" s="156">
        <v>3805.7944339999999</v>
      </c>
      <c r="N128" s="156">
        <v>3804.0173340000001</v>
      </c>
      <c r="O128" s="156">
        <v>3801.3203119999998</v>
      </c>
      <c r="P128" s="156">
        <v>3797.9057619999999</v>
      </c>
      <c r="Q128" s="156">
        <v>3795.031982</v>
      </c>
      <c r="R128" s="156">
        <v>3792.9357909999999</v>
      </c>
      <c r="S128" s="156">
        <v>3792.313721</v>
      </c>
      <c r="T128" s="156">
        <v>3790.1267090000001</v>
      </c>
      <c r="U128" s="156">
        <v>3789.8989259999998</v>
      </c>
      <c r="V128" s="156">
        <v>3789.485596</v>
      </c>
      <c r="W128" s="156">
        <v>3788.672607</v>
      </c>
      <c r="X128" s="156">
        <v>3788.1669919999999</v>
      </c>
      <c r="Y128" s="156">
        <v>3788.1450199999999</v>
      </c>
      <c r="Z128" s="156">
        <v>3788.123779</v>
      </c>
      <c r="AA128" s="156">
        <v>3788.101807</v>
      </c>
      <c r="AB128" s="156">
        <v>3788.1027829999998</v>
      </c>
      <c r="AC128" s="156">
        <v>3788.1022950000001</v>
      </c>
      <c r="AD128" s="156">
        <v>3788.0842290000001</v>
      </c>
      <c r="AE128" s="156">
        <v>3788.0751949999999</v>
      </c>
      <c r="AF128" s="157">
        <v>-6.9899999999999997E-4</v>
      </c>
      <c r="AG128" s="146"/>
    </row>
    <row r="129" spans="1:33" ht="12" customHeight="1" x14ac:dyDescent="0.35">
      <c r="A129" s="145" t="s">
        <v>1562</v>
      </c>
      <c r="B129" s="155" t="s">
        <v>1542</v>
      </c>
      <c r="C129" s="156">
        <v>3309.5756839999999</v>
      </c>
      <c r="D129" s="156">
        <v>3333.3186040000001</v>
      </c>
      <c r="E129" s="156">
        <v>3336.3876949999999</v>
      </c>
      <c r="F129" s="156">
        <v>3324.96875</v>
      </c>
      <c r="G129" s="156">
        <v>3323.6359859999998</v>
      </c>
      <c r="H129" s="156">
        <v>3311.3264159999999</v>
      </c>
      <c r="I129" s="156">
        <v>3283.461182</v>
      </c>
      <c r="J129" s="156">
        <v>3284.8125</v>
      </c>
      <c r="K129" s="156">
        <v>3285.7927249999998</v>
      </c>
      <c r="L129" s="156">
        <v>3286.9995119999999</v>
      </c>
      <c r="M129" s="156">
        <v>3286.3864749999998</v>
      </c>
      <c r="N129" s="156">
        <v>3283.6274410000001</v>
      </c>
      <c r="O129" s="156">
        <v>3279.0786130000001</v>
      </c>
      <c r="P129" s="156">
        <v>3273.1760250000002</v>
      </c>
      <c r="Q129" s="156">
        <v>3266.2651369999999</v>
      </c>
      <c r="R129" s="156">
        <v>3263.4152829999998</v>
      </c>
      <c r="S129" s="156">
        <v>3261.0349120000001</v>
      </c>
      <c r="T129" s="156">
        <v>3255.3134770000001</v>
      </c>
      <c r="U129" s="156">
        <v>3254.6479490000002</v>
      </c>
      <c r="V129" s="156">
        <v>3252.398682</v>
      </c>
      <c r="W129" s="156">
        <v>3249.0104980000001</v>
      </c>
      <c r="X129" s="156">
        <v>3247.5253910000001</v>
      </c>
      <c r="Y129" s="156">
        <v>3248.2124020000001</v>
      </c>
      <c r="Z129" s="156">
        <v>3247.3278810000002</v>
      </c>
      <c r="AA129" s="156">
        <v>3247.2272950000001</v>
      </c>
      <c r="AB129" s="156">
        <v>3247.4052729999999</v>
      </c>
      <c r="AC129" s="156">
        <v>3247.5883789999998</v>
      </c>
      <c r="AD129" s="156">
        <v>3247.1298830000001</v>
      </c>
      <c r="AE129" s="156">
        <v>3247.288086</v>
      </c>
      <c r="AF129" s="157">
        <v>-6.78E-4</v>
      </c>
      <c r="AG129" s="146"/>
    </row>
    <row r="130" spans="1:33" ht="12" customHeight="1" x14ac:dyDescent="0.35">
      <c r="A130" s="142"/>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c r="AA130" s="146"/>
      <c r="AB130" s="146"/>
      <c r="AC130" s="146"/>
      <c r="AD130" s="146"/>
      <c r="AE130" s="146"/>
      <c r="AF130" s="146"/>
      <c r="AG130" s="146"/>
    </row>
    <row r="131" spans="1:33" ht="12" customHeight="1" x14ac:dyDescent="0.35">
      <c r="A131" s="142"/>
      <c r="B131" s="154" t="s">
        <v>1543</v>
      </c>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c r="AA131" s="146"/>
      <c r="AB131" s="146"/>
      <c r="AC131" s="146"/>
      <c r="AD131" s="146"/>
      <c r="AE131" s="146"/>
      <c r="AF131" s="146"/>
      <c r="AG131" s="146"/>
    </row>
    <row r="132" spans="1:33" ht="12" customHeight="1" x14ac:dyDescent="0.35">
      <c r="A132" s="145" t="s">
        <v>1563</v>
      </c>
      <c r="B132" s="155" t="s">
        <v>1519</v>
      </c>
      <c r="C132" s="156">
        <v>4107.421875</v>
      </c>
      <c r="D132" s="156">
        <v>4088.7482909999999</v>
      </c>
      <c r="E132" s="156">
        <v>4080.318115</v>
      </c>
      <c r="F132" s="156">
        <v>4045.2768550000001</v>
      </c>
      <c r="G132" s="156">
        <v>4028.9990229999999</v>
      </c>
      <c r="H132" s="156">
        <v>4007.4108890000002</v>
      </c>
      <c r="I132" s="156">
        <v>3983.5585940000001</v>
      </c>
      <c r="J132" s="156">
        <v>3976.1750489999999</v>
      </c>
      <c r="K132" s="156">
        <v>3972.7709960000002</v>
      </c>
      <c r="L132" s="156">
        <v>3968.626953</v>
      </c>
      <c r="M132" s="156">
        <v>3964.867432</v>
      </c>
      <c r="N132" s="156">
        <v>3960.6813959999999</v>
      </c>
      <c r="O132" s="156">
        <v>3956.9194339999999</v>
      </c>
      <c r="P132" s="156">
        <v>3956.6171880000002</v>
      </c>
      <c r="Q132" s="156">
        <v>3956.4624020000001</v>
      </c>
      <c r="R132" s="156">
        <v>3956.2219239999999</v>
      </c>
      <c r="S132" s="156">
        <v>3955.8991700000001</v>
      </c>
      <c r="T132" s="156">
        <v>3956.0424800000001</v>
      </c>
      <c r="U132" s="156">
        <v>3955.5620119999999</v>
      </c>
      <c r="V132" s="156">
        <v>3955.1596679999998</v>
      </c>
      <c r="W132" s="156">
        <v>3953.4533689999998</v>
      </c>
      <c r="X132" s="156">
        <v>3952.2094729999999</v>
      </c>
      <c r="Y132" s="156">
        <v>3952.2094729999999</v>
      </c>
      <c r="Z132" s="156">
        <v>3951.9189449999999</v>
      </c>
      <c r="AA132" s="156">
        <v>3951.9187010000001</v>
      </c>
      <c r="AB132" s="156">
        <v>3951.9187010000001</v>
      </c>
      <c r="AC132" s="156">
        <v>3951.9187010000001</v>
      </c>
      <c r="AD132" s="156">
        <v>3951.9187010000001</v>
      </c>
      <c r="AE132" s="156">
        <v>3951.9187010000001</v>
      </c>
      <c r="AF132" s="157">
        <v>-1.377E-3</v>
      </c>
      <c r="AG132" s="146"/>
    </row>
    <row r="133" spans="1:33" ht="12" customHeight="1" x14ac:dyDescent="0.35">
      <c r="A133" s="145" t="s">
        <v>1564</v>
      </c>
      <c r="B133" s="155" t="s">
        <v>1521</v>
      </c>
      <c r="C133" s="156">
        <v>4790.0180659999996</v>
      </c>
      <c r="D133" s="156">
        <v>4782.091797</v>
      </c>
      <c r="E133" s="156">
        <v>4768.2641599999997</v>
      </c>
      <c r="F133" s="156">
        <v>4744.9453119999998</v>
      </c>
      <c r="G133" s="156">
        <v>4726.8374020000001</v>
      </c>
      <c r="H133" s="156">
        <v>4720.9575199999999</v>
      </c>
      <c r="I133" s="156">
        <v>4716.3618159999996</v>
      </c>
      <c r="J133" s="156">
        <v>4717.2460940000001</v>
      </c>
      <c r="K133" s="156">
        <v>4718.4003910000001</v>
      </c>
      <c r="L133" s="156">
        <v>4718.3862300000001</v>
      </c>
      <c r="M133" s="156">
        <v>4716.7646480000003</v>
      </c>
      <c r="N133" s="156">
        <v>4715.3808589999999</v>
      </c>
      <c r="O133" s="156">
        <v>4714.2788090000004</v>
      </c>
      <c r="P133" s="156">
        <v>4713.8168949999999</v>
      </c>
      <c r="Q133" s="156">
        <v>4712.3500979999999</v>
      </c>
      <c r="R133" s="156">
        <v>4710.564453</v>
      </c>
      <c r="S133" s="156">
        <v>4709.1889650000003</v>
      </c>
      <c r="T133" s="156">
        <v>4706.5424800000001</v>
      </c>
      <c r="U133" s="156">
        <v>4705.2958980000003</v>
      </c>
      <c r="V133" s="156">
        <v>4704.1552730000003</v>
      </c>
      <c r="W133" s="156">
        <v>4702.6225590000004</v>
      </c>
      <c r="X133" s="156">
        <v>4701.6757809999999</v>
      </c>
      <c r="Y133" s="156">
        <v>4701.6757809999999</v>
      </c>
      <c r="Z133" s="156">
        <v>4701.4541019999997</v>
      </c>
      <c r="AA133" s="156">
        <v>4701.4584960000002</v>
      </c>
      <c r="AB133" s="156">
        <v>4701.4584960000002</v>
      </c>
      <c r="AC133" s="156">
        <v>4701.4584960000002</v>
      </c>
      <c r="AD133" s="156">
        <v>4701.4584960000002</v>
      </c>
      <c r="AE133" s="156">
        <v>4701.4584960000002</v>
      </c>
      <c r="AF133" s="157">
        <v>-6.6600000000000003E-4</v>
      </c>
      <c r="AG133" s="146"/>
    </row>
    <row r="134" spans="1:33" ht="12" customHeight="1" x14ac:dyDescent="0.35">
      <c r="A134" s="145" t="s">
        <v>1565</v>
      </c>
      <c r="B134" s="155" t="s">
        <v>1523</v>
      </c>
      <c r="C134" s="156">
        <v>3538.650635</v>
      </c>
      <c r="D134" s="156">
        <v>3523.4289549999999</v>
      </c>
      <c r="E134" s="156">
        <v>3509.11499</v>
      </c>
      <c r="F134" s="156">
        <v>3491.922607</v>
      </c>
      <c r="G134" s="156">
        <v>3477.2246089999999</v>
      </c>
      <c r="H134" s="156">
        <v>3451.7690429999998</v>
      </c>
      <c r="I134" s="156">
        <v>3425.6984859999998</v>
      </c>
      <c r="J134" s="156">
        <v>3418.5771479999999</v>
      </c>
      <c r="K134" s="156">
        <v>3414.53125</v>
      </c>
      <c r="L134" s="156">
        <v>3408.4494629999999</v>
      </c>
      <c r="M134" s="156">
        <v>3406.8195799999999</v>
      </c>
      <c r="N134" s="156">
        <v>3405.2954100000002</v>
      </c>
      <c r="O134" s="156">
        <v>3403.788818</v>
      </c>
      <c r="P134" s="156">
        <v>3402.2021479999999</v>
      </c>
      <c r="Q134" s="156">
        <v>3399.991211</v>
      </c>
      <c r="R134" s="156">
        <v>3398.2917480000001</v>
      </c>
      <c r="S134" s="156">
        <v>3396.9316410000001</v>
      </c>
      <c r="T134" s="156">
        <v>3394.9689939999998</v>
      </c>
      <c r="U134" s="156">
        <v>3394.0180660000001</v>
      </c>
      <c r="V134" s="156">
        <v>3393.6535640000002</v>
      </c>
      <c r="W134" s="156">
        <v>3393.4279790000001</v>
      </c>
      <c r="X134" s="156">
        <v>3393.2521969999998</v>
      </c>
      <c r="Y134" s="156">
        <v>3393.2358399999998</v>
      </c>
      <c r="Z134" s="156">
        <v>3393.1032709999999</v>
      </c>
      <c r="AA134" s="156">
        <v>3393.0895999999998</v>
      </c>
      <c r="AB134" s="156">
        <v>3393.0964359999998</v>
      </c>
      <c r="AC134" s="156">
        <v>3393.0939939999998</v>
      </c>
      <c r="AD134" s="156">
        <v>3393.0910640000002</v>
      </c>
      <c r="AE134" s="156">
        <v>3393.0910640000002</v>
      </c>
      <c r="AF134" s="157">
        <v>-1.4989999999999999E-3</v>
      </c>
      <c r="AG134" s="146"/>
    </row>
    <row r="135" spans="1:33" ht="12" customHeight="1" x14ac:dyDescent="0.35">
      <c r="A135" s="145" t="s">
        <v>1566</v>
      </c>
      <c r="B135" s="155" t="s">
        <v>1525</v>
      </c>
      <c r="C135" s="156">
        <v>4413.1586909999996</v>
      </c>
      <c r="D135" s="156">
        <v>4399.9619140000004</v>
      </c>
      <c r="E135" s="156">
        <v>4410.2597660000001</v>
      </c>
      <c r="F135" s="156">
        <v>4415.3671880000002</v>
      </c>
      <c r="G135" s="156">
        <v>4400.5864259999998</v>
      </c>
      <c r="H135" s="156">
        <v>4390.4155270000001</v>
      </c>
      <c r="I135" s="156">
        <v>4374.8242190000001</v>
      </c>
      <c r="J135" s="156">
        <v>4367.8754879999997</v>
      </c>
      <c r="K135" s="156">
        <v>4363.3867190000001</v>
      </c>
      <c r="L135" s="156">
        <v>4356.5346680000002</v>
      </c>
      <c r="M135" s="156">
        <v>4347.876953</v>
      </c>
      <c r="N135" s="156">
        <v>4339.3789059999999</v>
      </c>
      <c r="O135" s="156">
        <v>4334.779297</v>
      </c>
      <c r="P135" s="156">
        <v>4334.9252930000002</v>
      </c>
      <c r="Q135" s="156">
        <v>4335.9897460000002</v>
      </c>
      <c r="R135" s="156">
        <v>4337.0629879999997</v>
      </c>
      <c r="S135" s="156">
        <v>4337.3681640000004</v>
      </c>
      <c r="T135" s="156">
        <v>4339.7885740000002</v>
      </c>
      <c r="U135" s="156">
        <v>4340.1821289999998</v>
      </c>
      <c r="V135" s="156">
        <v>4340.3916019999997</v>
      </c>
      <c r="W135" s="156">
        <v>4340.6513670000004</v>
      </c>
      <c r="X135" s="156">
        <v>4340.6899409999996</v>
      </c>
      <c r="Y135" s="156">
        <v>4340.6123049999997</v>
      </c>
      <c r="Z135" s="156">
        <v>4340.4384769999997</v>
      </c>
      <c r="AA135" s="156">
        <v>4340.4091799999997</v>
      </c>
      <c r="AB135" s="156">
        <v>4340.4091799999997</v>
      </c>
      <c r="AC135" s="156">
        <v>4340.4091799999997</v>
      </c>
      <c r="AD135" s="156">
        <v>4340.4091799999997</v>
      </c>
      <c r="AE135" s="156">
        <v>4340.4091799999997</v>
      </c>
      <c r="AF135" s="157">
        <v>-5.9299999999999999E-4</v>
      </c>
      <c r="AG135" s="146"/>
    </row>
    <row r="136" spans="1:33" ht="12" customHeight="1" x14ac:dyDescent="0.35">
      <c r="A136" s="145" t="s">
        <v>1567</v>
      </c>
      <c r="B136" s="155" t="s">
        <v>1527</v>
      </c>
      <c r="C136" s="156">
        <v>4348.7539059999999</v>
      </c>
      <c r="D136" s="156">
        <v>4327.8334960000002</v>
      </c>
      <c r="E136" s="156">
        <v>4311.3378910000001</v>
      </c>
      <c r="F136" s="156">
        <v>4271.5976559999999</v>
      </c>
      <c r="G136" s="156">
        <v>4240.8422849999997</v>
      </c>
      <c r="H136" s="156">
        <v>4228.0180659999996</v>
      </c>
      <c r="I136" s="156">
        <v>4211.4018550000001</v>
      </c>
      <c r="J136" s="156">
        <v>4207.2495120000003</v>
      </c>
      <c r="K136" s="156">
        <v>4204.841797</v>
      </c>
      <c r="L136" s="156">
        <v>4200.3813479999999</v>
      </c>
      <c r="M136" s="156">
        <v>4194.5532229999999</v>
      </c>
      <c r="N136" s="156">
        <v>4187.78125</v>
      </c>
      <c r="O136" s="156">
        <v>4184.4370120000003</v>
      </c>
      <c r="P136" s="156">
        <v>4182.8579099999997</v>
      </c>
      <c r="Q136" s="156">
        <v>4181.2514650000003</v>
      </c>
      <c r="R136" s="156">
        <v>4179.4467770000001</v>
      </c>
      <c r="S136" s="156">
        <v>4177.9521480000003</v>
      </c>
      <c r="T136" s="156">
        <v>4175.9013670000004</v>
      </c>
      <c r="U136" s="156">
        <v>4174.4541019999997</v>
      </c>
      <c r="V136" s="156">
        <v>4172.7265619999998</v>
      </c>
      <c r="W136" s="156">
        <v>4170.4604490000002</v>
      </c>
      <c r="X136" s="156">
        <v>4169.0561520000001</v>
      </c>
      <c r="Y136" s="156">
        <v>4169.0268550000001</v>
      </c>
      <c r="Z136" s="156">
        <v>4168.6811520000001</v>
      </c>
      <c r="AA136" s="156">
        <v>4168.6694340000004</v>
      </c>
      <c r="AB136" s="156">
        <v>4168.6694340000004</v>
      </c>
      <c r="AC136" s="156">
        <v>4168.6694340000004</v>
      </c>
      <c r="AD136" s="156">
        <v>4168.6694340000004</v>
      </c>
      <c r="AE136" s="156">
        <v>4168.6694340000004</v>
      </c>
      <c r="AF136" s="157">
        <v>-1.5089999999999999E-3</v>
      </c>
      <c r="AG136" s="146"/>
    </row>
    <row r="137" spans="1:33" ht="12" customHeight="1" x14ac:dyDescent="0.35">
      <c r="A137" s="145" t="s">
        <v>1568</v>
      </c>
      <c r="B137" s="155" t="s">
        <v>1529</v>
      </c>
      <c r="C137" s="156">
        <v>5554.6367190000001</v>
      </c>
      <c r="D137" s="156">
        <v>5521.8940430000002</v>
      </c>
      <c r="E137" s="156">
        <v>5498.7534180000002</v>
      </c>
      <c r="F137" s="156">
        <v>5443.1713870000003</v>
      </c>
      <c r="G137" s="156">
        <v>5402.6474609999996</v>
      </c>
      <c r="H137" s="156">
        <v>5370.4541019999997</v>
      </c>
      <c r="I137" s="156">
        <v>5346.6484380000002</v>
      </c>
      <c r="J137" s="156">
        <v>5340.1240230000003</v>
      </c>
      <c r="K137" s="156">
        <v>5336.8500979999999</v>
      </c>
      <c r="L137" s="156">
        <v>5328.5102539999998</v>
      </c>
      <c r="M137" s="156">
        <v>5324.1918949999999</v>
      </c>
      <c r="N137" s="156">
        <v>5317.8115230000003</v>
      </c>
      <c r="O137" s="156">
        <v>5309.9970700000003</v>
      </c>
      <c r="P137" s="156">
        <v>5303.2641599999997</v>
      </c>
      <c r="Q137" s="156">
        <v>5296.9833980000003</v>
      </c>
      <c r="R137" s="156">
        <v>5293.482422</v>
      </c>
      <c r="S137" s="156">
        <v>5291.4389650000003</v>
      </c>
      <c r="T137" s="156">
        <v>5287.8999020000001</v>
      </c>
      <c r="U137" s="156">
        <v>5286.1318359999996</v>
      </c>
      <c r="V137" s="156">
        <v>5284.3789059999999</v>
      </c>
      <c r="W137" s="156">
        <v>5282.1367190000001</v>
      </c>
      <c r="X137" s="156">
        <v>5280.8120120000003</v>
      </c>
      <c r="Y137" s="156">
        <v>5280.7548829999996</v>
      </c>
      <c r="Z137" s="156">
        <v>5280.451172</v>
      </c>
      <c r="AA137" s="156">
        <v>5280.435547</v>
      </c>
      <c r="AB137" s="156">
        <v>5280.435547</v>
      </c>
      <c r="AC137" s="156">
        <v>5280.435547</v>
      </c>
      <c r="AD137" s="156">
        <v>5280.435547</v>
      </c>
      <c r="AE137" s="156">
        <v>5280.435547</v>
      </c>
      <c r="AF137" s="157">
        <v>-1.8060000000000001E-3</v>
      </c>
      <c r="AG137" s="146"/>
    </row>
    <row r="138" spans="1:33" ht="12" customHeight="1" x14ac:dyDescent="0.35">
      <c r="A138" s="145" t="s">
        <v>1569</v>
      </c>
      <c r="B138" s="155" t="s">
        <v>1514</v>
      </c>
      <c r="C138" s="156">
        <v>3501.3408199999999</v>
      </c>
      <c r="D138" s="156">
        <v>3504.5451659999999</v>
      </c>
      <c r="E138" s="156">
        <v>3518.5561520000001</v>
      </c>
      <c r="F138" s="156">
        <v>3515.3029790000001</v>
      </c>
      <c r="G138" s="156">
        <v>3504.8161620000001</v>
      </c>
      <c r="H138" s="156">
        <v>3492.974365</v>
      </c>
      <c r="I138" s="156">
        <v>3472.9018550000001</v>
      </c>
      <c r="J138" s="156">
        <v>3472.1970209999999</v>
      </c>
      <c r="K138" s="156">
        <v>3471.9785160000001</v>
      </c>
      <c r="L138" s="156">
        <v>3470.6416020000001</v>
      </c>
      <c r="M138" s="156">
        <v>3467.3359380000002</v>
      </c>
      <c r="N138" s="156">
        <v>3460.9277339999999</v>
      </c>
      <c r="O138" s="156">
        <v>3454.8229980000001</v>
      </c>
      <c r="P138" s="156">
        <v>3449.5034179999998</v>
      </c>
      <c r="Q138" s="156">
        <v>3444.0786130000001</v>
      </c>
      <c r="R138" s="156">
        <v>3439.0209960000002</v>
      </c>
      <c r="S138" s="156">
        <v>3435.5029300000001</v>
      </c>
      <c r="T138" s="156">
        <v>3430.0014649999998</v>
      </c>
      <c r="U138" s="156">
        <v>3427.3122560000002</v>
      </c>
      <c r="V138" s="156">
        <v>3424.7905270000001</v>
      </c>
      <c r="W138" s="156">
        <v>3421.9477539999998</v>
      </c>
      <c r="X138" s="156">
        <v>3421.783203</v>
      </c>
      <c r="Y138" s="156">
        <v>3421.7763669999999</v>
      </c>
      <c r="Z138" s="156">
        <v>3421.5151369999999</v>
      </c>
      <c r="AA138" s="156">
        <v>3421.4604490000002</v>
      </c>
      <c r="AB138" s="156">
        <v>3421.4658199999999</v>
      </c>
      <c r="AC138" s="156">
        <v>3421.4636230000001</v>
      </c>
      <c r="AD138" s="156">
        <v>3421.4614259999998</v>
      </c>
      <c r="AE138" s="156">
        <v>3421.461182</v>
      </c>
      <c r="AF138" s="157">
        <v>-8.2399999999999997E-4</v>
      </c>
      <c r="AG138" s="146"/>
    </row>
    <row r="139" spans="1:33" ht="12" customHeight="1" x14ac:dyDescent="0.35">
      <c r="A139" s="145" t="s">
        <v>1570</v>
      </c>
      <c r="B139" s="155" t="s">
        <v>1516</v>
      </c>
      <c r="C139" s="156">
        <v>4301.4174800000001</v>
      </c>
      <c r="D139" s="156">
        <v>4296.392578</v>
      </c>
      <c r="E139" s="156">
        <v>4285.2236329999996</v>
      </c>
      <c r="F139" s="156">
        <v>4256.9838870000003</v>
      </c>
      <c r="G139" s="156">
        <v>4240.6088870000003</v>
      </c>
      <c r="H139" s="156">
        <v>4231.2954099999997</v>
      </c>
      <c r="I139" s="156">
        <v>4217.6337890000004</v>
      </c>
      <c r="J139" s="156">
        <v>4216.3759769999997</v>
      </c>
      <c r="K139" s="156">
        <v>4216.5561520000001</v>
      </c>
      <c r="L139" s="156">
        <v>4216.0708009999998</v>
      </c>
      <c r="M139" s="156">
        <v>4215.1572269999997</v>
      </c>
      <c r="N139" s="156">
        <v>4215.013672</v>
      </c>
      <c r="O139" s="156">
        <v>4214.546875</v>
      </c>
      <c r="P139" s="156">
        <v>4214.5234380000002</v>
      </c>
      <c r="Q139" s="156">
        <v>4214.4716799999997</v>
      </c>
      <c r="R139" s="156">
        <v>4214.4775390000004</v>
      </c>
      <c r="S139" s="156">
        <v>4214.3330079999996</v>
      </c>
      <c r="T139" s="156">
        <v>4214.654297</v>
      </c>
      <c r="U139" s="156">
        <v>4214.5131840000004</v>
      </c>
      <c r="V139" s="156">
        <v>4213.8671880000002</v>
      </c>
      <c r="W139" s="156">
        <v>4212.2666019999997</v>
      </c>
      <c r="X139" s="156">
        <v>4211.2265619999998</v>
      </c>
      <c r="Y139" s="156">
        <v>4211.2265619999998</v>
      </c>
      <c r="Z139" s="156">
        <v>4211.0385740000002</v>
      </c>
      <c r="AA139" s="156">
        <v>4211.0327150000003</v>
      </c>
      <c r="AB139" s="156">
        <v>4211.0327150000003</v>
      </c>
      <c r="AC139" s="156">
        <v>4211.0327150000003</v>
      </c>
      <c r="AD139" s="156">
        <v>4211.0327150000003</v>
      </c>
      <c r="AE139" s="156">
        <v>4211.0327150000003</v>
      </c>
      <c r="AF139" s="157">
        <v>-7.5799999999999999E-4</v>
      </c>
      <c r="AG139" s="146"/>
    </row>
    <row r="140" spans="1:33" ht="12" customHeight="1" x14ac:dyDescent="0.35">
      <c r="A140" s="145" t="s">
        <v>1571</v>
      </c>
      <c r="B140" s="155" t="s">
        <v>1553</v>
      </c>
      <c r="C140" s="156">
        <v>4316.7758789999998</v>
      </c>
      <c r="D140" s="156">
        <v>4299.8891599999997</v>
      </c>
      <c r="E140" s="156">
        <v>4294.4775390000004</v>
      </c>
      <c r="F140" s="156">
        <v>4270.3564450000003</v>
      </c>
      <c r="G140" s="156">
        <v>4255.1396480000003</v>
      </c>
      <c r="H140" s="156">
        <v>4244.3754879999997</v>
      </c>
      <c r="I140" s="156">
        <v>4230.6728519999997</v>
      </c>
      <c r="J140" s="156">
        <v>4229.9438479999999</v>
      </c>
      <c r="K140" s="156">
        <v>4229.8837890000004</v>
      </c>
      <c r="L140" s="156">
        <v>4228.4101559999999</v>
      </c>
      <c r="M140" s="156">
        <v>4226.1748049999997</v>
      </c>
      <c r="N140" s="156">
        <v>4223.6533200000003</v>
      </c>
      <c r="O140" s="156">
        <v>4221.3789059999999</v>
      </c>
      <c r="P140" s="156">
        <v>4219.7539059999999</v>
      </c>
      <c r="Q140" s="156">
        <v>4218.5615230000003</v>
      </c>
      <c r="R140" s="156">
        <v>4216.7241210000002</v>
      </c>
      <c r="S140" s="156">
        <v>4215.7182620000003</v>
      </c>
      <c r="T140" s="156">
        <v>4214.2929690000001</v>
      </c>
      <c r="U140" s="156">
        <v>4213.0131840000004</v>
      </c>
      <c r="V140" s="156">
        <v>4211.9458009999998</v>
      </c>
      <c r="W140" s="156">
        <v>4210.330078</v>
      </c>
      <c r="X140" s="156">
        <v>4209.4804690000001</v>
      </c>
      <c r="Y140" s="156">
        <v>4209.3896480000003</v>
      </c>
      <c r="Z140" s="156">
        <v>4209.3510740000002</v>
      </c>
      <c r="AA140" s="156">
        <v>4209.3808589999999</v>
      </c>
      <c r="AB140" s="156">
        <v>4209.4306640000004</v>
      </c>
      <c r="AC140" s="156">
        <v>4209.4536129999997</v>
      </c>
      <c r="AD140" s="156">
        <v>4209.5581050000001</v>
      </c>
      <c r="AE140" s="156">
        <v>4209.5239259999998</v>
      </c>
      <c r="AF140" s="157">
        <v>-8.9800000000000004E-4</v>
      </c>
      <c r="AG140" s="146"/>
    </row>
    <row r="141" spans="1:33" ht="12" customHeight="1" x14ac:dyDescent="0.35">
      <c r="A141" s="142"/>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c r="AA141" s="146"/>
      <c r="AB141" s="146"/>
      <c r="AC141" s="146"/>
      <c r="AD141" s="146"/>
      <c r="AE141" s="146"/>
      <c r="AF141" s="146"/>
      <c r="AG141" s="146"/>
    </row>
    <row r="142" spans="1:33" ht="12" customHeight="1" x14ac:dyDescent="0.35">
      <c r="A142" s="142"/>
      <c r="B142" s="154" t="s">
        <v>156</v>
      </c>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c r="AA142" s="146"/>
      <c r="AB142" s="146"/>
      <c r="AC142" s="146"/>
      <c r="AD142" s="146"/>
      <c r="AE142" s="146"/>
      <c r="AF142" s="146"/>
      <c r="AG142" s="146"/>
    </row>
    <row r="143" spans="1:33" ht="12" customHeight="1" x14ac:dyDescent="0.35">
      <c r="A143" s="145" t="s">
        <v>1572</v>
      </c>
      <c r="B143" s="155" t="s">
        <v>1532</v>
      </c>
      <c r="C143" s="156">
        <v>3358.5571289999998</v>
      </c>
      <c r="D143" s="156">
        <v>3357.5910640000002</v>
      </c>
      <c r="E143" s="156">
        <v>3356.444336</v>
      </c>
      <c r="F143" s="156">
        <v>3354.9165039999998</v>
      </c>
      <c r="G143" s="156">
        <v>3353.164307</v>
      </c>
      <c r="H143" s="156">
        <v>3350.6479490000002</v>
      </c>
      <c r="I143" s="156">
        <v>3347.0551759999998</v>
      </c>
      <c r="J143" s="156">
        <v>3343.3103030000002</v>
      </c>
      <c r="K143" s="156">
        <v>3339.2934570000002</v>
      </c>
      <c r="L143" s="156">
        <v>3335.2460940000001</v>
      </c>
      <c r="M143" s="156">
        <v>3331.110107</v>
      </c>
      <c r="N143" s="156">
        <v>3326.7314449999999</v>
      </c>
      <c r="O143" s="156">
        <v>3322.0451659999999</v>
      </c>
      <c r="P143" s="156">
        <v>3318.9975589999999</v>
      </c>
      <c r="Q143" s="156">
        <v>3315.5002439999998</v>
      </c>
      <c r="R143" s="156">
        <v>3311.8515619999998</v>
      </c>
      <c r="S143" s="156">
        <v>3308.4313959999999</v>
      </c>
      <c r="T143" s="156">
        <v>3304.8708499999998</v>
      </c>
      <c r="U143" s="156">
        <v>3301.2929690000001</v>
      </c>
      <c r="V143" s="156">
        <v>3297.7927249999998</v>
      </c>
      <c r="W143" s="156">
        <v>3294.2719729999999</v>
      </c>
      <c r="X143" s="156">
        <v>3290.8725589999999</v>
      </c>
      <c r="Y143" s="156">
        <v>3287.6669919999999</v>
      </c>
      <c r="Z143" s="156">
        <v>3284.499268</v>
      </c>
      <c r="AA143" s="156">
        <v>3281.5363769999999</v>
      </c>
      <c r="AB143" s="156">
        <v>3278.7907709999999</v>
      </c>
      <c r="AC143" s="156">
        <v>3276.273193</v>
      </c>
      <c r="AD143" s="156">
        <v>3273.9165039999998</v>
      </c>
      <c r="AE143" s="156">
        <v>3271.7502439999998</v>
      </c>
      <c r="AF143" s="157">
        <v>-9.3499999999999996E-4</v>
      </c>
      <c r="AG143" s="146"/>
    </row>
    <row r="144" spans="1:33" ht="12" customHeight="1" x14ac:dyDescent="0.35">
      <c r="A144" s="145" t="s">
        <v>1573</v>
      </c>
      <c r="B144" s="155" t="s">
        <v>1543</v>
      </c>
      <c r="C144" s="156">
        <v>4455.0288090000004</v>
      </c>
      <c r="D144" s="156">
        <v>4442.7387699999999</v>
      </c>
      <c r="E144" s="156">
        <v>4430.0634769999997</v>
      </c>
      <c r="F144" s="156">
        <v>4416.3193359999996</v>
      </c>
      <c r="G144" s="156">
        <v>4401.9677730000003</v>
      </c>
      <c r="H144" s="156">
        <v>4388.2509769999997</v>
      </c>
      <c r="I144" s="156">
        <v>4374.1220700000003</v>
      </c>
      <c r="J144" s="156">
        <v>4361.1928710000002</v>
      </c>
      <c r="K144" s="156">
        <v>4349.7973629999997</v>
      </c>
      <c r="L144" s="156">
        <v>4338.9619140000004</v>
      </c>
      <c r="M144" s="156">
        <v>4328.2485349999997</v>
      </c>
      <c r="N144" s="156">
        <v>4319.9941410000001</v>
      </c>
      <c r="O144" s="156">
        <v>4311.8735349999997</v>
      </c>
      <c r="P144" s="156">
        <v>4304.2089839999999</v>
      </c>
      <c r="Q144" s="156">
        <v>4297.609375</v>
      </c>
      <c r="R144" s="156">
        <v>4291.5659180000002</v>
      </c>
      <c r="S144" s="156">
        <v>4285.6850590000004</v>
      </c>
      <c r="T144" s="156">
        <v>4280.1474609999996</v>
      </c>
      <c r="U144" s="156">
        <v>4274.7924800000001</v>
      </c>
      <c r="V144" s="156">
        <v>4269.875</v>
      </c>
      <c r="W144" s="156">
        <v>4265.3110349999997</v>
      </c>
      <c r="X144" s="156">
        <v>4261.6728519999997</v>
      </c>
      <c r="Y144" s="156">
        <v>4257.6132809999999</v>
      </c>
      <c r="Z144" s="156">
        <v>4253.7802730000003</v>
      </c>
      <c r="AA144" s="156">
        <v>4250.3623049999997</v>
      </c>
      <c r="AB144" s="156">
        <v>4247.2534180000002</v>
      </c>
      <c r="AC144" s="156">
        <v>4244.4047849999997</v>
      </c>
      <c r="AD144" s="156">
        <v>4241.8125</v>
      </c>
      <c r="AE144" s="156">
        <v>4239.4575199999999</v>
      </c>
      <c r="AF144" s="157">
        <v>-1.7700000000000001E-3</v>
      </c>
      <c r="AG144" s="146"/>
    </row>
    <row r="145" spans="2:34" ht="12" customHeight="1" thickBot="1" x14ac:dyDescent="0.4">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c r="AA145" s="146"/>
      <c r="AB145" s="146"/>
      <c r="AC145" s="146"/>
      <c r="AD145" s="146"/>
      <c r="AE145" s="146"/>
      <c r="AF145" s="146"/>
      <c r="AG145" s="146"/>
      <c r="AH145" s="142"/>
    </row>
    <row r="146" spans="2:34" ht="12" customHeight="1" x14ac:dyDescent="0.35">
      <c r="B146" s="119" t="s">
        <v>1574</v>
      </c>
      <c r="C146" s="93"/>
      <c r="D146" s="93"/>
      <c r="E146" s="93"/>
      <c r="F146" s="93"/>
      <c r="G146" s="93"/>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161"/>
    </row>
    <row r="147" spans="2:34" ht="12" customHeight="1" x14ac:dyDescent="0.35">
      <c r="B147" s="146" t="s">
        <v>2938</v>
      </c>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c r="AA147" s="146"/>
      <c r="AB147" s="146"/>
      <c r="AC147" s="146"/>
      <c r="AD147" s="146"/>
      <c r="AE147" s="146"/>
      <c r="AF147" s="146"/>
      <c r="AG147" s="146"/>
      <c r="AH147" s="142"/>
    </row>
    <row r="148" spans="2:34" ht="12" customHeight="1" x14ac:dyDescent="0.35">
      <c r="B148" s="146" t="s">
        <v>2928</v>
      </c>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c r="AA148" s="146"/>
      <c r="AB148" s="146"/>
      <c r="AC148" s="146"/>
      <c r="AD148" s="146"/>
      <c r="AE148" s="146"/>
      <c r="AF148" s="146"/>
      <c r="AG148" s="146"/>
      <c r="AH148" s="142"/>
    </row>
    <row r="149" spans="2:34" ht="12" customHeight="1" x14ac:dyDescent="0.35">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c r="AA149" s="146"/>
      <c r="AB149" s="146"/>
      <c r="AC149" s="146"/>
      <c r="AD149" s="146"/>
      <c r="AE149" s="146"/>
      <c r="AF149" s="146"/>
      <c r="AG149" s="146"/>
      <c r="AH149" s="142"/>
    </row>
    <row r="150" spans="2:34" ht="15" customHeight="1" x14ac:dyDescent="0.35">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c r="AA150" s="146"/>
      <c r="AB150" s="146"/>
      <c r="AC150" s="146"/>
      <c r="AD150" s="146"/>
      <c r="AE150" s="146"/>
      <c r="AF150" s="146"/>
      <c r="AG150" s="146"/>
      <c r="AH150" s="142"/>
    </row>
    <row r="151" spans="2:34" ht="15" customHeight="1" x14ac:dyDescent="0.35">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c r="AA151" s="146"/>
      <c r="AB151" s="146"/>
      <c r="AC151" s="146"/>
      <c r="AD151" s="146"/>
      <c r="AE151" s="146"/>
      <c r="AF151" s="146"/>
      <c r="AG151" s="146"/>
      <c r="AH151" s="142"/>
    </row>
    <row r="152" spans="2:34" ht="15" customHeight="1" x14ac:dyDescent="0.35">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2"/>
    </row>
    <row r="153" spans="2:34" ht="15" customHeight="1" x14ac:dyDescent="0.35">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c r="AA153" s="146"/>
      <c r="AB153" s="146"/>
      <c r="AC153" s="146"/>
      <c r="AD153" s="146"/>
      <c r="AE153" s="146"/>
      <c r="AF153" s="146"/>
      <c r="AG153" s="146"/>
      <c r="AH153" s="142"/>
    </row>
    <row r="154" spans="2:34" ht="15" customHeight="1" x14ac:dyDescent="0.35">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c r="AA154" s="146"/>
      <c r="AB154" s="146"/>
      <c r="AC154" s="146"/>
      <c r="AD154" s="146"/>
      <c r="AE154" s="146"/>
      <c r="AF154" s="146"/>
      <c r="AG154" s="146"/>
      <c r="AH154" s="142"/>
    </row>
    <row r="155" spans="2:34" ht="15" customHeight="1" x14ac:dyDescent="0.35">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c r="AA155" s="146"/>
      <c r="AB155" s="146"/>
      <c r="AC155" s="146"/>
      <c r="AD155" s="146"/>
      <c r="AE155" s="146"/>
      <c r="AF155" s="146"/>
      <c r="AG155" s="146"/>
      <c r="AH155" s="142"/>
    </row>
    <row r="156" spans="2:34" ht="15" customHeight="1" x14ac:dyDescent="0.35">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c r="AA156" s="146"/>
      <c r="AB156" s="146"/>
      <c r="AC156" s="146"/>
      <c r="AD156" s="146"/>
      <c r="AE156" s="146"/>
      <c r="AF156" s="146"/>
      <c r="AG156" s="146"/>
      <c r="AH156" s="142"/>
    </row>
    <row r="157" spans="2:34" ht="15" customHeight="1" x14ac:dyDescent="0.35">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c r="AA157" s="146"/>
      <c r="AB157" s="146"/>
      <c r="AC157" s="146"/>
      <c r="AD157" s="146"/>
      <c r="AE157" s="146"/>
      <c r="AF157" s="146"/>
      <c r="AG157" s="146"/>
      <c r="AH157" s="142"/>
    </row>
    <row r="158" spans="2:34" ht="15" customHeight="1" x14ac:dyDescent="0.35">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c r="AA158" s="146"/>
      <c r="AB158" s="146"/>
      <c r="AC158" s="146"/>
      <c r="AD158" s="146"/>
      <c r="AE158" s="146"/>
      <c r="AF158" s="146"/>
      <c r="AG158" s="146"/>
      <c r="AH158" s="142"/>
    </row>
    <row r="159" spans="2:34" ht="15" customHeight="1" x14ac:dyDescent="0.35">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c r="AA159" s="146"/>
      <c r="AB159" s="146"/>
      <c r="AC159" s="146"/>
      <c r="AD159" s="146"/>
      <c r="AE159" s="146"/>
      <c r="AF159" s="146" t="s">
        <v>1274</v>
      </c>
      <c r="AG159" s="146"/>
      <c r="AH159" s="142"/>
    </row>
    <row r="160" spans="2:34"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42"/>
      <c r="C258" s="142"/>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c r="AA258" s="142"/>
      <c r="AB258" s="142"/>
      <c r="AC258" s="142"/>
      <c r="AD258" s="142"/>
      <c r="AE258" s="142"/>
      <c r="AF258" s="142"/>
    </row>
    <row r="259" spans="2:32" ht="15" customHeight="1" x14ac:dyDescent="0.3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row>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c r="B268" s="142"/>
      <c r="C268" s="142"/>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c r="AA268" s="142"/>
      <c r="AB268" s="142"/>
      <c r="AC268" s="142"/>
      <c r="AD268" s="142"/>
      <c r="AE268" s="142"/>
      <c r="AF268" s="142"/>
    </row>
    <row r="269" spans="2:32" ht="12" customHeight="1" x14ac:dyDescent="0.35">
      <c r="B269" s="142"/>
      <c r="C269" s="142"/>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c r="AA269" s="142"/>
      <c r="AB269" s="142"/>
      <c r="AC269" s="142"/>
      <c r="AD269" s="142"/>
      <c r="AE269" s="142"/>
      <c r="AF269" s="142"/>
    </row>
    <row r="270" spans="2:32" ht="12" customHeight="1" x14ac:dyDescent="0.35">
      <c r="B270" s="142"/>
      <c r="C270" s="142"/>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c r="AA270" s="142"/>
      <c r="AB270" s="142"/>
      <c r="AC270" s="142"/>
      <c r="AD270" s="142"/>
      <c r="AE270" s="142"/>
      <c r="AF270" s="142"/>
    </row>
    <row r="271" spans="2:32" ht="12" customHeight="1" x14ac:dyDescent="0.35">
      <c r="B271" s="142"/>
      <c r="C271" s="142"/>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c r="AA271" s="142"/>
      <c r="AB271" s="142"/>
      <c r="AC271" s="142"/>
      <c r="AD271" s="142"/>
      <c r="AE271" s="142"/>
      <c r="AF271" s="142"/>
    </row>
    <row r="272" spans="2:32" ht="12" customHeight="1" x14ac:dyDescent="0.35">
      <c r="B272" s="142"/>
      <c r="C272" s="142"/>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c r="AA272" s="142"/>
      <c r="AB272" s="142"/>
      <c r="AC272" s="142"/>
      <c r="AD272" s="142"/>
      <c r="AE272" s="142"/>
      <c r="AF272" s="142"/>
    </row>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c r="B338" s="142"/>
      <c r="C338" s="142"/>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c r="AA338" s="142"/>
      <c r="AB338" s="142"/>
      <c r="AC338" s="142"/>
      <c r="AD338" s="142"/>
      <c r="AE338" s="142"/>
      <c r="AF338" s="142"/>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c r="AF34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c r="AA348" s="142"/>
      <c r="AB348" s="142"/>
      <c r="AC348" s="142"/>
      <c r="AD348" s="142"/>
      <c r="AE348" s="142"/>
      <c r="AF348" s="142"/>
    </row>
    <row r="349" spans="2:32" ht="12" customHeight="1" x14ac:dyDescent="0.35">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c r="AA349" s="142"/>
      <c r="AB349" s="142"/>
      <c r="AC349" s="142"/>
      <c r="AD349" s="142"/>
      <c r="AE349" s="142"/>
      <c r="AF349" s="142"/>
    </row>
    <row r="350" spans="2:32" ht="12" customHeight="1" x14ac:dyDescent="0.35">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c r="AA350" s="142"/>
      <c r="AB350" s="142"/>
      <c r="AC350" s="142"/>
      <c r="AD350" s="142"/>
      <c r="AE350" s="142"/>
      <c r="AF350" s="142"/>
    </row>
    <row r="351" spans="2:32" ht="12" customHeight="1" x14ac:dyDescent="0.35">
      <c r="B351" s="142"/>
      <c r="C351" s="142"/>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c r="AC351" s="142"/>
      <c r="AD351" s="142"/>
      <c r="AE351" s="142"/>
      <c r="AF351" s="142"/>
    </row>
    <row r="352" spans="2:32" ht="12" customHeight="1" x14ac:dyDescent="0.35">
      <c r="B352" s="142"/>
      <c r="C352" s="142"/>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c r="AD352" s="142"/>
      <c r="AE352" s="142"/>
      <c r="AF352" s="142"/>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142"/>
      <c r="C449" s="142"/>
      <c r="D449" s="142"/>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142"/>
      <c r="AE449" s="142"/>
      <c r="AF449" s="142"/>
    </row>
    <row r="450" spans="2:32" ht="15" customHeight="1" x14ac:dyDescent="0.35"/>
    <row r="451" spans="2:32" ht="15" customHeight="1" x14ac:dyDescent="0.35">
      <c r="B451" s="142"/>
      <c r="C451" s="142"/>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c r="AA451" s="142"/>
      <c r="AB451" s="142"/>
      <c r="AC451" s="142"/>
      <c r="AD451" s="142"/>
      <c r="AE451" s="142"/>
      <c r="AF451" s="142"/>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142"/>
      <c r="C461" s="142"/>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c r="AA461" s="142"/>
      <c r="AB461" s="142"/>
      <c r="AC461" s="142"/>
      <c r="AD461" s="142"/>
      <c r="AE461" s="142"/>
      <c r="AF461" s="142"/>
    </row>
    <row r="462" spans="2:32" ht="12" customHeight="1" x14ac:dyDescent="0.35">
      <c r="B462" s="142"/>
      <c r="C462" s="142"/>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c r="AD462" s="142"/>
      <c r="AE462" s="142"/>
      <c r="AF462" s="142"/>
    </row>
    <row r="463" spans="2:32" ht="12" customHeight="1" x14ac:dyDescent="0.35">
      <c r="B463" s="142"/>
      <c r="C463" s="142"/>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142"/>
      <c r="AE463" s="142"/>
      <c r="AF463" s="142"/>
    </row>
    <row r="464" spans="2:32" ht="12" customHeight="1" x14ac:dyDescent="0.35">
      <c r="B464" s="142"/>
      <c r="C464" s="142"/>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142"/>
      <c r="AE464" s="142"/>
      <c r="AF464" s="142"/>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32:32" ht="15" customHeight="1" x14ac:dyDescent="0.35"/>
    <row r="546" spans="32:32" ht="15" customHeight="1" x14ac:dyDescent="0.35"/>
    <row r="547" spans="32:32" ht="15" customHeight="1" x14ac:dyDescent="0.35"/>
    <row r="548" spans="32:32" ht="15" customHeight="1" x14ac:dyDescent="0.35"/>
    <row r="549" spans="32:32" ht="15" customHeight="1" x14ac:dyDescent="0.35"/>
    <row r="550" spans="32:32" ht="15" customHeight="1" x14ac:dyDescent="0.35"/>
    <row r="551" spans="32:32" ht="15" customHeight="1" x14ac:dyDescent="0.35"/>
    <row r="552" spans="32:32" ht="12" customHeight="1" x14ac:dyDescent="0.35"/>
    <row r="553" spans="32:32" ht="15" customHeight="1" x14ac:dyDescent="0.35"/>
    <row r="554" spans="32:32" ht="12" customHeight="1" x14ac:dyDescent="0.35"/>
    <row r="555" spans="32:32" ht="15" customHeight="1" x14ac:dyDescent="0.35"/>
    <row r="556" spans="32:32" ht="15" customHeight="1" x14ac:dyDescent="0.35"/>
    <row r="557" spans="32:32" ht="15" customHeight="1" x14ac:dyDescent="0.35">
      <c r="AF557"/>
    </row>
    <row r="558" spans="32:32" ht="15" customHeight="1" x14ac:dyDescent="0.35"/>
    <row r="559" spans="32:32" ht="15" customHeight="1" x14ac:dyDescent="0.35"/>
    <row r="560" spans="32:32" ht="15" customHeight="1" x14ac:dyDescent="0.35"/>
    <row r="561" spans="2:32" ht="15" customHeight="1" x14ac:dyDescent="0.35"/>
    <row r="562" spans="2:32" ht="12" customHeight="1" x14ac:dyDescent="0.35"/>
    <row r="563" spans="2:32" ht="12" customHeight="1" x14ac:dyDescent="0.35"/>
    <row r="564" spans="2:32" ht="12" customHeight="1" x14ac:dyDescent="0.35">
      <c r="B564" s="142"/>
      <c r="C564" s="142"/>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c r="AA564" s="142"/>
      <c r="AB564" s="142"/>
      <c r="AC564" s="142"/>
      <c r="AD564" s="142"/>
      <c r="AE564" s="142"/>
      <c r="AF564" s="142"/>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142"/>
      <c r="C571" s="142"/>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c r="AD571" s="142"/>
      <c r="AE571" s="142"/>
      <c r="AF571" s="142"/>
    </row>
    <row r="572" spans="2:32" ht="12" customHeight="1" x14ac:dyDescent="0.35">
      <c r="B572" s="142"/>
      <c r="C572" s="142"/>
      <c r="D572" s="142"/>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142"/>
      <c r="AE572" s="142"/>
      <c r="AF572" s="142"/>
    </row>
    <row r="573" spans="2:32" ht="12" customHeight="1" x14ac:dyDescent="0.35">
      <c r="B573" s="142"/>
      <c r="C573" s="142"/>
      <c r="D573" s="142"/>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142"/>
      <c r="AE573" s="142"/>
      <c r="AF573" s="142"/>
    </row>
    <row r="574" spans="2:32" ht="12" customHeight="1" x14ac:dyDescent="0.35">
      <c r="B574" s="142"/>
      <c r="C574" s="142"/>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142"/>
      <c r="AE574" s="142"/>
      <c r="AF574" s="142"/>
    </row>
    <row r="575" spans="2:32" ht="15" customHeight="1" x14ac:dyDescent="0.35">
      <c r="B575" s="142"/>
      <c r="C575" s="142"/>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142"/>
      <c r="AE575" s="142"/>
      <c r="AF575" s="142"/>
    </row>
    <row r="576" spans="2:32" ht="15" customHeight="1" x14ac:dyDescent="0.35">
      <c r="B576" s="142"/>
      <c r="C576" s="142"/>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142"/>
      <c r="AE576" s="142"/>
      <c r="AF576" s="142"/>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32:32" ht="12" customHeight="1" x14ac:dyDescent="0.35"/>
    <row r="626" spans="32:32" ht="15" customHeight="1" x14ac:dyDescent="0.35"/>
    <row r="627" spans="32:32" ht="12" customHeight="1" x14ac:dyDescent="0.35"/>
    <row r="628" spans="32:32" ht="15" customHeight="1" x14ac:dyDescent="0.35"/>
    <row r="629" spans="32:32" ht="15" customHeight="1" x14ac:dyDescent="0.35"/>
    <row r="630" spans="32:32" ht="12" customHeight="1" x14ac:dyDescent="0.35"/>
    <row r="631" spans="32:32" ht="15" customHeight="1" x14ac:dyDescent="0.35"/>
    <row r="632" spans="32:32" ht="12" customHeight="1" x14ac:dyDescent="0.35"/>
    <row r="633" spans="32:32" ht="12" customHeight="1" x14ac:dyDescent="0.35"/>
    <row r="634" spans="32:32" ht="15" customHeight="1" x14ac:dyDescent="0.35"/>
    <row r="635" spans="32:32" ht="12" customHeight="1" x14ac:dyDescent="0.35"/>
    <row r="636" spans="32:32" ht="15" customHeight="1" x14ac:dyDescent="0.35"/>
    <row r="637" spans="32:32" ht="15" customHeight="1" x14ac:dyDescent="0.35"/>
    <row r="638" spans="32:32" ht="15" customHeight="1" x14ac:dyDescent="0.35">
      <c r="AF638"/>
    </row>
    <row r="639" spans="32:32" ht="15" customHeight="1" x14ac:dyDescent="0.35"/>
    <row r="640" spans="3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142"/>
      <c r="C657" s="142"/>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c r="AA657" s="142"/>
      <c r="AB657" s="142"/>
      <c r="AC657" s="142"/>
      <c r="AD657" s="142"/>
      <c r="AE657" s="142"/>
      <c r="AF657" s="142"/>
    </row>
    <row r="658" spans="2:32" ht="12" customHeight="1" x14ac:dyDescent="0.35">
      <c r="B658" s="142"/>
      <c r="C658" s="142"/>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c r="AA658" s="142"/>
      <c r="AB658" s="142"/>
      <c r="AC658" s="142"/>
      <c r="AD658" s="142"/>
      <c r="AE658" s="142"/>
      <c r="AF658" s="142"/>
    </row>
    <row r="659" spans="2:32" ht="12" customHeight="1" x14ac:dyDescent="0.35"/>
    <row r="660" spans="2:32" ht="12" customHeight="1" x14ac:dyDescent="0.35">
      <c r="B660" s="142"/>
      <c r="C660" s="142"/>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142"/>
      <c r="AE660" s="142"/>
      <c r="AF660" s="142"/>
    </row>
    <row r="661" spans="2:32" ht="12" customHeight="1" x14ac:dyDescent="0.35"/>
    <row r="662" spans="2:32" ht="12" customHeight="1" x14ac:dyDescent="0.35">
      <c r="B662" s="142"/>
      <c r="C662" s="142"/>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142"/>
      <c r="AE662" s="142"/>
      <c r="AF662" s="142"/>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142"/>
      <c r="C669" s="142"/>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c r="AA669" s="142"/>
      <c r="AB669" s="142"/>
      <c r="AC669" s="142"/>
      <c r="AD669" s="142"/>
      <c r="AE669" s="142"/>
      <c r="AF669" s="142"/>
    </row>
    <row r="670" spans="2:32" ht="12" customHeight="1" x14ac:dyDescent="0.35">
      <c r="B670" s="142"/>
      <c r="C670" s="142"/>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c r="AA670" s="142"/>
      <c r="AB670" s="142"/>
      <c r="AC670" s="142"/>
      <c r="AD670" s="142"/>
      <c r="AE670" s="142"/>
      <c r="AF670" s="142"/>
    </row>
    <row r="671" spans="2:32" ht="12" customHeight="1" x14ac:dyDescent="0.35">
      <c r="B671" s="142"/>
      <c r="C671" s="142"/>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c r="AA671" s="142"/>
      <c r="AB671" s="142"/>
      <c r="AC671" s="142"/>
      <c r="AD671" s="142"/>
      <c r="AE671" s="142"/>
      <c r="AF671" s="142"/>
    </row>
    <row r="672" spans="2:32" ht="12" customHeight="1" x14ac:dyDescent="0.35">
      <c r="B672" s="142"/>
      <c r="C672" s="142"/>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c r="AA672" s="142"/>
      <c r="AB672" s="142"/>
      <c r="AC672" s="142"/>
      <c r="AD672" s="142"/>
      <c r="AE672" s="142"/>
      <c r="AF672" s="142"/>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32:32" ht="15" customHeight="1" x14ac:dyDescent="0.35"/>
    <row r="706" spans="32:32" ht="15" customHeight="1" x14ac:dyDescent="0.35"/>
    <row r="707" spans="32:32" ht="15" customHeight="1" x14ac:dyDescent="0.35"/>
    <row r="708" spans="32:32" ht="15" customHeight="1" x14ac:dyDescent="0.35"/>
    <row r="709" spans="32:32" ht="15" customHeight="1" x14ac:dyDescent="0.35"/>
    <row r="710" spans="32:32" ht="15" customHeight="1" x14ac:dyDescent="0.35">
      <c r="AF710"/>
    </row>
    <row r="711" spans="32:32" ht="15" customHeight="1" x14ac:dyDescent="0.35"/>
    <row r="712" spans="32:32" ht="15" customHeight="1" x14ac:dyDescent="0.35"/>
    <row r="713" spans="32:32" ht="15" customHeight="1" x14ac:dyDescent="0.35"/>
    <row r="714" spans="32:32" ht="15" customHeight="1" x14ac:dyDescent="0.35"/>
    <row r="715" spans="32:32" ht="15" customHeight="1" x14ac:dyDescent="0.35"/>
    <row r="716" spans="32:32" ht="12" customHeight="1" x14ac:dyDescent="0.35"/>
    <row r="717" spans="32:32" ht="12" customHeight="1" x14ac:dyDescent="0.35"/>
    <row r="718" spans="32:32" ht="12" customHeight="1" x14ac:dyDescent="0.35"/>
    <row r="719" spans="32:32" ht="12" customHeight="1" x14ac:dyDescent="0.35"/>
    <row r="720" spans="32:32" ht="12" customHeight="1" x14ac:dyDescent="0.35"/>
    <row r="721" spans="2:32" ht="12" customHeight="1" x14ac:dyDescent="0.35"/>
    <row r="722" spans="2:32" ht="12" customHeight="1" x14ac:dyDescent="0.35"/>
    <row r="723" spans="2:32" ht="12" customHeight="1" x14ac:dyDescent="0.35">
      <c r="B723" s="142"/>
      <c r="C723" s="142"/>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c r="AA723" s="142"/>
      <c r="AB723" s="142"/>
      <c r="AC723" s="142"/>
      <c r="AD723" s="142"/>
      <c r="AE723" s="142"/>
      <c r="AF723" s="142"/>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142"/>
      <c r="C728" s="142"/>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c r="AA728" s="142"/>
      <c r="AB728" s="142"/>
      <c r="AC728" s="142"/>
      <c r="AD728" s="142"/>
      <c r="AE728" s="142"/>
      <c r="AF728" s="142"/>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142"/>
      <c r="C734" s="142"/>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c r="AA734" s="142"/>
      <c r="AB734" s="142"/>
      <c r="AC734" s="142"/>
      <c r="AD734" s="142"/>
      <c r="AE734" s="142"/>
      <c r="AF734" s="142"/>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32:32" ht="12" customHeight="1" x14ac:dyDescent="0.35"/>
    <row r="882" spans="32:32" ht="15" customHeight="1" x14ac:dyDescent="0.35"/>
    <row r="883" spans="32:32" ht="15" customHeight="1" x14ac:dyDescent="0.35"/>
    <row r="884" spans="32:32" ht="15" customHeight="1" x14ac:dyDescent="0.35"/>
    <row r="885" spans="32:32" ht="15" customHeight="1" x14ac:dyDescent="0.35"/>
    <row r="886" spans="32:32" ht="15" customHeight="1" x14ac:dyDescent="0.35">
      <c r="AF886"/>
    </row>
    <row r="887" spans="32:32" ht="15" customHeight="1" x14ac:dyDescent="0.35"/>
    <row r="888" spans="32:32" ht="15" customHeight="1" x14ac:dyDescent="0.35"/>
    <row r="889" spans="32:32" ht="12" customHeight="1" x14ac:dyDescent="0.35"/>
    <row r="890" spans="32:32" ht="12" customHeight="1" x14ac:dyDescent="0.35"/>
    <row r="891" spans="32:32" ht="12" customHeight="1" x14ac:dyDescent="0.35"/>
    <row r="892" spans="32:32" ht="12" customHeight="1" x14ac:dyDescent="0.35"/>
    <row r="893" spans="32:32" ht="12" customHeight="1" x14ac:dyDescent="0.35"/>
    <row r="894" spans="32:32" ht="12" customHeight="1" x14ac:dyDescent="0.35"/>
    <row r="895" spans="32:32" ht="12" customHeight="1" x14ac:dyDescent="0.35"/>
    <row r="896" spans="32:32"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142"/>
      <c r="C906" s="142"/>
      <c r="D906" s="142"/>
      <c r="E906" s="142"/>
      <c r="F906" s="142"/>
      <c r="G906" s="142"/>
      <c r="H906" s="142"/>
      <c r="I906" s="142"/>
      <c r="J906" s="142"/>
      <c r="K906" s="142"/>
      <c r="L906" s="142"/>
      <c r="M906" s="142"/>
      <c r="N906" s="142"/>
      <c r="O906" s="142"/>
      <c r="P906" s="142"/>
      <c r="Q906" s="142"/>
      <c r="R906" s="142"/>
      <c r="S906" s="142"/>
      <c r="T906" s="142"/>
      <c r="U906" s="142"/>
      <c r="V906" s="142"/>
      <c r="W906" s="142"/>
      <c r="X906" s="142"/>
      <c r="Y906" s="142"/>
      <c r="Z906" s="142"/>
      <c r="AA906" s="142"/>
      <c r="AB906" s="142"/>
      <c r="AC906" s="142"/>
      <c r="AD906" s="142"/>
      <c r="AE906" s="142"/>
      <c r="AF906" s="142"/>
    </row>
    <row r="907" spans="2:32" ht="15" customHeight="1" x14ac:dyDescent="0.35"/>
    <row r="908" spans="2:32" ht="15" customHeight="1" x14ac:dyDescent="0.35"/>
    <row r="909" spans="2:32" ht="15" customHeight="1" x14ac:dyDescent="0.35"/>
    <row r="910" spans="2:32" ht="12" customHeight="1" x14ac:dyDescent="0.35">
      <c r="B910" s="142"/>
      <c r="C910" s="142"/>
      <c r="D910" s="142"/>
      <c r="E910" s="142"/>
      <c r="F910" s="142"/>
      <c r="G910" s="142"/>
      <c r="H910" s="142"/>
      <c r="I910" s="142"/>
      <c r="J910" s="142"/>
      <c r="K910" s="142"/>
      <c r="L910" s="142"/>
      <c r="M910" s="142"/>
      <c r="N910" s="142"/>
      <c r="O910" s="142"/>
      <c r="P910" s="142"/>
      <c r="Q910" s="142"/>
      <c r="R910" s="142"/>
      <c r="S910" s="142"/>
      <c r="T910" s="142"/>
      <c r="U910" s="142"/>
      <c r="V910" s="142"/>
      <c r="W910" s="142"/>
      <c r="X910" s="142"/>
      <c r="Y910" s="142"/>
      <c r="Z910" s="142"/>
      <c r="AA910" s="142"/>
      <c r="AB910" s="142"/>
      <c r="AC910" s="142"/>
      <c r="AD910" s="142"/>
      <c r="AE910" s="142"/>
      <c r="AF910" s="142"/>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32:32" ht="15" customHeight="1" x14ac:dyDescent="0.35"/>
    <row r="962" spans="32:32" ht="15" customHeight="1" x14ac:dyDescent="0.35"/>
    <row r="963" spans="32:32" ht="15" customHeight="1" x14ac:dyDescent="0.35"/>
    <row r="964" spans="32:32" ht="15" customHeight="1" x14ac:dyDescent="0.35"/>
    <row r="965" spans="32:32" ht="15" customHeight="1" x14ac:dyDescent="0.35"/>
    <row r="966" spans="32:32" ht="15" customHeight="1" x14ac:dyDescent="0.35"/>
    <row r="967" spans="32:32" ht="15" customHeight="1" x14ac:dyDescent="0.35"/>
    <row r="968" spans="32:32" ht="15" customHeight="1" x14ac:dyDescent="0.35"/>
    <row r="969" spans="32:32" ht="15" customHeight="1" x14ac:dyDescent="0.35">
      <c r="AF969"/>
    </row>
    <row r="970" spans="32:32" ht="15" customHeight="1" x14ac:dyDescent="0.35"/>
    <row r="971" spans="32:32" ht="15" customHeight="1" x14ac:dyDescent="0.35"/>
    <row r="972" spans="32:32" ht="15" customHeight="1" x14ac:dyDescent="0.35"/>
    <row r="973" spans="32:32" ht="15" customHeight="1" x14ac:dyDescent="0.35"/>
    <row r="974" spans="32:32" ht="15" customHeight="1" x14ac:dyDescent="0.35"/>
    <row r="975" spans="32:32" ht="12" customHeight="1" x14ac:dyDescent="0.35"/>
    <row r="976" spans="3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142"/>
      <c r="C993" s="142"/>
      <c r="D993" s="142"/>
      <c r="E993" s="142"/>
      <c r="F993" s="142"/>
      <c r="G993" s="142"/>
      <c r="H993" s="142"/>
      <c r="I993" s="142"/>
      <c r="J993" s="142"/>
      <c r="K993" s="142"/>
      <c r="L993" s="142"/>
      <c r="M993" s="142"/>
      <c r="N993" s="142"/>
      <c r="O993" s="142"/>
      <c r="P993" s="142"/>
      <c r="Q993" s="142"/>
      <c r="R993" s="142"/>
      <c r="S993" s="142"/>
      <c r="T993" s="142"/>
      <c r="U993" s="142"/>
      <c r="V993" s="142"/>
      <c r="W993" s="142"/>
      <c r="X993" s="142"/>
      <c r="Y993" s="142"/>
      <c r="Z993" s="142"/>
      <c r="AA993" s="142"/>
      <c r="AB993" s="142"/>
      <c r="AC993" s="142"/>
      <c r="AD993" s="142"/>
      <c r="AE993" s="142"/>
      <c r="AF993" s="142"/>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142"/>
      <c r="C1001" s="142"/>
      <c r="D1001" s="142"/>
      <c r="E1001" s="142"/>
      <c r="F1001" s="142"/>
      <c r="G1001" s="142"/>
      <c r="H1001" s="142"/>
      <c r="I1001" s="142"/>
      <c r="J1001" s="142"/>
      <c r="K1001" s="142"/>
      <c r="L1001" s="142"/>
      <c r="M1001" s="142"/>
      <c r="N1001" s="142"/>
      <c r="O1001" s="142"/>
      <c r="P1001" s="142"/>
      <c r="Q1001" s="142"/>
      <c r="R1001" s="142"/>
      <c r="S1001" s="142"/>
      <c r="T1001" s="142"/>
      <c r="U1001" s="142"/>
      <c r="V1001" s="142"/>
      <c r="W1001" s="142"/>
      <c r="X1001" s="142"/>
      <c r="Y1001" s="142"/>
      <c r="Z1001" s="142"/>
      <c r="AA1001" s="142"/>
      <c r="AB1001" s="142"/>
      <c r="AC1001" s="142"/>
      <c r="AD1001" s="142"/>
      <c r="AE1001" s="142"/>
      <c r="AF1001" s="142"/>
    </row>
    <row r="1002" spans="2:32" ht="15" customHeight="1" x14ac:dyDescent="0.35">
      <c r="B1002" s="142"/>
      <c r="C1002" s="142"/>
      <c r="D1002" s="142"/>
      <c r="E1002" s="142"/>
      <c r="F1002" s="142"/>
      <c r="G1002" s="142"/>
      <c r="H1002" s="142"/>
      <c r="I1002" s="142"/>
      <c r="J1002" s="142"/>
      <c r="K1002" s="142"/>
      <c r="L1002" s="142"/>
      <c r="M1002" s="142"/>
      <c r="N1002" s="142"/>
      <c r="O1002" s="142"/>
      <c r="P1002" s="142"/>
      <c r="Q1002" s="142"/>
      <c r="R1002" s="142"/>
      <c r="S1002" s="142"/>
      <c r="T1002" s="142"/>
      <c r="U1002" s="142"/>
      <c r="V1002" s="142"/>
      <c r="W1002" s="142"/>
      <c r="X1002" s="142"/>
      <c r="Y1002" s="142"/>
      <c r="Z1002" s="142"/>
      <c r="AA1002" s="142"/>
      <c r="AB1002" s="142"/>
      <c r="AC1002" s="142"/>
      <c r="AD1002" s="142"/>
      <c r="AE1002" s="142"/>
      <c r="AF1002" s="142"/>
    </row>
    <row r="1003" spans="2:32" ht="15" customHeight="1" x14ac:dyDescent="0.35">
      <c r="B1003" s="142"/>
      <c r="C1003" s="142"/>
      <c r="D1003" s="142"/>
      <c r="E1003" s="142"/>
      <c r="F1003" s="142"/>
      <c r="G1003" s="142"/>
      <c r="H1003" s="142"/>
      <c r="I1003" s="142"/>
      <c r="J1003" s="142"/>
      <c r="K1003" s="142"/>
      <c r="L1003" s="142"/>
      <c r="M1003" s="142"/>
      <c r="N1003" s="142"/>
      <c r="O1003" s="142"/>
      <c r="P1003" s="142"/>
      <c r="Q1003" s="142"/>
      <c r="R1003" s="142"/>
      <c r="S1003" s="142"/>
      <c r="T1003" s="142"/>
      <c r="U1003" s="142"/>
      <c r="V1003" s="142"/>
      <c r="W1003" s="142"/>
      <c r="X1003" s="142"/>
      <c r="Y1003" s="142"/>
      <c r="Z1003" s="142"/>
      <c r="AA1003" s="142"/>
      <c r="AB1003" s="142"/>
      <c r="AC1003" s="142"/>
      <c r="AD1003" s="142"/>
      <c r="AE1003" s="142"/>
      <c r="AF1003" s="142"/>
    </row>
    <row r="1004" spans="2:32" ht="15" customHeight="1" x14ac:dyDescent="0.35">
      <c r="B1004" s="142"/>
      <c r="C1004" s="142"/>
      <c r="D1004" s="142"/>
      <c r="E1004" s="142"/>
      <c r="F1004" s="142"/>
      <c r="G1004" s="142"/>
      <c r="H1004" s="142"/>
      <c r="I1004" s="142"/>
      <c r="J1004" s="142"/>
      <c r="K1004" s="142"/>
      <c r="L1004" s="142"/>
      <c r="M1004" s="142"/>
      <c r="N1004" s="142"/>
      <c r="O1004" s="142"/>
      <c r="P1004" s="142"/>
      <c r="Q1004" s="142"/>
      <c r="R1004" s="142"/>
      <c r="S1004" s="142"/>
      <c r="T1004" s="142"/>
      <c r="U1004" s="142"/>
      <c r="V1004" s="142"/>
      <c r="W1004" s="142"/>
      <c r="X1004" s="142"/>
      <c r="Y1004" s="142"/>
      <c r="Z1004" s="142"/>
      <c r="AA1004" s="142"/>
      <c r="AB1004" s="142"/>
      <c r="AC1004" s="142"/>
      <c r="AD1004" s="142"/>
      <c r="AE1004" s="142"/>
      <c r="AF1004" s="142"/>
    </row>
    <row r="1005" spans="2:32" ht="15" customHeight="1" x14ac:dyDescent="0.35">
      <c r="B1005" s="142"/>
      <c r="C1005" s="142"/>
      <c r="D1005" s="142"/>
      <c r="E1005" s="142"/>
      <c r="F1005" s="142"/>
      <c r="G1005" s="142"/>
      <c r="H1005" s="142"/>
      <c r="I1005" s="142"/>
      <c r="J1005" s="142"/>
      <c r="K1005" s="142"/>
      <c r="L1005" s="142"/>
      <c r="M1005" s="142"/>
      <c r="N1005" s="142"/>
      <c r="O1005" s="142"/>
      <c r="P1005" s="142"/>
      <c r="Q1005" s="142"/>
      <c r="R1005" s="142"/>
      <c r="S1005" s="142"/>
      <c r="T1005" s="142"/>
      <c r="U1005" s="142"/>
      <c r="V1005" s="142"/>
      <c r="W1005" s="142"/>
      <c r="X1005" s="142"/>
      <c r="Y1005" s="142"/>
      <c r="Z1005" s="142"/>
      <c r="AA1005" s="142"/>
      <c r="AB1005" s="142"/>
      <c r="AC1005" s="142"/>
      <c r="AD1005" s="142"/>
      <c r="AE1005" s="142"/>
      <c r="AF1005" s="142"/>
    </row>
    <row r="1006" spans="2:32" ht="15" customHeight="1" x14ac:dyDescent="0.35">
      <c r="B1006" s="142"/>
      <c r="C1006" s="142"/>
      <c r="D1006" s="142"/>
      <c r="E1006" s="142"/>
      <c r="F1006" s="142"/>
      <c r="G1006" s="142"/>
      <c r="H1006" s="142"/>
      <c r="I1006" s="142"/>
      <c r="J1006" s="142"/>
      <c r="K1006" s="142"/>
      <c r="L1006" s="142"/>
      <c r="M1006" s="142"/>
      <c r="N1006" s="142"/>
      <c r="O1006" s="142"/>
      <c r="P1006" s="142"/>
      <c r="Q1006" s="142"/>
      <c r="R1006" s="142"/>
      <c r="S1006" s="142"/>
      <c r="T1006" s="142"/>
      <c r="U1006" s="142"/>
      <c r="V1006" s="142"/>
      <c r="W1006" s="142"/>
      <c r="X1006" s="142"/>
      <c r="Y1006" s="142"/>
      <c r="Z1006" s="142"/>
      <c r="AA1006" s="142"/>
      <c r="AB1006" s="142"/>
      <c r="AC1006" s="142"/>
      <c r="AD1006" s="142"/>
      <c r="AE1006" s="142"/>
      <c r="AF1006" s="142"/>
    </row>
    <row r="1007" spans="2:32" ht="15" customHeight="1" x14ac:dyDescent="0.35">
      <c r="B1007" s="142"/>
      <c r="C1007" s="142"/>
      <c r="D1007" s="142"/>
      <c r="E1007" s="142"/>
      <c r="F1007" s="142"/>
      <c r="G1007" s="142"/>
      <c r="H1007" s="142"/>
      <c r="I1007" s="142"/>
      <c r="J1007" s="142"/>
      <c r="K1007" s="142"/>
      <c r="L1007" s="142"/>
      <c r="M1007" s="142"/>
      <c r="N1007" s="142"/>
      <c r="O1007" s="142"/>
      <c r="P1007" s="142"/>
      <c r="Q1007" s="142"/>
      <c r="R1007" s="142"/>
      <c r="S1007" s="142"/>
      <c r="T1007" s="142"/>
      <c r="U1007" s="142"/>
      <c r="V1007" s="142"/>
      <c r="W1007" s="142"/>
      <c r="X1007" s="142"/>
      <c r="Y1007" s="142"/>
      <c r="Z1007" s="142"/>
      <c r="AA1007" s="142"/>
      <c r="AB1007" s="142"/>
      <c r="AC1007" s="142"/>
      <c r="AD1007" s="142"/>
      <c r="AE1007" s="142"/>
      <c r="AF1007" s="142"/>
    </row>
    <row r="1008" spans="2:32" ht="15" customHeight="1" x14ac:dyDescent="0.35">
      <c r="B1008" s="142"/>
      <c r="C1008" s="142"/>
      <c r="D1008" s="142"/>
      <c r="E1008" s="142"/>
      <c r="F1008" s="142"/>
      <c r="G1008" s="142"/>
      <c r="H1008" s="142"/>
      <c r="I1008" s="142"/>
      <c r="J1008" s="142"/>
      <c r="K1008" s="142"/>
      <c r="L1008" s="142"/>
      <c r="M1008" s="142"/>
      <c r="N1008" s="142"/>
      <c r="O1008" s="142"/>
      <c r="P1008" s="142"/>
      <c r="Q1008" s="142"/>
      <c r="R1008" s="142"/>
      <c r="S1008" s="142"/>
      <c r="T1008" s="142"/>
      <c r="U1008" s="142"/>
      <c r="V1008" s="142"/>
      <c r="W1008" s="142"/>
      <c r="X1008" s="142"/>
      <c r="Y1008" s="142"/>
      <c r="Z1008" s="142"/>
      <c r="AA1008" s="142"/>
      <c r="AB1008" s="142"/>
      <c r="AC1008" s="142"/>
      <c r="AD1008" s="142"/>
      <c r="AE1008" s="142"/>
      <c r="AF1008" s="142"/>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32:32" ht="15" customHeight="1" x14ac:dyDescent="0.35"/>
    <row r="1058" spans="32:32" ht="12" customHeight="1" x14ac:dyDescent="0.35"/>
    <row r="1059" spans="32:32" ht="15" customHeight="1" x14ac:dyDescent="0.35"/>
    <row r="1060" spans="32:32" ht="15" customHeight="1" x14ac:dyDescent="0.35"/>
    <row r="1061" spans="32:32" ht="15" customHeight="1" x14ac:dyDescent="0.35"/>
    <row r="1062" spans="32:32" ht="15" customHeight="1" x14ac:dyDescent="0.35"/>
    <row r="1063" spans="32:32" ht="15" customHeight="1" x14ac:dyDescent="0.35"/>
    <row r="1064" spans="32:32" ht="15" customHeight="1" x14ac:dyDescent="0.35"/>
    <row r="1065" spans="32:32" ht="15" customHeight="1" x14ac:dyDescent="0.35"/>
    <row r="1066" spans="32:32" ht="15" customHeight="1" x14ac:dyDescent="0.35"/>
    <row r="1067" spans="32:32" ht="15" customHeight="1" x14ac:dyDescent="0.35"/>
    <row r="1068" spans="32:32" ht="15" customHeight="1" x14ac:dyDescent="0.35"/>
    <row r="1069" spans="32:32" ht="15" customHeight="1" x14ac:dyDescent="0.35"/>
    <row r="1070" spans="32:32" ht="15" customHeight="1" x14ac:dyDescent="0.35"/>
    <row r="1071" spans="32:32" ht="15" customHeight="1" x14ac:dyDescent="0.35">
      <c r="AF1071"/>
    </row>
    <row r="1072" spans="3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142"/>
      <c r="C1095" s="142"/>
      <c r="D1095" s="142"/>
      <c r="E1095" s="142"/>
      <c r="F1095" s="142"/>
      <c r="G1095" s="142"/>
      <c r="H1095" s="142"/>
      <c r="I1095" s="142"/>
      <c r="J1095" s="142"/>
      <c r="K1095" s="142"/>
      <c r="L1095" s="142"/>
      <c r="M1095" s="142"/>
      <c r="N1095" s="142"/>
      <c r="O1095" s="142"/>
      <c r="P1095" s="142"/>
      <c r="Q1095" s="142"/>
      <c r="R1095" s="142"/>
      <c r="S1095" s="142"/>
      <c r="T1095" s="142"/>
      <c r="U1095" s="142"/>
      <c r="V1095" s="142"/>
      <c r="W1095" s="142"/>
      <c r="X1095" s="142"/>
      <c r="Y1095" s="142"/>
      <c r="Z1095" s="142"/>
      <c r="AA1095" s="142"/>
      <c r="AB1095" s="142"/>
      <c r="AC1095" s="142"/>
      <c r="AD1095" s="142"/>
      <c r="AE1095" s="142"/>
      <c r="AF1095" s="142"/>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142"/>
      <c r="C1103" s="142"/>
      <c r="D1103" s="142"/>
      <c r="E1103" s="142"/>
      <c r="F1103" s="142"/>
      <c r="G1103" s="142"/>
      <c r="H1103" s="142"/>
      <c r="I1103" s="142"/>
      <c r="J1103" s="142"/>
      <c r="K1103" s="142"/>
      <c r="L1103" s="142"/>
      <c r="M1103" s="142"/>
      <c r="N1103" s="142"/>
      <c r="O1103" s="142"/>
      <c r="P1103" s="142"/>
      <c r="Q1103" s="142"/>
      <c r="R1103" s="142"/>
      <c r="S1103" s="142"/>
      <c r="T1103" s="142"/>
      <c r="U1103" s="142"/>
      <c r="V1103" s="142"/>
      <c r="W1103" s="142"/>
      <c r="X1103" s="142"/>
      <c r="Y1103" s="142"/>
      <c r="Z1103" s="142"/>
      <c r="AA1103" s="142"/>
      <c r="AB1103" s="142"/>
      <c r="AC1103" s="142"/>
      <c r="AD1103" s="142"/>
      <c r="AE1103" s="142"/>
      <c r="AF1103" s="142"/>
    </row>
    <row r="1104" spans="2:32" ht="15" customHeight="1" x14ac:dyDescent="0.35">
      <c r="B1104" s="142"/>
      <c r="C1104" s="142"/>
      <c r="D1104" s="142"/>
      <c r="E1104" s="142"/>
      <c r="F1104" s="142"/>
      <c r="G1104" s="142"/>
      <c r="H1104" s="142"/>
      <c r="I1104" s="142"/>
      <c r="J1104" s="142"/>
      <c r="K1104" s="142"/>
      <c r="L1104" s="142"/>
      <c r="M1104" s="142"/>
      <c r="N1104" s="142"/>
      <c r="O1104" s="142"/>
      <c r="P1104" s="142"/>
      <c r="Q1104" s="142"/>
      <c r="R1104" s="142"/>
      <c r="S1104" s="142"/>
      <c r="T1104" s="142"/>
      <c r="U1104" s="142"/>
      <c r="V1104" s="142"/>
      <c r="W1104" s="142"/>
      <c r="X1104" s="142"/>
      <c r="Y1104" s="142"/>
      <c r="Z1104" s="142"/>
      <c r="AA1104" s="142"/>
      <c r="AB1104" s="142"/>
      <c r="AC1104" s="142"/>
      <c r="AD1104" s="142"/>
      <c r="AE1104" s="142"/>
      <c r="AF1104" s="142"/>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32:32" ht="15" customHeight="1" x14ac:dyDescent="0.35">
      <c r="AF1169"/>
    </row>
    <row r="1170" spans="32:32" ht="15" customHeight="1" x14ac:dyDescent="0.35"/>
    <row r="1171" spans="32:32" ht="15" customHeight="1" x14ac:dyDescent="0.35"/>
    <row r="1172" spans="32:32" ht="15" customHeight="1" x14ac:dyDescent="0.35"/>
    <row r="1173" spans="32:32" ht="15" customHeight="1" x14ac:dyDescent="0.35"/>
    <row r="1174" spans="32:32" ht="15" customHeight="1" x14ac:dyDescent="0.35"/>
    <row r="1175" spans="32:32" ht="12" customHeight="1" x14ac:dyDescent="0.35"/>
    <row r="1176" spans="32:32" ht="12" customHeight="1" x14ac:dyDescent="0.35"/>
    <row r="1177" spans="32:32" ht="12" customHeight="1" x14ac:dyDescent="0.35"/>
    <row r="1178" spans="32:32" ht="12" customHeight="1" x14ac:dyDescent="0.35"/>
    <row r="1179" spans="32:32" ht="12" customHeight="1" x14ac:dyDescent="0.35"/>
    <row r="1180" spans="32:32" ht="12" customHeight="1" x14ac:dyDescent="0.35"/>
    <row r="1181" spans="32:32" ht="12" customHeight="1" x14ac:dyDescent="0.35"/>
    <row r="1182" spans="32:32" ht="12" customHeight="1" x14ac:dyDescent="0.35"/>
    <row r="1183" spans="32:32" ht="12" customHeight="1" x14ac:dyDescent="0.35"/>
    <row r="1184" spans="32:32"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142"/>
      <c r="C1193" s="142"/>
      <c r="D1193" s="142"/>
      <c r="E1193" s="142"/>
      <c r="F1193" s="142"/>
      <c r="G1193" s="142"/>
      <c r="H1193" s="142"/>
      <c r="I1193" s="142"/>
      <c r="J1193" s="142"/>
      <c r="K1193" s="142"/>
      <c r="L1193" s="142"/>
      <c r="M1193" s="142"/>
      <c r="N1193" s="142"/>
      <c r="O1193" s="142"/>
      <c r="P1193" s="142"/>
      <c r="Q1193" s="142"/>
      <c r="R1193" s="142"/>
      <c r="S1193" s="142"/>
      <c r="T1193" s="142"/>
      <c r="U1193" s="142"/>
      <c r="V1193" s="142"/>
      <c r="W1193" s="142"/>
      <c r="X1193" s="142"/>
      <c r="Y1193" s="142"/>
      <c r="Z1193" s="142"/>
      <c r="AA1193" s="142"/>
      <c r="AB1193" s="142"/>
      <c r="AC1193" s="142"/>
      <c r="AD1193" s="142"/>
      <c r="AE1193" s="142"/>
      <c r="AF1193" s="142"/>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32:32" ht="15" customHeight="1" x14ac:dyDescent="0.35"/>
    <row r="1266" spans="32:32" ht="15" customHeight="1" x14ac:dyDescent="0.35"/>
    <row r="1267" spans="32:32" ht="15" customHeight="1" x14ac:dyDescent="0.35"/>
    <row r="1268" spans="32:32" ht="15" customHeight="1" x14ac:dyDescent="0.35"/>
    <row r="1269" spans="32:32" ht="15" customHeight="1" x14ac:dyDescent="0.35">
      <c r="AF1269"/>
    </row>
    <row r="1270" spans="32:32" ht="15" customHeight="1" x14ac:dyDescent="0.35"/>
    <row r="1271" spans="32:32" ht="15" customHeight="1" x14ac:dyDescent="0.35"/>
    <row r="1272" spans="32:32" ht="15" customHeight="1" x14ac:dyDescent="0.35"/>
    <row r="1273" spans="32:32" ht="15" customHeight="1" x14ac:dyDescent="0.35"/>
    <row r="1274" spans="32:32" ht="15" customHeight="1" x14ac:dyDescent="0.35"/>
    <row r="1275" spans="32:32" ht="12" customHeight="1" x14ac:dyDescent="0.35"/>
    <row r="1276" spans="32:32" ht="12" customHeight="1" x14ac:dyDescent="0.35"/>
    <row r="1277" spans="32:32" ht="12" customHeight="1" x14ac:dyDescent="0.35"/>
    <row r="1278" spans="32:32" ht="12" customHeight="1" x14ac:dyDescent="0.35"/>
    <row r="1279" spans="32:32" ht="12" customHeight="1" x14ac:dyDescent="0.35"/>
    <row r="1280" spans="32:32" ht="12" customHeight="1" x14ac:dyDescent="0.35"/>
    <row r="1281" spans="2:32" ht="12" customHeight="1" x14ac:dyDescent="0.35">
      <c r="B1281" s="142"/>
      <c r="C1281" s="142"/>
      <c r="D1281" s="142"/>
      <c r="E1281" s="142"/>
      <c r="F1281" s="142"/>
      <c r="G1281" s="142"/>
      <c r="H1281" s="142"/>
      <c r="I1281" s="142"/>
      <c r="J1281" s="142"/>
      <c r="K1281" s="142"/>
      <c r="L1281" s="142"/>
      <c r="M1281" s="142"/>
      <c r="N1281" s="142"/>
      <c r="O1281" s="142"/>
      <c r="P1281" s="142"/>
      <c r="Q1281" s="142"/>
      <c r="R1281" s="142"/>
      <c r="S1281" s="142"/>
      <c r="T1281" s="142"/>
      <c r="U1281" s="142"/>
      <c r="V1281" s="142"/>
      <c r="W1281" s="142"/>
      <c r="X1281" s="142"/>
      <c r="Y1281" s="142"/>
      <c r="Z1281" s="142"/>
      <c r="AA1281" s="142"/>
      <c r="AB1281" s="142"/>
      <c r="AC1281" s="142"/>
      <c r="AD1281" s="142"/>
      <c r="AE1281" s="142"/>
      <c r="AF1281" s="142"/>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142"/>
      <c r="C1293" s="142"/>
      <c r="D1293" s="142"/>
      <c r="E1293" s="142"/>
      <c r="F1293" s="142"/>
      <c r="G1293" s="142"/>
      <c r="H1293" s="142"/>
      <c r="I1293" s="142"/>
      <c r="J1293" s="142"/>
      <c r="K1293" s="142"/>
      <c r="L1293" s="142"/>
      <c r="M1293" s="142"/>
      <c r="N1293" s="142"/>
      <c r="O1293" s="142"/>
      <c r="P1293" s="142"/>
      <c r="Q1293" s="142"/>
      <c r="R1293" s="142"/>
      <c r="S1293" s="142"/>
      <c r="T1293" s="142"/>
      <c r="U1293" s="142"/>
      <c r="V1293" s="142"/>
      <c r="W1293" s="142"/>
      <c r="X1293" s="142"/>
      <c r="Y1293" s="142"/>
      <c r="Z1293" s="142"/>
      <c r="AA1293" s="142"/>
      <c r="AB1293" s="142"/>
      <c r="AC1293" s="142"/>
      <c r="AD1293" s="142"/>
      <c r="AE1293" s="142"/>
      <c r="AF1293" s="142"/>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32:32" ht="15" customHeight="1" x14ac:dyDescent="0.35"/>
    <row r="1474" spans="32:32" ht="15" customHeight="1" x14ac:dyDescent="0.35"/>
    <row r="1475" spans="32:32" ht="15" customHeight="1" x14ac:dyDescent="0.35"/>
    <row r="1476" spans="32:32" ht="15" customHeight="1" x14ac:dyDescent="0.35"/>
    <row r="1477" spans="32:32" ht="15" customHeight="1" x14ac:dyDescent="0.35"/>
    <row r="1478" spans="32:32" ht="15" customHeight="1" x14ac:dyDescent="0.35"/>
    <row r="1479" spans="32:32" ht="15" customHeight="1" x14ac:dyDescent="0.35"/>
    <row r="1480" spans="32:32" ht="15" customHeight="1" x14ac:dyDescent="0.35"/>
    <row r="1481" spans="32:32" ht="15" customHeight="1" x14ac:dyDescent="0.35"/>
    <row r="1482" spans="32:32" ht="15" customHeight="1" x14ac:dyDescent="0.35"/>
    <row r="1483" spans="32:32" ht="15" customHeight="1" x14ac:dyDescent="0.35"/>
    <row r="1484" spans="32:32" ht="15" customHeight="1" x14ac:dyDescent="0.35">
      <c r="AF1484"/>
    </row>
    <row r="1485" spans="32:32" ht="15" customHeight="1" x14ac:dyDescent="0.35"/>
    <row r="1486" spans="32:32" ht="15" customHeight="1" x14ac:dyDescent="0.35"/>
    <row r="1487" spans="32:32" ht="15" customHeight="1" x14ac:dyDescent="0.35"/>
    <row r="1488" spans="3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142"/>
      <c r="C1589" s="142"/>
      <c r="D1589" s="142"/>
      <c r="E1589" s="142"/>
      <c r="F1589" s="142"/>
      <c r="G1589" s="142"/>
      <c r="H1589" s="142"/>
      <c r="I1589" s="142"/>
      <c r="J1589" s="142"/>
      <c r="K1589" s="142"/>
      <c r="L1589" s="142"/>
      <c r="M1589" s="142"/>
      <c r="N1589" s="142"/>
      <c r="O1589" s="142"/>
      <c r="P1589" s="142"/>
      <c r="Q1589" s="142"/>
      <c r="R1589" s="142"/>
      <c r="S1589" s="142"/>
      <c r="T1589" s="142"/>
      <c r="U1589" s="142"/>
      <c r="V1589" s="142"/>
      <c r="W1589" s="142"/>
      <c r="X1589" s="142"/>
      <c r="Y1589" s="142"/>
      <c r="Z1589" s="142"/>
      <c r="AA1589" s="142"/>
      <c r="AB1589" s="142"/>
      <c r="AC1589" s="142"/>
      <c r="AD1589" s="142"/>
      <c r="AE1589" s="142"/>
      <c r="AF1589" s="142"/>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142"/>
      <c r="C1599" s="142"/>
      <c r="D1599" s="142"/>
      <c r="E1599" s="142"/>
      <c r="F1599" s="142"/>
      <c r="G1599" s="142"/>
      <c r="H1599" s="142"/>
      <c r="I1599" s="142"/>
      <c r="J1599" s="142"/>
      <c r="K1599" s="142"/>
      <c r="L1599" s="142"/>
      <c r="M1599" s="142"/>
      <c r="N1599" s="142"/>
      <c r="O1599" s="142"/>
      <c r="P1599" s="142"/>
      <c r="Q1599" s="142"/>
      <c r="R1599" s="142"/>
      <c r="S1599" s="142"/>
      <c r="T1599" s="142"/>
      <c r="U1599" s="142"/>
      <c r="V1599" s="142"/>
      <c r="W1599" s="142"/>
      <c r="X1599" s="142"/>
      <c r="Y1599" s="142"/>
      <c r="Z1599" s="142"/>
      <c r="AA1599" s="142"/>
      <c r="AB1599" s="142"/>
      <c r="AC1599" s="142"/>
      <c r="AD1599" s="142"/>
      <c r="AE1599" s="142"/>
      <c r="AF1599" s="142"/>
    </row>
    <row r="1600" spans="2:32" ht="15" customHeight="1" x14ac:dyDescent="0.35">
      <c r="B1600" s="142"/>
      <c r="C1600" s="142"/>
      <c r="D1600" s="142"/>
      <c r="E1600" s="142"/>
      <c r="F1600" s="142"/>
      <c r="G1600" s="142"/>
      <c r="H1600" s="142"/>
      <c r="I1600" s="142"/>
      <c r="J1600" s="142"/>
      <c r="K1600" s="142"/>
      <c r="L1600" s="142"/>
      <c r="M1600" s="142"/>
      <c r="N1600" s="142"/>
      <c r="O1600" s="142"/>
      <c r="P1600" s="142"/>
      <c r="Q1600" s="142"/>
      <c r="R1600" s="142"/>
      <c r="S1600" s="142"/>
      <c r="T1600" s="142"/>
      <c r="U1600" s="142"/>
      <c r="V1600" s="142"/>
      <c r="W1600" s="142"/>
      <c r="X1600" s="142"/>
      <c r="Y1600" s="142"/>
      <c r="Z1600" s="142"/>
      <c r="AA1600" s="142"/>
      <c r="AB1600" s="142"/>
      <c r="AC1600" s="142"/>
      <c r="AD1600" s="142"/>
      <c r="AE1600" s="142"/>
      <c r="AF1600" s="142"/>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32:32" ht="15" customHeight="1" x14ac:dyDescent="0.35">
      <c r="AF1713"/>
    </row>
    <row r="1714" spans="32:32" ht="12" customHeight="1" x14ac:dyDescent="0.35"/>
    <row r="1715" spans="32:32" ht="12" customHeight="1" x14ac:dyDescent="0.35"/>
    <row r="1716" spans="32:32" ht="12" customHeight="1" x14ac:dyDescent="0.35"/>
    <row r="1717" spans="32:32" ht="12" customHeight="1" x14ac:dyDescent="0.35"/>
    <row r="1718" spans="32:32" ht="12" customHeight="1" x14ac:dyDescent="0.35"/>
    <row r="1719" spans="32:32" ht="12" customHeight="1" x14ac:dyDescent="0.35"/>
    <row r="1720" spans="32:32" ht="12" customHeight="1" x14ac:dyDescent="0.35"/>
    <row r="1721" spans="32:32" ht="12" customHeight="1" x14ac:dyDescent="0.35"/>
    <row r="1722" spans="32:32" ht="12" customHeight="1" x14ac:dyDescent="0.35"/>
    <row r="1723" spans="32:32" ht="12" customHeight="1" x14ac:dyDescent="0.35"/>
    <row r="1724" spans="32:32" ht="12" customHeight="1" x14ac:dyDescent="0.35"/>
    <row r="1725" spans="32:32" ht="15" customHeight="1" x14ac:dyDescent="0.35"/>
    <row r="1726" spans="32:32" ht="15" customHeight="1" x14ac:dyDescent="0.35"/>
    <row r="1727" spans="32:32" ht="15" customHeight="1" x14ac:dyDescent="0.35"/>
    <row r="1728" spans="3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142"/>
      <c r="C1812" s="142"/>
      <c r="D1812" s="142"/>
      <c r="E1812" s="142"/>
      <c r="F1812" s="142"/>
      <c r="G1812" s="142"/>
      <c r="H1812" s="142"/>
      <c r="I1812" s="142"/>
      <c r="J1812" s="142"/>
      <c r="K1812" s="142"/>
      <c r="L1812" s="142"/>
      <c r="M1812" s="142"/>
      <c r="N1812" s="142"/>
      <c r="O1812" s="142"/>
      <c r="P1812" s="142"/>
      <c r="Q1812" s="142"/>
      <c r="R1812" s="142"/>
      <c r="S1812" s="142"/>
      <c r="T1812" s="142"/>
      <c r="U1812" s="142"/>
      <c r="V1812" s="142"/>
      <c r="W1812" s="142"/>
      <c r="X1812" s="142"/>
      <c r="Y1812" s="142"/>
      <c r="Z1812" s="142"/>
      <c r="AA1812" s="142"/>
      <c r="AB1812" s="142"/>
      <c r="AC1812" s="142"/>
      <c r="AD1812" s="142"/>
      <c r="AE1812" s="142"/>
      <c r="AF1812" s="142"/>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142"/>
      <c r="C1814" s="142"/>
      <c r="D1814" s="142"/>
      <c r="E1814" s="142"/>
      <c r="F1814" s="142"/>
      <c r="G1814" s="142"/>
      <c r="H1814" s="142"/>
      <c r="I1814" s="142"/>
      <c r="J1814" s="142"/>
      <c r="K1814" s="142"/>
      <c r="L1814" s="142"/>
      <c r="M1814" s="142"/>
      <c r="N1814" s="142"/>
      <c r="O1814" s="142"/>
      <c r="P1814" s="142"/>
      <c r="Q1814" s="142"/>
      <c r="R1814" s="142"/>
      <c r="S1814" s="142"/>
      <c r="T1814" s="142"/>
      <c r="U1814" s="142"/>
      <c r="V1814" s="142"/>
      <c r="W1814" s="142"/>
      <c r="X1814" s="142"/>
      <c r="Y1814" s="142"/>
      <c r="Z1814" s="142"/>
      <c r="AA1814" s="142"/>
      <c r="AB1814" s="142"/>
      <c r="AC1814" s="142"/>
      <c r="AD1814" s="142"/>
      <c r="AE1814" s="142"/>
      <c r="AF1814" s="142"/>
    </row>
    <row r="1815" spans="2:32" ht="15" customHeight="1" x14ac:dyDescent="0.35">
      <c r="B1815" s="142"/>
      <c r="C1815" s="142"/>
      <c r="D1815" s="142"/>
      <c r="E1815" s="142"/>
      <c r="F1815" s="142"/>
      <c r="G1815" s="142"/>
      <c r="H1815" s="142"/>
      <c r="I1815" s="142"/>
      <c r="J1815" s="142"/>
      <c r="K1815" s="142"/>
      <c r="L1815" s="142"/>
      <c r="M1815" s="142"/>
      <c r="N1815" s="142"/>
      <c r="O1815" s="142"/>
      <c r="P1815" s="142"/>
      <c r="Q1815" s="142"/>
      <c r="R1815" s="142"/>
      <c r="S1815" s="142"/>
      <c r="T1815" s="142"/>
      <c r="U1815" s="142"/>
      <c r="V1815" s="142"/>
      <c r="W1815" s="142"/>
      <c r="X1815" s="142"/>
      <c r="Y1815" s="142"/>
      <c r="Z1815" s="142"/>
      <c r="AA1815" s="142"/>
      <c r="AB1815" s="142"/>
      <c r="AC1815" s="142"/>
      <c r="AD1815" s="142"/>
      <c r="AE1815" s="142"/>
      <c r="AF1815" s="142"/>
    </row>
    <row r="1816" spans="2:32" ht="15" customHeight="1" x14ac:dyDescent="0.35">
      <c r="B1816" s="142"/>
      <c r="C1816" s="142"/>
      <c r="D1816" s="142"/>
      <c r="E1816" s="142"/>
      <c r="F1816" s="142"/>
      <c r="G1816" s="142"/>
      <c r="H1816" s="142"/>
      <c r="I1816" s="142"/>
      <c r="J1816" s="142"/>
      <c r="K1816" s="142"/>
      <c r="L1816" s="142"/>
      <c r="M1816" s="142"/>
      <c r="N1816" s="142"/>
      <c r="O1816" s="142"/>
      <c r="P1816" s="142"/>
      <c r="Q1816" s="142"/>
      <c r="R1816" s="142"/>
      <c r="S1816" s="142"/>
      <c r="T1816" s="142"/>
      <c r="U1816" s="142"/>
      <c r="V1816" s="142"/>
      <c r="W1816" s="142"/>
      <c r="X1816" s="142"/>
      <c r="Y1816" s="142"/>
      <c r="Z1816" s="142"/>
      <c r="AA1816" s="142"/>
      <c r="AB1816" s="142"/>
      <c r="AC1816" s="142"/>
      <c r="AD1816" s="142"/>
      <c r="AE1816" s="142"/>
      <c r="AF1816" s="142"/>
    </row>
    <row r="1817" spans="2:32" ht="15" customHeight="1" x14ac:dyDescent="0.35">
      <c r="B1817" s="142"/>
      <c r="C1817" s="142"/>
      <c r="D1817" s="142"/>
      <c r="E1817" s="142"/>
      <c r="F1817" s="142"/>
      <c r="G1817" s="142"/>
      <c r="H1817" s="142"/>
      <c r="I1817" s="142"/>
      <c r="J1817" s="142"/>
      <c r="K1817" s="142"/>
      <c r="L1817" s="142"/>
      <c r="M1817" s="142"/>
      <c r="N1817" s="142"/>
      <c r="O1817" s="142"/>
      <c r="P1817" s="142"/>
      <c r="Q1817" s="142"/>
      <c r="R1817" s="142"/>
      <c r="S1817" s="142"/>
      <c r="T1817" s="142"/>
      <c r="U1817" s="142"/>
      <c r="V1817" s="142"/>
      <c r="W1817" s="142"/>
      <c r="X1817" s="142"/>
      <c r="Y1817" s="142"/>
      <c r="Z1817" s="142"/>
      <c r="AA1817" s="142"/>
      <c r="AB1817" s="142"/>
      <c r="AC1817" s="142"/>
      <c r="AD1817" s="142"/>
      <c r="AE1817" s="142"/>
      <c r="AF1817" s="142"/>
    </row>
    <row r="1818" spans="2:32" ht="15" customHeight="1" x14ac:dyDescent="0.35">
      <c r="B1818" s="142"/>
      <c r="C1818" s="142"/>
      <c r="D1818" s="142"/>
      <c r="E1818" s="142"/>
      <c r="F1818" s="142"/>
      <c r="G1818" s="142"/>
      <c r="H1818" s="142"/>
      <c r="I1818" s="142"/>
      <c r="J1818" s="142"/>
      <c r="K1818" s="142"/>
      <c r="L1818" s="142"/>
      <c r="M1818" s="142"/>
      <c r="N1818" s="142"/>
      <c r="O1818" s="142"/>
      <c r="P1818" s="142"/>
      <c r="Q1818" s="142"/>
      <c r="R1818" s="142"/>
      <c r="S1818" s="142"/>
      <c r="T1818" s="142"/>
      <c r="U1818" s="142"/>
      <c r="V1818" s="142"/>
      <c r="W1818" s="142"/>
      <c r="X1818" s="142"/>
      <c r="Y1818" s="142"/>
      <c r="Z1818" s="142"/>
      <c r="AA1818" s="142"/>
      <c r="AB1818" s="142"/>
      <c r="AC1818" s="142"/>
      <c r="AD1818" s="142"/>
      <c r="AE1818" s="142"/>
      <c r="AF1818" s="142"/>
    </row>
    <row r="1819" spans="2:32" ht="15" customHeight="1" x14ac:dyDescent="0.35">
      <c r="B1819" s="142"/>
      <c r="C1819" s="142"/>
      <c r="D1819" s="142"/>
      <c r="E1819" s="142"/>
      <c r="F1819" s="142"/>
      <c r="G1819" s="142"/>
      <c r="H1819" s="142"/>
      <c r="I1819" s="142"/>
      <c r="J1819" s="142"/>
      <c r="K1819" s="142"/>
      <c r="L1819" s="142"/>
      <c r="M1819" s="142"/>
      <c r="N1819" s="142"/>
      <c r="O1819" s="142"/>
      <c r="P1819" s="142"/>
      <c r="Q1819" s="142"/>
      <c r="R1819" s="142"/>
      <c r="S1819" s="142"/>
      <c r="T1819" s="142"/>
      <c r="U1819" s="142"/>
      <c r="V1819" s="142"/>
      <c r="W1819" s="142"/>
      <c r="X1819" s="142"/>
      <c r="Y1819" s="142"/>
      <c r="Z1819" s="142"/>
      <c r="AA1819" s="142"/>
      <c r="AB1819" s="142"/>
      <c r="AC1819" s="142"/>
      <c r="AD1819" s="142"/>
      <c r="AE1819" s="142"/>
      <c r="AF1819" s="142"/>
    </row>
    <row r="1820" spans="2:32" ht="15" customHeight="1" x14ac:dyDescent="0.35">
      <c r="B1820" s="142"/>
      <c r="C1820" s="142"/>
      <c r="D1820" s="142"/>
      <c r="E1820" s="142"/>
      <c r="F1820" s="142"/>
      <c r="G1820" s="142"/>
      <c r="H1820" s="142"/>
      <c r="I1820" s="142"/>
      <c r="J1820" s="142"/>
      <c r="K1820" s="142"/>
      <c r="L1820" s="142"/>
      <c r="M1820" s="142"/>
      <c r="N1820" s="142"/>
      <c r="O1820" s="142"/>
      <c r="P1820" s="142"/>
      <c r="Q1820" s="142"/>
      <c r="R1820" s="142"/>
      <c r="S1820" s="142"/>
      <c r="T1820" s="142"/>
      <c r="U1820" s="142"/>
      <c r="V1820" s="142"/>
      <c r="W1820" s="142"/>
      <c r="X1820" s="142"/>
      <c r="Y1820" s="142"/>
      <c r="Z1820" s="142"/>
      <c r="AA1820" s="142"/>
      <c r="AB1820" s="142"/>
      <c r="AC1820" s="142"/>
      <c r="AD1820" s="142"/>
      <c r="AE1820" s="142"/>
      <c r="AF1820" s="142"/>
    </row>
    <row r="1821" spans="2:32" ht="15" customHeight="1" x14ac:dyDescent="0.35">
      <c r="B1821" s="142"/>
      <c r="C1821" s="142"/>
      <c r="D1821" s="142"/>
      <c r="E1821" s="142"/>
      <c r="F1821" s="142"/>
      <c r="G1821" s="142"/>
      <c r="H1821" s="142"/>
      <c r="I1821" s="142"/>
      <c r="J1821" s="142"/>
      <c r="K1821" s="142"/>
      <c r="L1821" s="142"/>
      <c r="M1821" s="142"/>
      <c r="N1821" s="142"/>
      <c r="O1821" s="142"/>
      <c r="P1821" s="142"/>
      <c r="Q1821" s="142"/>
      <c r="R1821" s="142"/>
      <c r="S1821" s="142"/>
      <c r="T1821" s="142"/>
      <c r="U1821" s="142"/>
      <c r="V1821" s="142"/>
      <c r="W1821" s="142"/>
      <c r="X1821" s="142"/>
      <c r="Y1821" s="142"/>
      <c r="Z1821" s="142"/>
      <c r="AA1821" s="142"/>
      <c r="AB1821" s="142"/>
      <c r="AC1821" s="142"/>
      <c r="AD1821" s="142"/>
      <c r="AE1821" s="142"/>
      <c r="AF1821" s="142"/>
    </row>
    <row r="1822" spans="2:32" ht="15" customHeight="1" x14ac:dyDescent="0.35">
      <c r="B1822" s="142"/>
      <c r="C1822" s="142"/>
      <c r="D1822" s="142"/>
      <c r="E1822" s="142"/>
      <c r="F1822" s="142"/>
      <c r="G1822" s="142"/>
      <c r="H1822" s="142"/>
      <c r="I1822" s="142"/>
      <c r="J1822" s="142"/>
      <c r="K1822" s="142"/>
      <c r="L1822" s="142"/>
      <c r="M1822" s="142"/>
      <c r="N1822" s="142"/>
      <c r="O1822" s="142"/>
      <c r="P1822" s="142"/>
      <c r="Q1822" s="142"/>
      <c r="R1822" s="142"/>
      <c r="S1822" s="142"/>
      <c r="T1822" s="142"/>
      <c r="U1822" s="142"/>
      <c r="V1822" s="142"/>
      <c r="W1822" s="142"/>
      <c r="X1822" s="142"/>
      <c r="Y1822" s="142"/>
      <c r="Z1822" s="142"/>
      <c r="AA1822" s="142"/>
      <c r="AB1822" s="142"/>
      <c r="AC1822" s="142"/>
      <c r="AD1822" s="142"/>
      <c r="AE1822" s="142"/>
      <c r="AF1822" s="142"/>
    </row>
    <row r="1823" spans="2:32" ht="15" customHeight="1" x14ac:dyDescent="0.35">
      <c r="B1823" s="142"/>
      <c r="C1823" s="142"/>
      <c r="D1823" s="142"/>
      <c r="E1823" s="142"/>
      <c r="F1823" s="142"/>
      <c r="G1823" s="142"/>
      <c r="H1823" s="142"/>
      <c r="I1823" s="142"/>
      <c r="J1823" s="142"/>
      <c r="K1823" s="142"/>
      <c r="L1823" s="142"/>
      <c r="M1823" s="142"/>
      <c r="N1823" s="142"/>
      <c r="O1823" s="142"/>
      <c r="P1823" s="142"/>
      <c r="Q1823" s="142"/>
      <c r="R1823" s="142"/>
      <c r="S1823" s="142"/>
      <c r="T1823" s="142"/>
      <c r="U1823" s="142"/>
      <c r="V1823" s="142"/>
      <c r="W1823" s="142"/>
      <c r="X1823" s="142"/>
      <c r="Y1823" s="142"/>
      <c r="Z1823" s="142"/>
      <c r="AA1823" s="142"/>
      <c r="AB1823" s="142"/>
      <c r="AC1823" s="142"/>
      <c r="AD1823" s="142"/>
      <c r="AE1823" s="142"/>
      <c r="AF1823" s="142"/>
    </row>
    <row r="1824" spans="2:32" ht="15" customHeight="1" x14ac:dyDescent="0.35">
      <c r="B1824" s="142"/>
      <c r="C1824" s="142"/>
      <c r="D1824" s="142"/>
      <c r="E1824" s="142"/>
      <c r="F1824" s="142"/>
      <c r="G1824" s="142"/>
      <c r="H1824" s="142"/>
      <c r="I1824" s="142"/>
      <c r="J1824" s="142"/>
      <c r="K1824" s="142"/>
      <c r="L1824" s="142"/>
      <c r="M1824" s="142"/>
      <c r="N1824" s="142"/>
      <c r="O1824" s="142"/>
      <c r="P1824" s="142"/>
      <c r="Q1824" s="142"/>
      <c r="R1824" s="142"/>
      <c r="S1824" s="142"/>
      <c r="T1824" s="142"/>
      <c r="U1824" s="142"/>
      <c r="V1824" s="142"/>
      <c r="W1824" s="142"/>
      <c r="X1824" s="142"/>
      <c r="Y1824" s="142"/>
      <c r="Z1824" s="142"/>
      <c r="AA1824" s="142"/>
      <c r="AB1824" s="142"/>
      <c r="AC1824" s="142"/>
      <c r="AD1824" s="142"/>
      <c r="AE1824" s="142"/>
      <c r="AF1824" s="142"/>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32:32" ht="15" customHeight="1" x14ac:dyDescent="0.35"/>
    <row r="1986" spans="32:32" ht="15" customHeight="1" x14ac:dyDescent="0.35"/>
    <row r="1987" spans="32:32" ht="15" customHeight="1" x14ac:dyDescent="0.35"/>
    <row r="1988" spans="32:32" ht="15" customHeight="1" x14ac:dyDescent="0.35"/>
    <row r="1989" spans="32:32" ht="15" customHeight="1" x14ac:dyDescent="0.35"/>
    <row r="1990" spans="32:32" ht="15" customHeight="1" x14ac:dyDescent="0.35">
      <c r="AF1990"/>
    </row>
    <row r="1991" spans="32:32" ht="15" customHeight="1" x14ac:dyDescent="0.35"/>
    <row r="1992" spans="32:32" ht="15" customHeight="1" x14ac:dyDescent="0.35"/>
    <row r="1993" spans="32:32" ht="15" customHeight="1" x14ac:dyDescent="0.35"/>
    <row r="1994" spans="32:32" ht="15" customHeight="1" x14ac:dyDescent="0.35"/>
    <row r="1995" spans="32:32" ht="15" customHeight="1" x14ac:dyDescent="0.35"/>
    <row r="1996" spans="32:32" ht="15" customHeight="1" x14ac:dyDescent="0.35"/>
    <row r="1997" spans="32:32" ht="15" customHeight="1" x14ac:dyDescent="0.35"/>
    <row r="1998" spans="32:32" ht="12" customHeight="1" x14ac:dyDescent="0.35"/>
    <row r="1999" spans="32:32" ht="12" customHeight="1" x14ac:dyDescent="0.35"/>
    <row r="2000" spans="3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142"/>
      <c r="C2089" s="142"/>
      <c r="D2089" s="142"/>
      <c r="E2089" s="142"/>
      <c r="F2089" s="142"/>
      <c r="G2089" s="142"/>
      <c r="H2089" s="142"/>
      <c r="I2089" s="142"/>
      <c r="J2089" s="142"/>
      <c r="K2089" s="142"/>
      <c r="L2089" s="142"/>
      <c r="M2089" s="142"/>
      <c r="N2089" s="142"/>
      <c r="O2089" s="142"/>
      <c r="P2089" s="142"/>
      <c r="Q2089" s="142"/>
      <c r="R2089" s="142"/>
      <c r="S2089" s="142"/>
      <c r="T2089" s="142"/>
      <c r="U2089" s="142"/>
      <c r="V2089" s="142"/>
      <c r="W2089" s="142"/>
      <c r="X2089" s="142"/>
      <c r="Y2089" s="142"/>
      <c r="Z2089" s="142"/>
      <c r="AA2089" s="142"/>
      <c r="AB2089" s="142"/>
      <c r="AC2089" s="142"/>
      <c r="AD2089" s="142"/>
      <c r="AE2089" s="142"/>
      <c r="AF2089" s="142"/>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32:32" ht="15" customHeight="1" x14ac:dyDescent="0.35"/>
    <row r="2322" spans="32:32" ht="15" customHeight="1" x14ac:dyDescent="0.35"/>
    <row r="2323" spans="32:32" ht="15" customHeight="1" x14ac:dyDescent="0.35"/>
    <row r="2324" spans="32:32" ht="15" customHeight="1" x14ac:dyDescent="0.35"/>
    <row r="2325" spans="32:32" ht="15" customHeight="1" x14ac:dyDescent="0.35">
      <c r="AF2325"/>
    </row>
    <row r="2326" spans="32:32" ht="15" customHeight="1" x14ac:dyDescent="0.35"/>
    <row r="2327" spans="32:32" ht="12" customHeight="1" x14ac:dyDescent="0.35"/>
    <row r="2328" spans="32:32" ht="12" customHeight="1" x14ac:dyDescent="0.35"/>
    <row r="2329" spans="32:32" ht="12" customHeight="1" x14ac:dyDescent="0.35"/>
    <row r="2330" spans="32:32" ht="12" customHeight="1" x14ac:dyDescent="0.35"/>
    <row r="2331" spans="32:32" ht="12" customHeight="1" x14ac:dyDescent="0.35"/>
    <row r="2332" spans="32:32" ht="12" customHeight="1" x14ac:dyDescent="0.35"/>
    <row r="2333" spans="32:32" ht="12" customHeight="1" x14ac:dyDescent="0.35"/>
    <row r="2334" spans="32:32" ht="12" customHeight="1" x14ac:dyDescent="0.35"/>
    <row r="2335" spans="32:32" ht="12" customHeight="1" x14ac:dyDescent="0.35"/>
    <row r="2336" spans="3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142"/>
      <c r="C2424" s="142"/>
      <c r="D2424" s="142"/>
      <c r="E2424" s="142"/>
      <c r="F2424" s="142"/>
      <c r="G2424" s="142"/>
      <c r="H2424" s="142"/>
      <c r="I2424" s="142"/>
      <c r="J2424" s="142"/>
      <c r="K2424" s="142"/>
      <c r="L2424" s="142"/>
      <c r="M2424" s="142"/>
      <c r="N2424" s="142"/>
      <c r="O2424" s="142"/>
      <c r="P2424" s="142"/>
      <c r="Q2424" s="142"/>
      <c r="R2424" s="142"/>
      <c r="S2424" s="142"/>
      <c r="T2424" s="142"/>
      <c r="U2424" s="142"/>
      <c r="V2424" s="142"/>
      <c r="W2424" s="142"/>
      <c r="X2424" s="142"/>
      <c r="Y2424" s="142"/>
      <c r="Z2424" s="142"/>
      <c r="AA2424" s="142"/>
      <c r="AB2424" s="142"/>
      <c r="AC2424" s="142"/>
      <c r="AD2424" s="142"/>
      <c r="AE2424" s="142"/>
      <c r="AF2424" s="142"/>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32:32" ht="15" customHeight="1" x14ac:dyDescent="0.35"/>
    <row r="2642" spans="32:32" ht="15" customHeight="1" x14ac:dyDescent="0.35"/>
    <row r="2643" spans="32:32" ht="15" customHeight="1" x14ac:dyDescent="0.35"/>
    <row r="2644" spans="32:32" ht="15" customHeight="1" x14ac:dyDescent="0.35"/>
    <row r="2645" spans="32:32" ht="15" customHeight="1" x14ac:dyDescent="0.35">
      <c r="AF2645"/>
    </row>
    <row r="2646" spans="32:32" ht="15" customHeight="1" x14ac:dyDescent="0.35"/>
    <row r="2647" spans="32:32" ht="12" customHeight="1" x14ac:dyDescent="0.35"/>
    <row r="2648" spans="32:32" ht="12" customHeight="1" x14ac:dyDescent="0.35"/>
    <row r="2649" spans="32:32" ht="12" customHeight="1" x14ac:dyDescent="0.35"/>
    <row r="2650" spans="32:32" ht="12" customHeight="1" x14ac:dyDescent="0.35"/>
    <row r="2651" spans="32:32" ht="12" customHeight="1" x14ac:dyDescent="0.35"/>
    <row r="2652" spans="32:32" ht="12" customHeight="1" x14ac:dyDescent="0.35"/>
    <row r="2653" spans="32:32" ht="12" customHeight="1" x14ac:dyDescent="0.35"/>
    <row r="2654" spans="32:32" ht="12" customHeight="1" x14ac:dyDescent="0.35"/>
    <row r="2655" spans="32:32" ht="12" customHeight="1" x14ac:dyDescent="0.35"/>
    <row r="2656" spans="3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142"/>
      <c r="C2744" s="142"/>
      <c r="D2744" s="142"/>
      <c r="E2744" s="142"/>
      <c r="F2744" s="142"/>
      <c r="G2744" s="142"/>
      <c r="H2744" s="142"/>
      <c r="I2744" s="142"/>
      <c r="J2744" s="142"/>
      <c r="K2744" s="142"/>
      <c r="L2744" s="142"/>
      <c r="M2744" s="142"/>
      <c r="N2744" s="142"/>
      <c r="O2744" s="142"/>
      <c r="P2744" s="142"/>
      <c r="Q2744" s="142"/>
      <c r="R2744" s="142"/>
      <c r="S2744" s="142"/>
      <c r="T2744" s="142"/>
      <c r="U2744" s="142"/>
      <c r="V2744" s="142"/>
      <c r="W2744" s="142"/>
      <c r="X2744" s="142"/>
      <c r="Y2744" s="142"/>
      <c r="Z2744" s="142"/>
      <c r="AA2744" s="142"/>
      <c r="AB2744" s="142"/>
      <c r="AC2744" s="142"/>
      <c r="AD2744" s="142"/>
      <c r="AE2744" s="142"/>
      <c r="AF2744" s="142"/>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142"/>
      <c r="C2747" s="142"/>
      <c r="D2747" s="142"/>
      <c r="E2747" s="142"/>
      <c r="F2747" s="142"/>
      <c r="G2747" s="142"/>
      <c r="H2747" s="142"/>
      <c r="I2747" s="142"/>
      <c r="J2747" s="142"/>
      <c r="K2747" s="142"/>
      <c r="L2747" s="142"/>
      <c r="M2747" s="142"/>
      <c r="N2747" s="142"/>
      <c r="O2747" s="142"/>
      <c r="P2747" s="142"/>
      <c r="Q2747" s="142"/>
      <c r="R2747" s="142"/>
      <c r="S2747" s="142"/>
      <c r="T2747" s="142"/>
      <c r="U2747" s="142"/>
      <c r="V2747" s="142"/>
      <c r="W2747" s="142"/>
      <c r="X2747" s="142"/>
      <c r="Y2747" s="142"/>
      <c r="Z2747" s="142"/>
      <c r="AA2747" s="142"/>
      <c r="AB2747" s="142"/>
      <c r="AC2747" s="142"/>
      <c r="AD2747" s="142"/>
      <c r="AE2747" s="142"/>
      <c r="AF2747" s="142"/>
    </row>
    <row r="2748" spans="2:32" ht="15" customHeight="1" x14ac:dyDescent="0.35">
      <c r="B2748" s="142"/>
      <c r="C2748" s="142"/>
      <c r="D2748" s="142"/>
      <c r="E2748" s="142"/>
      <c r="F2748" s="142"/>
      <c r="G2748" s="142"/>
      <c r="H2748" s="142"/>
      <c r="I2748" s="142"/>
      <c r="J2748" s="142"/>
      <c r="K2748" s="142"/>
      <c r="L2748" s="142"/>
      <c r="M2748" s="142"/>
      <c r="N2748" s="142"/>
      <c r="O2748" s="142"/>
      <c r="P2748" s="142"/>
      <c r="Q2748" s="142"/>
      <c r="R2748" s="142"/>
      <c r="S2748" s="142"/>
      <c r="T2748" s="142"/>
      <c r="U2748" s="142"/>
      <c r="V2748" s="142"/>
      <c r="W2748" s="142"/>
      <c r="X2748" s="142"/>
      <c r="Y2748" s="142"/>
      <c r="Z2748" s="142"/>
      <c r="AA2748" s="142"/>
      <c r="AB2748" s="142"/>
      <c r="AC2748" s="142"/>
      <c r="AD2748" s="142"/>
      <c r="AE2748" s="142"/>
      <c r="AF2748" s="142"/>
    </row>
    <row r="2749" spans="2:32" ht="15" customHeight="1" x14ac:dyDescent="0.35">
      <c r="B2749" s="142"/>
      <c r="C2749" s="142"/>
      <c r="D2749" s="142"/>
      <c r="E2749" s="142"/>
      <c r="F2749" s="142"/>
      <c r="G2749" s="142"/>
      <c r="H2749" s="142"/>
      <c r="I2749" s="142"/>
      <c r="J2749" s="142"/>
      <c r="K2749" s="142"/>
      <c r="L2749" s="142"/>
      <c r="M2749" s="142"/>
      <c r="N2749" s="142"/>
      <c r="O2749" s="142"/>
      <c r="P2749" s="142"/>
      <c r="Q2749" s="142"/>
      <c r="R2749" s="142"/>
      <c r="S2749" s="142"/>
      <c r="T2749" s="142"/>
      <c r="U2749" s="142"/>
      <c r="V2749" s="142"/>
      <c r="W2749" s="142"/>
      <c r="X2749" s="142"/>
      <c r="Y2749" s="142"/>
      <c r="Z2749" s="142"/>
      <c r="AA2749" s="142"/>
      <c r="AB2749" s="142"/>
      <c r="AC2749" s="142"/>
      <c r="AD2749" s="142"/>
      <c r="AE2749" s="142"/>
      <c r="AF2749" s="142"/>
    </row>
    <row r="2750" spans="2:32" ht="15" customHeight="1" x14ac:dyDescent="0.35">
      <c r="B2750" s="142"/>
      <c r="C2750" s="142"/>
      <c r="D2750" s="142"/>
      <c r="E2750" s="142"/>
      <c r="F2750" s="142"/>
      <c r="G2750" s="142"/>
      <c r="H2750" s="142"/>
      <c r="I2750" s="142"/>
      <c r="J2750" s="142"/>
      <c r="K2750" s="142"/>
      <c r="L2750" s="142"/>
      <c r="M2750" s="142"/>
      <c r="N2750" s="142"/>
      <c r="O2750" s="142"/>
      <c r="P2750" s="142"/>
      <c r="Q2750" s="142"/>
      <c r="R2750" s="142"/>
      <c r="S2750" s="142"/>
      <c r="T2750" s="142"/>
      <c r="U2750" s="142"/>
      <c r="V2750" s="142"/>
      <c r="W2750" s="142"/>
      <c r="X2750" s="142"/>
      <c r="Y2750" s="142"/>
      <c r="Z2750" s="142"/>
      <c r="AA2750" s="142"/>
      <c r="AB2750" s="142"/>
      <c r="AC2750" s="142"/>
      <c r="AD2750" s="142"/>
      <c r="AE2750" s="142"/>
      <c r="AF2750" s="142"/>
    </row>
    <row r="2751" spans="2:32" ht="12" customHeight="1" x14ac:dyDescent="0.35">
      <c r="B2751" s="142"/>
      <c r="C2751" s="142"/>
      <c r="D2751" s="142"/>
      <c r="E2751" s="142"/>
      <c r="F2751" s="142"/>
      <c r="G2751" s="142"/>
      <c r="H2751" s="142"/>
      <c r="I2751" s="142"/>
      <c r="J2751" s="142"/>
      <c r="K2751" s="142"/>
      <c r="L2751" s="142"/>
      <c r="M2751" s="142"/>
      <c r="N2751" s="142"/>
      <c r="O2751" s="142"/>
      <c r="P2751" s="142"/>
      <c r="Q2751" s="142"/>
      <c r="R2751" s="142"/>
      <c r="S2751" s="142"/>
      <c r="T2751" s="142"/>
      <c r="U2751" s="142"/>
      <c r="V2751" s="142"/>
      <c r="W2751" s="142"/>
      <c r="X2751" s="142"/>
      <c r="Y2751" s="142"/>
      <c r="Z2751" s="142"/>
      <c r="AA2751" s="142"/>
      <c r="AB2751" s="142"/>
      <c r="AC2751" s="142"/>
      <c r="AD2751" s="142"/>
      <c r="AE2751" s="142"/>
      <c r="AF2751" s="142"/>
    </row>
    <row r="2752" spans="2:32" ht="15" customHeight="1" x14ac:dyDescent="0.35">
      <c r="B2752" s="142"/>
      <c r="C2752" s="142"/>
      <c r="D2752" s="142"/>
      <c r="E2752" s="142"/>
      <c r="F2752" s="142"/>
      <c r="G2752" s="142"/>
      <c r="H2752" s="142"/>
      <c r="I2752" s="142"/>
      <c r="J2752" s="142"/>
      <c r="K2752" s="142"/>
      <c r="L2752" s="142"/>
      <c r="M2752" s="142"/>
      <c r="N2752" s="142"/>
      <c r="O2752" s="142"/>
      <c r="P2752" s="142"/>
      <c r="Q2752" s="142"/>
      <c r="R2752" s="142"/>
      <c r="S2752" s="142"/>
      <c r="T2752" s="142"/>
      <c r="U2752" s="142"/>
      <c r="V2752" s="142"/>
      <c r="W2752" s="142"/>
      <c r="X2752" s="142"/>
      <c r="Y2752" s="142"/>
      <c r="Z2752" s="142"/>
      <c r="AA2752" s="142"/>
      <c r="AB2752" s="142"/>
      <c r="AC2752" s="142"/>
      <c r="AD2752" s="142"/>
      <c r="AE2752" s="142"/>
      <c r="AF2752" s="142"/>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32:32" ht="15" customHeight="1" x14ac:dyDescent="0.35"/>
    <row r="2962" spans="32:32" ht="15" customHeight="1" x14ac:dyDescent="0.35"/>
    <row r="2963" spans="32:32" ht="15" customHeight="1" x14ac:dyDescent="0.35"/>
    <row r="2964" spans="32:32" ht="15" customHeight="1" x14ac:dyDescent="0.35"/>
    <row r="2965" spans="32:32" ht="12" customHeight="1" x14ac:dyDescent="0.35"/>
    <row r="2966" spans="32:32" ht="15" customHeight="1" x14ac:dyDescent="0.35"/>
    <row r="2967" spans="32:32" ht="15" customHeight="1" x14ac:dyDescent="0.35"/>
    <row r="2968" spans="32:32" ht="15" customHeight="1" x14ac:dyDescent="0.35"/>
    <row r="2969" spans="32:32" ht="15" customHeight="1" x14ac:dyDescent="0.35"/>
    <row r="2970" spans="32:32" ht="15" customHeight="1" x14ac:dyDescent="0.35"/>
    <row r="2971" spans="32:32" ht="15" customHeight="1" x14ac:dyDescent="0.35">
      <c r="AF2971"/>
    </row>
    <row r="2972" spans="32:32" ht="15" customHeight="1" x14ac:dyDescent="0.35"/>
    <row r="2973" spans="32:32" ht="12" customHeight="1" x14ac:dyDescent="0.35"/>
    <row r="2974" spans="32:32" ht="12" customHeight="1" x14ac:dyDescent="0.35"/>
    <row r="2975" spans="32:32" ht="12" customHeight="1" x14ac:dyDescent="0.35"/>
    <row r="2976" spans="3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142"/>
      <c r="C3075" s="142"/>
      <c r="D3075" s="142"/>
      <c r="E3075" s="142"/>
      <c r="F3075" s="142"/>
      <c r="G3075" s="142"/>
      <c r="H3075" s="142"/>
      <c r="I3075" s="142"/>
      <c r="J3075" s="142"/>
      <c r="K3075" s="142"/>
      <c r="L3075" s="142"/>
      <c r="M3075" s="142"/>
      <c r="N3075" s="142"/>
      <c r="O3075" s="142"/>
      <c r="P3075" s="142"/>
      <c r="Q3075" s="142"/>
      <c r="R3075" s="142"/>
      <c r="S3075" s="142"/>
      <c r="T3075" s="142"/>
      <c r="U3075" s="142"/>
      <c r="V3075" s="142"/>
      <c r="W3075" s="142"/>
      <c r="X3075" s="142"/>
      <c r="Y3075" s="142"/>
      <c r="Z3075" s="142"/>
      <c r="AA3075" s="142"/>
      <c r="AB3075" s="142"/>
      <c r="AC3075" s="142"/>
      <c r="AD3075" s="142"/>
      <c r="AE3075" s="142"/>
      <c r="AF3075" s="142"/>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142"/>
      <c r="C3079" s="142"/>
      <c r="D3079" s="142"/>
      <c r="E3079" s="142"/>
      <c r="F3079" s="142"/>
      <c r="G3079" s="142"/>
      <c r="H3079" s="142"/>
      <c r="I3079" s="142"/>
      <c r="J3079" s="142"/>
      <c r="K3079" s="142"/>
      <c r="L3079" s="142"/>
      <c r="M3079" s="142"/>
      <c r="N3079" s="142"/>
      <c r="O3079" s="142"/>
      <c r="P3079" s="142"/>
      <c r="Q3079" s="142"/>
      <c r="R3079" s="142"/>
      <c r="S3079" s="142"/>
      <c r="T3079" s="142"/>
      <c r="U3079" s="142"/>
      <c r="V3079" s="142"/>
      <c r="W3079" s="142"/>
      <c r="X3079" s="142"/>
      <c r="Y3079" s="142"/>
      <c r="Z3079" s="142"/>
      <c r="AA3079" s="142"/>
      <c r="AB3079" s="142"/>
      <c r="AC3079" s="142"/>
      <c r="AD3079" s="142"/>
      <c r="AE3079" s="142"/>
      <c r="AF3079" s="142"/>
    </row>
    <row r="3080" spans="2:32" ht="15" customHeight="1" x14ac:dyDescent="0.35">
      <c r="B3080" s="142"/>
      <c r="C3080" s="142"/>
      <c r="D3080" s="142"/>
      <c r="E3080" s="142"/>
      <c r="F3080" s="142"/>
      <c r="G3080" s="142"/>
      <c r="H3080" s="142"/>
      <c r="I3080" s="142"/>
      <c r="J3080" s="142"/>
      <c r="K3080" s="142"/>
      <c r="L3080" s="142"/>
      <c r="M3080" s="142"/>
      <c r="N3080" s="142"/>
      <c r="O3080" s="142"/>
      <c r="P3080" s="142"/>
      <c r="Q3080" s="142"/>
      <c r="R3080" s="142"/>
      <c r="S3080" s="142"/>
      <c r="T3080" s="142"/>
      <c r="U3080" s="142"/>
      <c r="V3080" s="142"/>
      <c r="W3080" s="142"/>
      <c r="X3080" s="142"/>
      <c r="Y3080" s="142"/>
      <c r="Z3080" s="142"/>
      <c r="AA3080" s="142"/>
      <c r="AB3080" s="142"/>
      <c r="AC3080" s="142"/>
      <c r="AD3080" s="142"/>
      <c r="AE3080" s="142"/>
      <c r="AF3080" s="142"/>
    </row>
    <row r="3081" spans="2:32" ht="15" customHeight="1" x14ac:dyDescent="0.35">
      <c r="B3081" s="142"/>
      <c r="C3081" s="142"/>
      <c r="D3081" s="142"/>
      <c r="E3081" s="142"/>
      <c r="F3081" s="142"/>
      <c r="G3081" s="142"/>
      <c r="H3081" s="142"/>
      <c r="I3081" s="142"/>
      <c r="J3081" s="142"/>
      <c r="K3081" s="142"/>
      <c r="L3081" s="142"/>
      <c r="M3081" s="142"/>
      <c r="N3081" s="142"/>
      <c r="O3081" s="142"/>
      <c r="P3081" s="142"/>
      <c r="Q3081" s="142"/>
      <c r="R3081" s="142"/>
      <c r="S3081" s="142"/>
      <c r="T3081" s="142"/>
      <c r="U3081" s="142"/>
      <c r="V3081" s="142"/>
      <c r="W3081" s="142"/>
      <c r="X3081" s="142"/>
      <c r="Y3081" s="142"/>
      <c r="Z3081" s="142"/>
      <c r="AA3081" s="142"/>
      <c r="AB3081" s="142"/>
      <c r="AC3081" s="142"/>
      <c r="AD3081" s="142"/>
      <c r="AE3081" s="142"/>
      <c r="AF3081" s="142"/>
    </row>
    <row r="3082" spans="2:32" ht="15" customHeight="1" x14ac:dyDescent="0.35">
      <c r="B3082" s="142"/>
      <c r="C3082" s="142"/>
      <c r="D3082" s="142"/>
      <c r="E3082" s="142"/>
      <c r="F3082" s="142"/>
      <c r="G3082" s="142"/>
      <c r="H3082" s="142"/>
      <c r="I3082" s="142"/>
      <c r="J3082" s="142"/>
      <c r="K3082" s="142"/>
      <c r="L3082" s="142"/>
      <c r="M3082" s="142"/>
      <c r="N3082" s="142"/>
      <c r="O3082" s="142"/>
      <c r="P3082" s="142"/>
      <c r="Q3082" s="142"/>
      <c r="R3082" s="142"/>
      <c r="S3082" s="142"/>
      <c r="T3082" s="142"/>
      <c r="U3082" s="142"/>
      <c r="V3082" s="142"/>
      <c r="W3082" s="142"/>
      <c r="X3082" s="142"/>
      <c r="Y3082" s="142"/>
      <c r="Z3082" s="142"/>
      <c r="AA3082" s="142"/>
      <c r="AB3082" s="142"/>
      <c r="AC3082" s="142"/>
      <c r="AD3082" s="142"/>
      <c r="AE3082" s="142"/>
      <c r="AF3082" s="142"/>
    </row>
    <row r="3083" spans="2:32" ht="15" customHeight="1" x14ac:dyDescent="0.35">
      <c r="B3083" s="142"/>
      <c r="C3083" s="142"/>
      <c r="D3083" s="142"/>
      <c r="E3083" s="142"/>
      <c r="F3083" s="142"/>
      <c r="G3083" s="142"/>
      <c r="H3083" s="142"/>
      <c r="I3083" s="142"/>
      <c r="J3083" s="142"/>
      <c r="K3083" s="142"/>
      <c r="L3083" s="142"/>
      <c r="M3083" s="142"/>
      <c r="N3083" s="142"/>
      <c r="O3083" s="142"/>
      <c r="P3083" s="142"/>
      <c r="Q3083" s="142"/>
      <c r="R3083" s="142"/>
      <c r="S3083" s="142"/>
      <c r="T3083" s="142"/>
      <c r="U3083" s="142"/>
      <c r="V3083" s="142"/>
      <c r="W3083" s="142"/>
      <c r="X3083" s="142"/>
      <c r="Y3083" s="142"/>
      <c r="Z3083" s="142"/>
      <c r="AA3083" s="142"/>
      <c r="AB3083" s="142"/>
      <c r="AC3083" s="142"/>
      <c r="AD3083" s="142"/>
      <c r="AE3083" s="142"/>
      <c r="AF3083" s="142"/>
    </row>
    <row r="3084" spans="2:32" ht="15" customHeight="1" x14ac:dyDescent="0.35">
      <c r="B3084" s="142"/>
      <c r="C3084" s="142"/>
      <c r="D3084" s="142"/>
      <c r="E3084" s="142"/>
      <c r="F3084" s="142"/>
      <c r="G3084" s="142"/>
      <c r="H3084" s="142"/>
      <c r="I3084" s="142"/>
      <c r="J3084" s="142"/>
      <c r="K3084" s="142"/>
      <c r="L3084" s="142"/>
      <c r="M3084" s="142"/>
      <c r="N3084" s="142"/>
      <c r="O3084" s="142"/>
      <c r="P3084" s="142"/>
      <c r="Q3084" s="142"/>
      <c r="R3084" s="142"/>
      <c r="S3084" s="142"/>
      <c r="T3084" s="142"/>
      <c r="U3084" s="142"/>
      <c r="V3084" s="142"/>
      <c r="W3084" s="142"/>
      <c r="X3084" s="142"/>
      <c r="Y3084" s="142"/>
      <c r="Z3084" s="142"/>
      <c r="AA3084" s="142"/>
      <c r="AB3084" s="142"/>
      <c r="AC3084" s="142"/>
      <c r="AD3084" s="142"/>
      <c r="AE3084" s="142"/>
      <c r="AF3084" s="142"/>
    </row>
    <row r="3085" spans="2:32" ht="15" customHeight="1" x14ac:dyDescent="0.35">
      <c r="B3085" s="142"/>
      <c r="C3085" s="142"/>
      <c r="D3085" s="142"/>
      <c r="E3085" s="142"/>
      <c r="F3085" s="142"/>
      <c r="G3085" s="142"/>
      <c r="H3085" s="142"/>
      <c r="I3085" s="142"/>
      <c r="J3085" s="142"/>
      <c r="K3085" s="142"/>
      <c r="L3085" s="142"/>
      <c r="M3085" s="142"/>
      <c r="N3085" s="142"/>
      <c r="O3085" s="142"/>
      <c r="P3085" s="142"/>
      <c r="Q3085" s="142"/>
      <c r="R3085" s="142"/>
      <c r="S3085" s="142"/>
      <c r="T3085" s="142"/>
      <c r="U3085" s="142"/>
      <c r="V3085" s="142"/>
      <c r="W3085" s="142"/>
      <c r="X3085" s="142"/>
      <c r="Y3085" s="142"/>
      <c r="Z3085" s="142"/>
      <c r="AA3085" s="142"/>
      <c r="AB3085" s="142"/>
      <c r="AC3085" s="142"/>
      <c r="AD3085" s="142"/>
      <c r="AE3085" s="142"/>
      <c r="AF3085" s="142"/>
    </row>
    <row r="3086" spans="2:32" ht="15" customHeight="1" x14ac:dyDescent="0.35">
      <c r="B3086" s="142"/>
      <c r="C3086" s="142"/>
      <c r="D3086" s="142"/>
      <c r="E3086" s="142"/>
      <c r="F3086" s="142"/>
      <c r="G3086" s="142"/>
      <c r="H3086" s="142"/>
      <c r="I3086" s="142"/>
      <c r="J3086" s="142"/>
      <c r="K3086" s="142"/>
      <c r="L3086" s="142"/>
      <c r="M3086" s="142"/>
      <c r="N3086" s="142"/>
      <c r="O3086" s="142"/>
      <c r="P3086" s="142"/>
      <c r="Q3086" s="142"/>
      <c r="R3086" s="142"/>
      <c r="S3086" s="142"/>
      <c r="T3086" s="142"/>
      <c r="U3086" s="142"/>
      <c r="V3086" s="142"/>
      <c r="W3086" s="142"/>
      <c r="X3086" s="142"/>
      <c r="Y3086" s="142"/>
      <c r="Z3086" s="142"/>
      <c r="AA3086" s="142"/>
      <c r="AB3086" s="142"/>
      <c r="AC3086" s="142"/>
      <c r="AD3086" s="142"/>
      <c r="AE3086" s="142"/>
      <c r="AF3086" s="142"/>
    </row>
    <row r="3087" spans="2:32" ht="15" customHeight="1" x14ac:dyDescent="0.35">
      <c r="B3087" s="142"/>
      <c r="C3087" s="142"/>
      <c r="D3087" s="142"/>
      <c r="E3087" s="142"/>
      <c r="F3087" s="142"/>
      <c r="G3087" s="142"/>
      <c r="H3087" s="142"/>
      <c r="I3087" s="142"/>
      <c r="J3087" s="142"/>
      <c r="K3087" s="142"/>
      <c r="L3087" s="142"/>
      <c r="M3087" s="142"/>
      <c r="N3087" s="142"/>
      <c r="O3087" s="142"/>
      <c r="P3087" s="142"/>
      <c r="Q3087" s="142"/>
      <c r="R3087" s="142"/>
      <c r="S3087" s="142"/>
      <c r="T3087" s="142"/>
      <c r="U3087" s="142"/>
      <c r="V3087" s="142"/>
      <c r="W3087" s="142"/>
      <c r="X3087" s="142"/>
      <c r="Y3087" s="142"/>
      <c r="Z3087" s="142"/>
      <c r="AA3087" s="142"/>
      <c r="AB3087" s="142"/>
      <c r="AC3087" s="142"/>
      <c r="AD3087" s="142"/>
      <c r="AE3087" s="142"/>
      <c r="AF3087" s="142"/>
    </row>
    <row r="3088" spans="2:32" ht="15" customHeight="1" x14ac:dyDescent="0.35">
      <c r="B3088" s="142"/>
      <c r="C3088" s="142"/>
      <c r="D3088" s="142"/>
      <c r="E3088" s="142"/>
      <c r="F3088" s="142"/>
      <c r="G3088" s="142"/>
      <c r="H3088" s="142"/>
      <c r="I3088" s="142"/>
      <c r="J3088" s="142"/>
      <c r="K3088" s="142"/>
      <c r="L3088" s="142"/>
      <c r="M3088" s="142"/>
      <c r="N3088" s="142"/>
      <c r="O3088" s="142"/>
      <c r="P3088" s="142"/>
      <c r="Q3088" s="142"/>
      <c r="R3088" s="142"/>
      <c r="S3088" s="142"/>
      <c r="T3088" s="142"/>
      <c r="U3088" s="142"/>
      <c r="V3088" s="142"/>
      <c r="W3088" s="142"/>
      <c r="X3088" s="142"/>
      <c r="Y3088" s="142"/>
      <c r="Z3088" s="142"/>
      <c r="AA3088" s="142"/>
      <c r="AB3088" s="142"/>
      <c r="AC3088" s="142"/>
      <c r="AD3088" s="142"/>
      <c r="AE3088" s="142"/>
      <c r="AF3088" s="142"/>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32:32" ht="15" customHeight="1" x14ac:dyDescent="0.35"/>
    <row r="3282" spans="32:32" ht="15" customHeight="1" x14ac:dyDescent="0.35"/>
    <row r="3283" spans="32:32" ht="15" customHeight="1" x14ac:dyDescent="0.35"/>
    <row r="3284" spans="32:32" ht="15" customHeight="1" x14ac:dyDescent="0.35"/>
    <row r="3285" spans="32:32" ht="15" customHeight="1" x14ac:dyDescent="0.35"/>
    <row r="3286" spans="32:32" ht="15" customHeight="1" x14ac:dyDescent="0.35"/>
    <row r="3287" spans="32:32" ht="15" customHeight="1" x14ac:dyDescent="0.35"/>
    <row r="3288" spans="32:32" ht="15" customHeight="1" x14ac:dyDescent="0.35"/>
    <row r="3289" spans="32:32" ht="15" customHeight="1" x14ac:dyDescent="0.35"/>
    <row r="3290" spans="32:32" ht="15" customHeight="1" x14ac:dyDescent="0.35"/>
    <row r="3291" spans="32:32" ht="15" customHeight="1" x14ac:dyDescent="0.35"/>
    <row r="3292" spans="32:32" ht="15" customHeight="1" x14ac:dyDescent="0.35"/>
    <row r="3293" spans="32:32" ht="15" customHeight="1" x14ac:dyDescent="0.35">
      <c r="AF3293"/>
    </row>
    <row r="3294" spans="32:32" ht="12" customHeight="1" x14ac:dyDescent="0.35"/>
    <row r="3295" spans="32:32" ht="12" customHeight="1" x14ac:dyDescent="0.35"/>
    <row r="3296" spans="3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142"/>
      <c r="C3394" s="142"/>
      <c r="D3394" s="142"/>
      <c r="E3394" s="142"/>
      <c r="F3394" s="142"/>
      <c r="G3394" s="142"/>
      <c r="H3394" s="142"/>
      <c r="I3394" s="142"/>
      <c r="J3394" s="142"/>
      <c r="K3394" s="142"/>
      <c r="L3394" s="142"/>
      <c r="M3394" s="142"/>
      <c r="N3394" s="142"/>
      <c r="O3394" s="142"/>
      <c r="P3394" s="142"/>
      <c r="Q3394" s="142"/>
      <c r="R3394" s="142"/>
      <c r="S3394" s="142"/>
      <c r="T3394" s="142"/>
      <c r="U3394" s="142"/>
      <c r="V3394" s="142"/>
      <c r="W3394" s="142"/>
      <c r="X3394" s="142"/>
      <c r="Y3394" s="142"/>
      <c r="Z3394" s="142"/>
      <c r="AA3394" s="142"/>
      <c r="AB3394" s="142"/>
      <c r="AC3394" s="142"/>
      <c r="AD3394" s="142"/>
      <c r="AE3394" s="142"/>
      <c r="AF3394" s="142"/>
    </row>
    <row r="3395" spans="2:32" ht="15" customHeight="1" x14ac:dyDescent="0.35">
      <c r="B3395" s="142"/>
      <c r="C3395" s="142"/>
      <c r="D3395" s="142"/>
      <c r="E3395" s="142"/>
      <c r="F3395" s="142"/>
      <c r="G3395" s="142"/>
      <c r="H3395" s="142"/>
      <c r="I3395" s="142"/>
      <c r="J3395" s="142"/>
      <c r="K3395" s="142"/>
      <c r="L3395" s="142"/>
      <c r="M3395" s="142"/>
      <c r="N3395" s="142"/>
      <c r="O3395" s="142"/>
      <c r="P3395" s="142"/>
      <c r="Q3395" s="142"/>
      <c r="R3395" s="142"/>
      <c r="S3395" s="142"/>
      <c r="T3395" s="142"/>
      <c r="U3395" s="142"/>
      <c r="V3395" s="142"/>
      <c r="W3395" s="142"/>
      <c r="X3395" s="142"/>
      <c r="Y3395" s="142"/>
      <c r="Z3395" s="142"/>
      <c r="AA3395" s="142"/>
      <c r="AB3395" s="142"/>
      <c r="AC3395" s="142"/>
      <c r="AD3395" s="142"/>
      <c r="AE3395" s="142"/>
      <c r="AF3395" s="142"/>
    </row>
    <row r="3396" spans="2:32" ht="12" customHeight="1" x14ac:dyDescent="0.35">
      <c r="B3396" s="142"/>
      <c r="C3396" s="142"/>
      <c r="D3396" s="142"/>
      <c r="E3396" s="142"/>
      <c r="F3396" s="142"/>
      <c r="G3396" s="142"/>
      <c r="H3396" s="142"/>
      <c r="I3396" s="142"/>
      <c r="J3396" s="142"/>
      <c r="K3396" s="142"/>
      <c r="L3396" s="142"/>
      <c r="M3396" s="142"/>
      <c r="N3396" s="142"/>
      <c r="O3396" s="142"/>
      <c r="P3396" s="142"/>
      <c r="Q3396" s="142"/>
      <c r="R3396" s="142"/>
      <c r="S3396" s="142"/>
      <c r="T3396" s="142"/>
      <c r="U3396" s="142"/>
      <c r="V3396" s="142"/>
      <c r="W3396" s="142"/>
      <c r="X3396" s="142"/>
      <c r="Y3396" s="142"/>
      <c r="Z3396" s="142"/>
      <c r="AA3396" s="142"/>
      <c r="AB3396" s="142"/>
      <c r="AC3396" s="142"/>
      <c r="AD3396" s="142"/>
      <c r="AE3396" s="142"/>
      <c r="AF3396" s="142"/>
    </row>
    <row r="3397" spans="2:32" ht="15" customHeight="1" x14ac:dyDescent="0.35">
      <c r="B3397" s="142"/>
      <c r="C3397" s="142"/>
      <c r="D3397" s="142"/>
      <c r="E3397" s="142"/>
      <c r="F3397" s="142"/>
      <c r="G3397" s="142"/>
      <c r="H3397" s="142"/>
      <c r="I3397" s="142"/>
      <c r="J3397" s="142"/>
      <c r="K3397" s="142"/>
      <c r="L3397" s="142"/>
      <c r="M3397" s="142"/>
      <c r="N3397" s="142"/>
      <c r="O3397" s="142"/>
      <c r="P3397" s="142"/>
      <c r="Q3397" s="142"/>
      <c r="R3397" s="142"/>
      <c r="S3397" s="142"/>
      <c r="T3397" s="142"/>
      <c r="U3397" s="142"/>
      <c r="V3397" s="142"/>
      <c r="W3397" s="142"/>
      <c r="X3397" s="142"/>
      <c r="Y3397" s="142"/>
      <c r="Z3397" s="142"/>
      <c r="AA3397" s="142"/>
      <c r="AB3397" s="142"/>
      <c r="AC3397" s="142"/>
      <c r="AD3397" s="142"/>
      <c r="AE3397" s="142"/>
      <c r="AF3397" s="142"/>
    </row>
    <row r="3398" spans="2:32" ht="15" customHeight="1" x14ac:dyDescent="0.35">
      <c r="B3398" s="142"/>
      <c r="C3398" s="142"/>
      <c r="D3398" s="142"/>
      <c r="E3398" s="142"/>
      <c r="F3398" s="142"/>
      <c r="G3398" s="142"/>
      <c r="H3398" s="142"/>
      <c r="I3398" s="142"/>
      <c r="J3398" s="142"/>
      <c r="K3398" s="142"/>
      <c r="L3398" s="142"/>
      <c r="M3398" s="142"/>
      <c r="N3398" s="142"/>
      <c r="O3398" s="142"/>
      <c r="P3398" s="142"/>
      <c r="Q3398" s="142"/>
      <c r="R3398" s="142"/>
      <c r="S3398" s="142"/>
      <c r="T3398" s="142"/>
      <c r="U3398" s="142"/>
      <c r="V3398" s="142"/>
      <c r="W3398" s="142"/>
      <c r="X3398" s="142"/>
      <c r="Y3398" s="142"/>
      <c r="Z3398" s="142"/>
      <c r="AA3398" s="142"/>
      <c r="AB3398" s="142"/>
      <c r="AC3398" s="142"/>
      <c r="AD3398" s="142"/>
      <c r="AE3398" s="142"/>
      <c r="AF3398" s="142"/>
    </row>
    <row r="3399" spans="2:32" ht="12" customHeight="1" x14ac:dyDescent="0.35">
      <c r="B3399" s="142"/>
      <c r="C3399" s="142"/>
      <c r="D3399" s="142"/>
      <c r="E3399" s="142"/>
      <c r="F3399" s="142"/>
      <c r="G3399" s="142"/>
      <c r="H3399" s="142"/>
      <c r="I3399" s="142"/>
      <c r="J3399" s="142"/>
      <c r="K3399" s="142"/>
      <c r="L3399" s="142"/>
      <c r="M3399" s="142"/>
      <c r="N3399" s="142"/>
      <c r="O3399" s="142"/>
      <c r="P3399" s="142"/>
      <c r="Q3399" s="142"/>
      <c r="R3399" s="142"/>
      <c r="S3399" s="142"/>
      <c r="T3399" s="142"/>
      <c r="U3399" s="142"/>
      <c r="V3399" s="142"/>
      <c r="W3399" s="142"/>
      <c r="X3399" s="142"/>
      <c r="Y3399" s="142"/>
      <c r="Z3399" s="142"/>
      <c r="AA3399" s="142"/>
      <c r="AB3399" s="142"/>
      <c r="AC3399" s="142"/>
      <c r="AD3399" s="142"/>
      <c r="AE3399" s="142"/>
      <c r="AF3399" s="142"/>
    </row>
    <row r="3400" spans="2:32" ht="15" customHeight="1" x14ac:dyDescent="0.35">
      <c r="B3400" s="142"/>
      <c r="C3400" s="142"/>
      <c r="D3400" s="142"/>
      <c r="E3400" s="142"/>
      <c r="F3400" s="142"/>
      <c r="G3400" s="142"/>
      <c r="H3400" s="142"/>
      <c r="I3400" s="142"/>
      <c r="J3400" s="142"/>
      <c r="K3400" s="142"/>
      <c r="L3400" s="142"/>
      <c r="M3400" s="142"/>
      <c r="N3400" s="142"/>
      <c r="O3400" s="142"/>
      <c r="P3400" s="142"/>
      <c r="Q3400" s="142"/>
      <c r="R3400" s="142"/>
      <c r="S3400" s="142"/>
      <c r="T3400" s="142"/>
      <c r="U3400" s="142"/>
      <c r="V3400" s="142"/>
      <c r="W3400" s="142"/>
      <c r="X3400" s="142"/>
      <c r="Y3400" s="142"/>
      <c r="Z3400" s="142"/>
      <c r="AA3400" s="142"/>
      <c r="AB3400" s="142"/>
      <c r="AC3400" s="142"/>
      <c r="AD3400" s="142"/>
      <c r="AE3400" s="142"/>
      <c r="AF3400" s="142"/>
    </row>
    <row r="3401" spans="2:32" ht="15" customHeight="1" x14ac:dyDescent="0.35">
      <c r="B3401" s="142"/>
      <c r="C3401" s="142"/>
      <c r="D3401" s="142"/>
      <c r="E3401" s="142"/>
      <c r="F3401" s="142"/>
      <c r="G3401" s="142"/>
      <c r="H3401" s="142"/>
      <c r="I3401" s="142"/>
      <c r="J3401" s="142"/>
      <c r="K3401" s="142"/>
      <c r="L3401" s="142"/>
      <c r="M3401" s="142"/>
      <c r="N3401" s="142"/>
      <c r="O3401" s="142"/>
      <c r="P3401" s="142"/>
      <c r="Q3401" s="142"/>
      <c r="R3401" s="142"/>
      <c r="S3401" s="142"/>
      <c r="T3401" s="142"/>
      <c r="U3401" s="142"/>
      <c r="V3401" s="142"/>
      <c r="W3401" s="142"/>
      <c r="X3401" s="142"/>
      <c r="Y3401" s="142"/>
      <c r="Z3401" s="142"/>
      <c r="AA3401" s="142"/>
      <c r="AB3401" s="142"/>
      <c r="AC3401" s="142"/>
      <c r="AD3401" s="142"/>
      <c r="AE3401" s="142"/>
      <c r="AF3401" s="142"/>
    </row>
    <row r="3402" spans="2:32" ht="15" customHeight="1" x14ac:dyDescent="0.35">
      <c r="B3402" s="142"/>
      <c r="C3402" s="142"/>
      <c r="D3402" s="142"/>
      <c r="E3402" s="142"/>
      <c r="F3402" s="142"/>
      <c r="G3402" s="142"/>
      <c r="H3402" s="142"/>
      <c r="I3402" s="142"/>
      <c r="J3402" s="142"/>
      <c r="K3402" s="142"/>
      <c r="L3402" s="142"/>
      <c r="M3402" s="142"/>
      <c r="N3402" s="142"/>
      <c r="O3402" s="142"/>
      <c r="P3402" s="142"/>
      <c r="Q3402" s="142"/>
      <c r="R3402" s="142"/>
      <c r="S3402" s="142"/>
      <c r="T3402" s="142"/>
      <c r="U3402" s="142"/>
      <c r="V3402" s="142"/>
      <c r="W3402" s="142"/>
      <c r="X3402" s="142"/>
      <c r="Y3402" s="142"/>
      <c r="Z3402" s="142"/>
      <c r="AA3402" s="142"/>
      <c r="AB3402" s="142"/>
      <c r="AC3402" s="142"/>
      <c r="AD3402" s="142"/>
      <c r="AE3402" s="142"/>
      <c r="AF3402" s="142"/>
    </row>
    <row r="3403" spans="2:32" ht="15" customHeight="1" x14ac:dyDescent="0.35">
      <c r="B3403" s="142"/>
      <c r="C3403" s="142"/>
      <c r="D3403" s="142"/>
      <c r="E3403" s="142"/>
      <c r="F3403" s="142"/>
      <c r="G3403" s="142"/>
      <c r="H3403" s="142"/>
      <c r="I3403" s="142"/>
      <c r="J3403" s="142"/>
      <c r="K3403" s="142"/>
      <c r="L3403" s="142"/>
      <c r="M3403" s="142"/>
      <c r="N3403" s="142"/>
      <c r="O3403" s="142"/>
      <c r="P3403" s="142"/>
      <c r="Q3403" s="142"/>
      <c r="R3403" s="142"/>
      <c r="S3403" s="142"/>
      <c r="T3403" s="142"/>
      <c r="U3403" s="142"/>
      <c r="V3403" s="142"/>
      <c r="W3403" s="142"/>
      <c r="X3403" s="142"/>
      <c r="Y3403" s="142"/>
      <c r="Z3403" s="142"/>
      <c r="AA3403" s="142"/>
      <c r="AB3403" s="142"/>
      <c r="AC3403" s="142"/>
      <c r="AD3403" s="142"/>
      <c r="AE3403" s="142"/>
      <c r="AF3403" s="142"/>
    </row>
    <row r="3404" spans="2:32" ht="15" customHeight="1" x14ac:dyDescent="0.35">
      <c r="B3404" s="142"/>
      <c r="C3404" s="142"/>
      <c r="D3404" s="142"/>
      <c r="E3404" s="142"/>
      <c r="F3404" s="142"/>
      <c r="G3404" s="142"/>
      <c r="H3404" s="142"/>
      <c r="I3404" s="142"/>
      <c r="J3404" s="142"/>
      <c r="K3404" s="142"/>
      <c r="L3404" s="142"/>
      <c r="M3404" s="142"/>
      <c r="N3404" s="142"/>
      <c r="O3404" s="142"/>
      <c r="P3404" s="142"/>
      <c r="Q3404" s="142"/>
      <c r="R3404" s="142"/>
      <c r="S3404" s="142"/>
      <c r="T3404" s="142"/>
      <c r="U3404" s="142"/>
      <c r="V3404" s="142"/>
      <c r="W3404" s="142"/>
      <c r="X3404" s="142"/>
      <c r="Y3404" s="142"/>
      <c r="Z3404" s="142"/>
      <c r="AA3404" s="142"/>
      <c r="AB3404" s="142"/>
      <c r="AC3404" s="142"/>
      <c r="AD3404" s="142"/>
      <c r="AE3404" s="142"/>
      <c r="AF3404" s="142"/>
    </row>
    <row r="3405" spans="2:32" ht="15" customHeight="1" x14ac:dyDescent="0.35">
      <c r="B3405" s="142"/>
      <c r="C3405" s="142"/>
      <c r="D3405" s="142"/>
      <c r="E3405" s="142"/>
      <c r="F3405" s="142"/>
      <c r="G3405" s="142"/>
      <c r="H3405" s="142"/>
      <c r="I3405" s="142"/>
      <c r="J3405" s="142"/>
      <c r="K3405" s="142"/>
      <c r="L3405" s="142"/>
      <c r="M3405" s="142"/>
      <c r="N3405" s="142"/>
      <c r="O3405" s="142"/>
      <c r="P3405" s="142"/>
      <c r="Q3405" s="142"/>
      <c r="R3405" s="142"/>
      <c r="S3405" s="142"/>
      <c r="T3405" s="142"/>
      <c r="U3405" s="142"/>
      <c r="V3405" s="142"/>
      <c r="W3405" s="142"/>
      <c r="X3405" s="142"/>
      <c r="Y3405" s="142"/>
      <c r="Z3405" s="142"/>
      <c r="AA3405" s="142"/>
      <c r="AB3405" s="142"/>
      <c r="AC3405" s="142"/>
      <c r="AD3405" s="142"/>
      <c r="AE3405" s="142"/>
      <c r="AF3405" s="142"/>
    </row>
    <row r="3406" spans="2:32" ht="15" customHeight="1" x14ac:dyDescent="0.35">
      <c r="B3406" s="142"/>
      <c r="C3406" s="142"/>
      <c r="D3406" s="142"/>
      <c r="E3406" s="142"/>
      <c r="F3406" s="142"/>
      <c r="G3406" s="142"/>
      <c r="H3406" s="142"/>
      <c r="I3406" s="142"/>
      <c r="J3406" s="142"/>
      <c r="K3406" s="142"/>
      <c r="L3406" s="142"/>
      <c r="M3406" s="142"/>
      <c r="N3406" s="142"/>
      <c r="O3406" s="142"/>
      <c r="P3406" s="142"/>
      <c r="Q3406" s="142"/>
      <c r="R3406" s="142"/>
      <c r="S3406" s="142"/>
      <c r="T3406" s="142"/>
      <c r="U3406" s="142"/>
      <c r="V3406" s="142"/>
      <c r="W3406" s="142"/>
      <c r="X3406" s="142"/>
      <c r="Y3406" s="142"/>
      <c r="Z3406" s="142"/>
      <c r="AA3406" s="142"/>
      <c r="AB3406" s="142"/>
      <c r="AC3406" s="142"/>
      <c r="AD3406" s="142"/>
      <c r="AE3406" s="142"/>
      <c r="AF3406" s="142"/>
    </row>
    <row r="3407" spans="2:32" ht="15" customHeight="1" x14ac:dyDescent="0.35">
      <c r="B3407" s="142"/>
      <c r="C3407" s="142"/>
      <c r="D3407" s="142"/>
      <c r="E3407" s="142"/>
      <c r="F3407" s="142"/>
      <c r="G3407" s="142"/>
      <c r="H3407" s="142"/>
      <c r="I3407" s="142"/>
      <c r="J3407" s="142"/>
      <c r="K3407" s="142"/>
      <c r="L3407" s="142"/>
      <c r="M3407" s="142"/>
      <c r="N3407" s="142"/>
      <c r="O3407" s="142"/>
      <c r="P3407" s="142"/>
      <c r="Q3407" s="142"/>
      <c r="R3407" s="142"/>
      <c r="S3407" s="142"/>
      <c r="T3407" s="142"/>
      <c r="U3407" s="142"/>
      <c r="V3407" s="142"/>
      <c r="W3407" s="142"/>
      <c r="X3407" s="142"/>
      <c r="Y3407" s="142"/>
      <c r="Z3407" s="142"/>
      <c r="AA3407" s="142"/>
      <c r="AB3407" s="142"/>
      <c r="AC3407" s="142"/>
      <c r="AD3407" s="142"/>
      <c r="AE3407" s="142"/>
      <c r="AF3407" s="142"/>
    </row>
    <row r="3408" spans="2:32" ht="15" customHeight="1" x14ac:dyDescent="0.35">
      <c r="B3408" s="142"/>
      <c r="C3408" s="142"/>
      <c r="D3408" s="142"/>
      <c r="E3408" s="142"/>
      <c r="F3408" s="142"/>
      <c r="G3408" s="142"/>
      <c r="H3408" s="142"/>
      <c r="I3408" s="142"/>
      <c r="J3408" s="142"/>
      <c r="K3408" s="142"/>
      <c r="L3408" s="142"/>
      <c r="M3408" s="142"/>
      <c r="N3408" s="142"/>
      <c r="O3408" s="142"/>
      <c r="P3408" s="142"/>
      <c r="Q3408" s="142"/>
      <c r="R3408" s="142"/>
      <c r="S3408" s="142"/>
      <c r="T3408" s="142"/>
      <c r="U3408" s="142"/>
      <c r="V3408" s="142"/>
      <c r="W3408" s="142"/>
      <c r="X3408" s="142"/>
      <c r="Y3408" s="142"/>
      <c r="Z3408" s="142"/>
      <c r="AA3408" s="142"/>
      <c r="AB3408" s="142"/>
      <c r="AC3408" s="142"/>
      <c r="AD3408" s="142"/>
      <c r="AE3408" s="142"/>
      <c r="AF3408" s="142"/>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142"/>
      <c r="C3496" s="142"/>
      <c r="D3496" s="142"/>
      <c r="E3496" s="142"/>
      <c r="F3496" s="142"/>
      <c r="G3496" s="142"/>
      <c r="H3496" s="142"/>
      <c r="I3496" s="142"/>
      <c r="J3496" s="142"/>
      <c r="K3496" s="142"/>
      <c r="L3496" s="142"/>
      <c r="M3496" s="142"/>
      <c r="N3496" s="142"/>
      <c r="O3496" s="142"/>
      <c r="P3496" s="142"/>
      <c r="Q3496" s="142"/>
      <c r="R3496" s="142"/>
      <c r="S3496" s="142"/>
      <c r="T3496" s="142"/>
      <c r="U3496" s="142"/>
      <c r="V3496" s="142"/>
      <c r="W3496" s="142"/>
      <c r="X3496" s="142"/>
      <c r="Y3496" s="142"/>
      <c r="Z3496" s="142"/>
      <c r="AA3496" s="142"/>
      <c r="AB3496" s="142"/>
      <c r="AC3496" s="142"/>
      <c r="AD3496" s="142"/>
      <c r="AE3496" s="142"/>
      <c r="AF3496" s="142"/>
    </row>
    <row r="3497" spans="2:32" ht="15" customHeight="1" x14ac:dyDescent="0.35"/>
    <row r="3498" spans="2:32" ht="15" customHeight="1" x14ac:dyDescent="0.35"/>
    <row r="3499" spans="2:32" ht="15" customHeight="1" x14ac:dyDescent="0.35">
      <c r="B3499" s="142"/>
      <c r="C3499" s="142"/>
      <c r="D3499" s="142"/>
      <c r="E3499" s="142"/>
      <c r="F3499" s="142"/>
      <c r="G3499" s="142"/>
      <c r="H3499" s="142"/>
      <c r="I3499" s="142"/>
      <c r="J3499" s="142"/>
      <c r="K3499" s="142"/>
      <c r="L3499" s="142"/>
      <c r="M3499" s="142"/>
      <c r="N3499" s="142"/>
      <c r="O3499" s="142"/>
      <c r="P3499" s="142"/>
      <c r="Q3499" s="142"/>
      <c r="R3499" s="142"/>
      <c r="S3499" s="142"/>
      <c r="T3499" s="142"/>
      <c r="U3499" s="142"/>
      <c r="V3499" s="142"/>
      <c r="W3499" s="142"/>
      <c r="X3499" s="142"/>
      <c r="Y3499" s="142"/>
      <c r="Z3499" s="142"/>
      <c r="AA3499" s="142"/>
      <c r="AB3499" s="142"/>
      <c r="AC3499" s="142"/>
      <c r="AD3499" s="142"/>
      <c r="AE3499" s="142"/>
      <c r="AF3499" s="142"/>
    </row>
    <row r="3500" spans="2:32" ht="15" customHeight="1" x14ac:dyDescent="0.35"/>
    <row r="3501" spans="2:32" ht="15" customHeight="1" x14ac:dyDescent="0.35">
      <c r="B3501" s="142"/>
      <c r="C3501" s="142"/>
      <c r="D3501" s="142"/>
      <c r="E3501" s="142"/>
      <c r="F3501" s="142"/>
      <c r="G3501" s="142"/>
      <c r="H3501" s="142"/>
      <c r="I3501" s="142"/>
      <c r="J3501" s="142"/>
      <c r="K3501" s="142"/>
      <c r="L3501" s="142"/>
      <c r="M3501" s="142"/>
      <c r="N3501" s="142"/>
      <c r="O3501" s="142"/>
      <c r="P3501" s="142"/>
      <c r="Q3501" s="142"/>
      <c r="R3501" s="142"/>
      <c r="S3501" s="142"/>
      <c r="T3501" s="142"/>
      <c r="U3501" s="142"/>
      <c r="V3501" s="142"/>
      <c r="W3501" s="142"/>
      <c r="X3501" s="142"/>
      <c r="Y3501" s="142"/>
      <c r="Z3501" s="142"/>
      <c r="AA3501" s="142"/>
      <c r="AB3501" s="142"/>
      <c r="AC3501" s="142"/>
      <c r="AD3501" s="142"/>
      <c r="AE3501" s="142"/>
      <c r="AF3501" s="142"/>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32:32" ht="12" customHeight="1" x14ac:dyDescent="0.35"/>
    <row r="3522" spans="32:32" ht="15" customHeight="1" x14ac:dyDescent="0.35"/>
    <row r="3523" spans="32:32" ht="15" customHeight="1" x14ac:dyDescent="0.35"/>
    <row r="3524" spans="32:32" ht="12" customHeight="1" x14ac:dyDescent="0.35"/>
    <row r="3525" spans="32:32" ht="15" customHeight="1" x14ac:dyDescent="0.35"/>
    <row r="3526" spans="32:32" ht="15" customHeight="1" x14ac:dyDescent="0.35"/>
    <row r="3527" spans="32:32" ht="15" customHeight="1" x14ac:dyDescent="0.35">
      <c r="AF3527"/>
    </row>
    <row r="3528" spans="32:32" ht="15" customHeight="1" x14ac:dyDescent="0.35"/>
    <row r="3529" spans="32:32" ht="15" customHeight="1" x14ac:dyDescent="0.35"/>
    <row r="3530" spans="32:32" ht="15" customHeight="1" x14ac:dyDescent="0.35"/>
    <row r="3531" spans="32:32" ht="15" customHeight="1" x14ac:dyDescent="0.35"/>
    <row r="3532" spans="32:32" ht="15" customHeight="1" x14ac:dyDescent="0.35"/>
    <row r="3533" spans="32:32" ht="15" customHeight="1" x14ac:dyDescent="0.35"/>
    <row r="3534" spans="32:32" ht="15" customHeight="1" x14ac:dyDescent="0.35"/>
    <row r="3535" spans="32:32" ht="12" customHeight="1" x14ac:dyDescent="0.35"/>
    <row r="3536" spans="3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142"/>
      <c r="C3621" s="142"/>
      <c r="D3621" s="142"/>
      <c r="E3621" s="142"/>
      <c r="F3621" s="142"/>
      <c r="G3621" s="142"/>
      <c r="H3621" s="142"/>
      <c r="I3621" s="142"/>
      <c r="J3621" s="142"/>
      <c r="K3621" s="142"/>
      <c r="L3621" s="142"/>
      <c r="M3621" s="142"/>
      <c r="N3621" s="142"/>
      <c r="O3621" s="142"/>
      <c r="P3621" s="142"/>
      <c r="Q3621" s="142"/>
      <c r="R3621" s="142"/>
      <c r="S3621" s="142"/>
      <c r="T3621" s="142"/>
      <c r="U3621" s="142"/>
      <c r="V3621" s="142"/>
      <c r="W3621" s="142"/>
      <c r="X3621" s="142"/>
      <c r="Y3621" s="142"/>
      <c r="Z3621" s="142"/>
      <c r="AA3621" s="142"/>
      <c r="AB3621" s="142"/>
      <c r="AC3621" s="142"/>
      <c r="AD3621" s="142"/>
      <c r="AE3621" s="142"/>
      <c r="AF3621" s="142"/>
    </row>
    <row r="3622" spans="2:32" ht="15" customHeight="1" x14ac:dyDescent="0.35"/>
    <row r="3623" spans="2:32" ht="15" customHeight="1" x14ac:dyDescent="0.35"/>
    <row r="3624" spans="2:32" ht="15" customHeight="1" x14ac:dyDescent="0.35">
      <c r="B3624" s="142"/>
      <c r="C3624" s="142"/>
      <c r="D3624" s="142"/>
      <c r="E3624" s="142"/>
      <c r="F3624" s="142"/>
      <c r="G3624" s="142"/>
      <c r="H3624" s="142"/>
      <c r="I3624" s="142"/>
      <c r="J3624" s="142"/>
      <c r="K3624" s="142"/>
      <c r="L3624" s="142"/>
      <c r="M3624" s="142"/>
      <c r="N3624" s="142"/>
      <c r="O3624" s="142"/>
      <c r="P3624" s="142"/>
      <c r="Q3624" s="142"/>
      <c r="R3624" s="142"/>
      <c r="S3624" s="142"/>
      <c r="T3624" s="142"/>
      <c r="U3624" s="142"/>
      <c r="V3624" s="142"/>
      <c r="W3624" s="142"/>
      <c r="X3624" s="142"/>
      <c r="Y3624" s="142"/>
      <c r="Z3624" s="142"/>
      <c r="AA3624" s="142"/>
      <c r="AB3624" s="142"/>
      <c r="AC3624" s="142"/>
      <c r="AD3624" s="142"/>
      <c r="AE3624" s="142"/>
      <c r="AF3624" s="142"/>
    </row>
    <row r="3625" spans="2:32" ht="15" customHeight="1" x14ac:dyDescent="0.35"/>
    <row r="3626" spans="2:32" ht="15" customHeight="1" x14ac:dyDescent="0.35">
      <c r="B3626" s="142"/>
      <c r="C3626" s="142"/>
      <c r="D3626" s="142"/>
      <c r="E3626" s="142"/>
      <c r="F3626" s="142"/>
      <c r="G3626" s="142"/>
      <c r="H3626" s="142"/>
      <c r="I3626" s="142"/>
      <c r="J3626" s="142"/>
      <c r="K3626" s="142"/>
      <c r="L3626" s="142"/>
      <c r="M3626" s="142"/>
      <c r="N3626" s="142"/>
      <c r="O3626" s="142"/>
      <c r="P3626" s="142"/>
      <c r="Q3626" s="142"/>
      <c r="R3626" s="142"/>
      <c r="S3626" s="142"/>
      <c r="T3626" s="142"/>
      <c r="U3626" s="142"/>
      <c r="V3626" s="142"/>
      <c r="W3626" s="142"/>
      <c r="X3626" s="142"/>
      <c r="Y3626" s="142"/>
      <c r="Z3626" s="142"/>
      <c r="AA3626" s="142"/>
      <c r="AB3626" s="142"/>
      <c r="AC3626" s="142"/>
      <c r="AD3626" s="142"/>
      <c r="AE3626" s="142"/>
      <c r="AF3626" s="142"/>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32:32" ht="12" customHeight="1" x14ac:dyDescent="0.35"/>
    <row r="3650" spans="32:32" ht="15" customHeight="1" x14ac:dyDescent="0.35"/>
    <row r="3651" spans="32:32" ht="15" customHeight="1" x14ac:dyDescent="0.35"/>
    <row r="3652" spans="32:32" ht="15" customHeight="1" x14ac:dyDescent="0.35">
      <c r="AF3652"/>
    </row>
    <row r="3653" spans="32:32" ht="15" customHeight="1" x14ac:dyDescent="0.35"/>
    <row r="3654" spans="32:32" ht="15" customHeight="1" x14ac:dyDescent="0.35"/>
    <row r="3655" spans="32:32" ht="15" customHeight="1" x14ac:dyDescent="0.35"/>
    <row r="3656" spans="32:32" ht="15" customHeight="1" x14ac:dyDescent="0.35"/>
    <row r="3657" spans="32:32" ht="15" customHeight="1" x14ac:dyDescent="0.35"/>
    <row r="3658" spans="32:32" ht="15" customHeight="1" x14ac:dyDescent="0.35"/>
    <row r="3659" spans="32:32" ht="15" customHeight="1" x14ac:dyDescent="0.35"/>
    <row r="3660" spans="32:32" ht="12" customHeight="1" x14ac:dyDescent="0.35"/>
    <row r="3661" spans="32:32" ht="12" customHeight="1" x14ac:dyDescent="0.35"/>
    <row r="3662" spans="32:32" ht="12" customHeight="1" x14ac:dyDescent="0.35"/>
    <row r="3663" spans="32:32" ht="12" customHeight="1" x14ac:dyDescent="0.35"/>
    <row r="3664" spans="3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142"/>
      <c r="C3746" s="142"/>
      <c r="D3746" s="142"/>
      <c r="E3746" s="142"/>
      <c r="F3746" s="142"/>
      <c r="G3746" s="142"/>
      <c r="H3746" s="142"/>
      <c r="I3746" s="142"/>
      <c r="J3746" s="142"/>
      <c r="K3746" s="142"/>
      <c r="L3746" s="142"/>
      <c r="M3746" s="142"/>
      <c r="N3746" s="142"/>
      <c r="O3746" s="142"/>
      <c r="P3746" s="142"/>
      <c r="Q3746" s="142"/>
      <c r="R3746" s="142"/>
      <c r="S3746" s="142"/>
      <c r="T3746" s="142"/>
      <c r="U3746" s="142"/>
      <c r="V3746" s="142"/>
      <c r="W3746" s="142"/>
      <c r="X3746" s="142"/>
      <c r="Y3746" s="142"/>
      <c r="Z3746" s="142"/>
      <c r="AA3746" s="142"/>
      <c r="AB3746" s="142"/>
      <c r="AC3746" s="142"/>
      <c r="AD3746" s="142"/>
      <c r="AE3746" s="142"/>
      <c r="AF3746" s="142"/>
    </row>
    <row r="3747" spans="2:32" ht="15" customHeight="1" x14ac:dyDescent="0.35"/>
    <row r="3748" spans="2:32" ht="15" customHeight="1" x14ac:dyDescent="0.35"/>
    <row r="3749" spans="2:32" ht="15" customHeight="1" x14ac:dyDescent="0.35">
      <c r="B3749" s="142"/>
      <c r="C3749" s="142"/>
      <c r="D3749" s="142"/>
      <c r="E3749" s="142"/>
      <c r="F3749" s="142"/>
      <c r="G3749" s="142"/>
      <c r="H3749" s="142"/>
      <c r="I3749" s="142"/>
      <c r="J3749" s="142"/>
      <c r="K3749" s="142"/>
      <c r="L3749" s="142"/>
      <c r="M3749" s="142"/>
      <c r="N3749" s="142"/>
      <c r="O3749" s="142"/>
      <c r="P3749" s="142"/>
      <c r="Q3749" s="142"/>
      <c r="R3749" s="142"/>
      <c r="S3749" s="142"/>
      <c r="T3749" s="142"/>
      <c r="U3749" s="142"/>
      <c r="V3749" s="142"/>
      <c r="W3749" s="142"/>
      <c r="X3749" s="142"/>
      <c r="Y3749" s="142"/>
      <c r="Z3749" s="142"/>
      <c r="AA3749" s="142"/>
      <c r="AB3749" s="142"/>
      <c r="AC3749" s="142"/>
      <c r="AD3749" s="142"/>
      <c r="AE3749" s="142"/>
      <c r="AF3749" s="142"/>
    </row>
    <row r="3750" spans="2:32" ht="15" customHeight="1" x14ac:dyDescent="0.35"/>
    <row r="3751" spans="2:32" ht="15" customHeight="1" x14ac:dyDescent="0.35">
      <c r="B3751" s="142"/>
      <c r="C3751" s="142"/>
      <c r="D3751" s="142"/>
      <c r="E3751" s="142"/>
      <c r="F3751" s="142"/>
      <c r="G3751" s="142"/>
      <c r="H3751" s="142"/>
      <c r="I3751" s="142"/>
      <c r="J3751" s="142"/>
      <c r="K3751" s="142"/>
      <c r="L3751" s="142"/>
      <c r="M3751" s="142"/>
      <c r="N3751" s="142"/>
      <c r="O3751" s="142"/>
      <c r="P3751" s="142"/>
      <c r="Q3751" s="142"/>
      <c r="R3751" s="142"/>
      <c r="S3751" s="142"/>
      <c r="T3751" s="142"/>
      <c r="U3751" s="142"/>
      <c r="V3751" s="142"/>
      <c r="W3751" s="142"/>
      <c r="X3751" s="142"/>
      <c r="Y3751" s="142"/>
      <c r="Z3751" s="142"/>
      <c r="AA3751" s="142"/>
      <c r="AB3751" s="142"/>
      <c r="AC3751" s="142"/>
      <c r="AD3751" s="142"/>
      <c r="AE3751" s="142"/>
      <c r="AF3751" s="142"/>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32:32" ht="15" customHeight="1" x14ac:dyDescent="0.35">
      <c r="AF3777"/>
    </row>
    <row r="3778" spans="32:32" ht="15" customHeight="1" x14ac:dyDescent="0.35"/>
    <row r="3779" spans="32:32" ht="15" customHeight="1" x14ac:dyDescent="0.35"/>
    <row r="3780" spans="32:32" ht="15" customHeight="1" x14ac:dyDescent="0.35"/>
    <row r="3781" spans="32:32" ht="15" customHeight="1" x14ac:dyDescent="0.35"/>
    <row r="3782" spans="32:32" ht="15" customHeight="1" x14ac:dyDescent="0.35"/>
    <row r="3783" spans="32:32" ht="15" customHeight="1" x14ac:dyDescent="0.35"/>
    <row r="3784" spans="32:32" ht="15" customHeight="1" x14ac:dyDescent="0.35"/>
    <row r="3785" spans="32:32" ht="12" customHeight="1" x14ac:dyDescent="0.35"/>
    <row r="3786" spans="32:32" ht="12" customHeight="1" x14ac:dyDescent="0.35"/>
    <row r="3787" spans="32:32" ht="12" customHeight="1" x14ac:dyDescent="0.35"/>
    <row r="3788" spans="32:32" ht="12" customHeight="1" x14ac:dyDescent="0.35"/>
    <row r="3789" spans="32:32" ht="12" customHeight="1" x14ac:dyDescent="0.35"/>
    <row r="3790" spans="32:32" ht="12" customHeight="1" x14ac:dyDescent="0.35"/>
    <row r="3791" spans="32:32" ht="12" customHeight="1" x14ac:dyDescent="0.35"/>
    <row r="3792" spans="3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142"/>
      <c r="C3874" s="142"/>
      <c r="D3874" s="142"/>
      <c r="E3874" s="142"/>
      <c r="F3874" s="142"/>
      <c r="G3874" s="142"/>
      <c r="H3874" s="142"/>
      <c r="I3874" s="142"/>
      <c r="J3874" s="142"/>
      <c r="K3874" s="142"/>
      <c r="L3874" s="142"/>
      <c r="M3874" s="142"/>
      <c r="N3874" s="142"/>
      <c r="O3874" s="142"/>
      <c r="P3874" s="142"/>
      <c r="Q3874" s="142"/>
      <c r="R3874" s="142"/>
      <c r="S3874" s="142"/>
      <c r="T3874" s="142"/>
      <c r="U3874" s="142"/>
      <c r="V3874" s="142"/>
      <c r="W3874" s="142"/>
      <c r="X3874" s="142"/>
      <c r="Y3874" s="142"/>
      <c r="Z3874" s="142"/>
      <c r="AA3874" s="142"/>
      <c r="AB3874" s="142"/>
      <c r="AC3874" s="142"/>
      <c r="AD3874" s="142"/>
      <c r="AE3874" s="142"/>
      <c r="AF3874" s="142"/>
    </row>
    <row r="3875" spans="2:32" ht="15" customHeight="1" x14ac:dyDescent="0.35"/>
    <row r="3876" spans="2:32" ht="15" customHeight="1" x14ac:dyDescent="0.35">
      <c r="B3876" s="142"/>
      <c r="C3876" s="142"/>
      <c r="D3876" s="142"/>
      <c r="E3876" s="142"/>
      <c r="F3876" s="142"/>
      <c r="G3876" s="142"/>
      <c r="H3876" s="142"/>
      <c r="I3876" s="142"/>
      <c r="J3876" s="142"/>
      <c r="K3876" s="142"/>
      <c r="L3876" s="142"/>
      <c r="M3876" s="142"/>
      <c r="N3876" s="142"/>
      <c r="O3876" s="142"/>
      <c r="P3876" s="142"/>
      <c r="Q3876" s="142"/>
      <c r="R3876" s="142"/>
      <c r="S3876" s="142"/>
      <c r="T3876" s="142"/>
      <c r="U3876" s="142"/>
      <c r="V3876" s="142"/>
      <c r="W3876" s="142"/>
      <c r="X3876" s="142"/>
      <c r="Y3876" s="142"/>
      <c r="Z3876" s="142"/>
      <c r="AA3876" s="142"/>
      <c r="AB3876" s="142"/>
      <c r="AC3876" s="142"/>
      <c r="AD3876" s="142"/>
      <c r="AE3876" s="142"/>
      <c r="AF3876" s="142"/>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142"/>
      <c r="C3886" s="142"/>
      <c r="D3886" s="142"/>
      <c r="E3886" s="142"/>
      <c r="F3886" s="142"/>
      <c r="G3886" s="142"/>
      <c r="H3886" s="142"/>
      <c r="I3886" s="142"/>
      <c r="J3886" s="142"/>
      <c r="K3886" s="142"/>
      <c r="L3886" s="142"/>
      <c r="M3886" s="142"/>
      <c r="N3886" s="142"/>
      <c r="O3886" s="142"/>
      <c r="P3886" s="142"/>
      <c r="Q3886" s="142"/>
      <c r="R3886" s="142"/>
      <c r="S3886" s="142"/>
      <c r="T3886" s="142"/>
      <c r="U3886" s="142"/>
      <c r="V3886" s="142"/>
      <c r="W3886" s="142"/>
      <c r="X3886" s="142"/>
      <c r="Y3886" s="142"/>
      <c r="Z3886" s="142"/>
      <c r="AA3886" s="142"/>
      <c r="AB3886" s="142"/>
      <c r="AC3886" s="142"/>
      <c r="AD3886" s="142"/>
      <c r="AE3886" s="142"/>
      <c r="AF3886" s="142"/>
    </row>
    <row r="3887" spans="2:32" ht="15" customHeight="1" x14ac:dyDescent="0.35">
      <c r="B3887" s="142"/>
      <c r="C3887" s="142"/>
      <c r="D3887" s="142"/>
      <c r="E3887" s="142"/>
      <c r="F3887" s="142"/>
      <c r="G3887" s="142"/>
      <c r="H3887" s="142"/>
      <c r="I3887" s="142"/>
      <c r="J3887" s="142"/>
      <c r="K3887" s="142"/>
      <c r="L3887" s="142"/>
      <c r="M3887" s="142"/>
      <c r="N3887" s="142"/>
      <c r="O3887" s="142"/>
      <c r="P3887" s="142"/>
      <c r="Q3887" s="142"/>
      <c r="R3887" s="142"/>
      <c r="S3887" s="142"/>
      <c r="T3887" s="142"/>
      <c r="U3887" s="142"/>
      <c r="V3887" s="142"/>
      <c r="W3887" s="142"/>
      <c r="X3887" s="142"/>
      <c r="Y3887" s="142"/>
      <c r="Z3887" s="142"/>
      <c r="AA3887" s="142"/>
      <c r="AB3887" s="142"/>
      <c r="AC3887" s="142"/>
      <c r="AD3887" s="142"/>
      <c r="AE3887" s="142"/>
      <c r="AF3887" s="142"/>
    </row>
    <row r="3888" spans="2:32" ht="15" customHeight="1" x14ac:dyDescent="0.35">
      <c r="B3888" s="142"/>
      <c r="C3888" s="142"/>
      <c r="D3888" s="142"/>
      <c r="E3888" s="142"/>
      <c r="F3888" s="142"/>
      <c r="G3888" s="142"/>
      <c r="H3888" s="142"/>
      <c r="I3888" s="142"/>
      <c r="J3888" s="142"/>
      <c r="K3888" s="142"/>
      <c r="L3888" s="142"/>
      <c r="M3888" s="142"/>
      <c r="N3888" s="142"/>
      <c r="O3888" s="142"/>
      <c r="P3888" s="142"/>
      <c r="Q3888" s="142"/>
      <c r="R3888" s="142"/>
      <c r="S3888" s="142"/>
      <c r="T3888" s="142"/>
      <c r="U3888" s="142"/>
      <c r="V3888" s="142"/>
      <c r="W3888" s="142"/>
      <c r="X3888" s="142"/>
      <c r="Y3888" s="142"/>
      <c r="Z3888" s="142"/>
      <c r="AA3888" s="142"/>
      <c r="AB3888" s="142"/>
      <c r="AC3888" s="142"/>
      <c r="AD3888" s="142"/>
      <c r="AE3888" s="142"/>
      <c r="AF3888" s="142"/>
    </row>
    <row r="3889" spans="32:32" ht="15" customHeight="1" x14ac:dyDescent="0.35"/>
    <row r="3890" spans="32:32" ht="15" customHeight="1" x14ac:dyDescent="0.35"/>
    <row r="3891" spans="32:32" ht="15" customHeight="1" x14ac:dyDescent="0.35"/>
    <row r="3892" spans="32:32" ht="15" customHeight="1" x14ac:dyDescent="0.35"/>
    <row r="3893" spans="32:32" ht="15" customHeight="1" x14ac:dyDescent="0.35"/>
    <row r="3894" spans="32:32" ht="15" customHeight="1" x14ac:dyDescent="0.35"/>
    <row r="3895" spans="32:32" ht="15" customHeight="1" x14ac:dyDescent="0.35"/>
    <row r="3896" spans="32:32" ht="12" customHeight="1" x14ac:dyDescent="0.35"/>
    <row r="3897" spans="32:32" ht="15" customHeight="1" x14ac:dyDescent="0.35"/>
    <row r="3898" spans="32:32" ht="15" customHeight="1" x14ac:dyDescent="0.35"/>
    <row r="3899" spans="32:32" ht="12" customHeight="1" x14ac:dyDescent="0.35"/>
    <row r="3900" spans="32:32" ht="15" customHeight="1" x14ac:dyDescent="0.35"/>
    <row r="3901" spans="32:32" ht="15" customHeight="1" x14ac:dyDescent="0.35"/>
    <row r="3902" spans="32:32" ht="15" customHeight="1" x14ac:dyDescent="0.35">
      <c r="AF3902"/>
    </row>
    <row r="3903" spans="32:32" ht="15" customHeight="1" x14ac:dyDescent="0.35"/>
    <row r="3904" spans="3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142"/>
      <c r="C4001" s="142"/>
      <c r="D4001" s="142"/>
      <c r="E4001" s="142"/>
      <c r="F4001" s="142"/>
      <c r="G4001" s="142"/>
      <c r="H4001" s="142"/>
      <c r="I4001" s="142"/>
      <c r="J4001" s="142"/>
      <c r="K4001" s="142"/>
      <c r="L4001" s="142"/>
      <c r="M4001" s="142"/>
      <c r="N4001" s="142"/>
      <c r="O4001" s="142"/>
      <c r="P4001" s="142"/>
      <c r="Q4001" s="142"/>
      <c r="R4001" s="142"/>
      <c r="S4001" s="142"/>
      <c r="T4001" s="142"/>
      <c r="U4001" s="142"/>
      <c r="V4001" s="142"/>
      <c r="W4001" s="142"/>
      <c r="X4001" s="142"/>
      <c r="Y4001" s="142"/>
      <c r="Z4001" s="142"/>
      <c r="AA4001" s="142"/>
      <c r="AB4001" s="142"/>
      <c r="AC4001" s="142"/>
      <c r="AD4001" s="142"/>
      <c r="AE4001" s="142"/>
      <c r="AF4001" s="142"/>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142"/>
      <c r="C4011" s="142"/>
      <c r="D4011" s="142"/>
      <c r="E4011" s="142"/>
      <c r="F4011" s="142"/>
      <c r="G4011" s="142"/>
      <c r="H4011" s="142"/>
      <c r="I4011" s="142"/>
      <c r="J4011" s="142"/>
      <c r="K4011" s="142"/>
      <c r="L4011" s="142"/>
      <c r="M4011" s="142"/>
      <c r="N4011" s="142"/>
      <c r="O4011" s="142"/>
      <c r="P4011" s="142"/>
      <c r="Q4011" s="142"/>
      <c r="R4011" s="142"/>
      <c r="S4011" s="142"/>
      <c r="T4011" s="142"/>
      <c r="U4011" s="142"/>
      <c r="V4011" s="142"/>
      <c r="W4011" s="142"/>
      <c r="X4011" s="142"/>
      <c r="Y4011" s="142"/>
      <c r="Z4011" s="142"/>
      <c r="AA4011" s="142"/>
      <c r="AB4011" s="142"/>
      <c r="AC4011" s="142"/>
      <c r="AD4011" s="142"/>
      <c r="AE4011" s="142"/>
      <c r="AF4011" s="142"/>
    </row>
    <row r="4012" spans="2:32" ht="15" customHeight="1" x14ac:dyDescent="0.35">
      <c r="B4012" s="142"/>
      <c r="C4012" s="142"/>
      <c r="D4012" s="142"/>
      <c r="E4012" s="142"/>
      <c r="F4012" s="142"/>
      <c r="G4012" s="142"/>
      <c r="H4012" s="142"/>
      <c r="I4012" s="142"/>
      <c r="J4012" s="142"/>
      <c r="K4012" s="142"/>
      <c r="L4012" s="142"/>
      <c r="M4012" s="142"/>
      <c r="N4012" s="142"/>
      <c r="O4012" s="142"/>
      <c r="P4012" s="142"/>
      <c r="Q4012" s="142"/>
      <c r="R4012" s="142"/>
      <c r="S4012" s="142"/>
      <c r="T4012" s="142"/>
      <c r="U4012" s="142"/>
      <c r="V4012" s="142"/>
      <c r="W4012" s="142"/>
      <c r="X4012" s="142"/>
      <c r="Y4012" s="142"/>
      <c r="Z4012" s="142"/>
      <c r="AA4012" s="142"/>
      <c r="AB4012" s="142"/>
      <c r="AC4012" s="142"/>
      <c r="AD4012" s="142"/>
      <c r="AE4012" s="142"/>
      <c r="AF4012" s="142"/>
    </row>
    <row r="4013" spans="2:32" ht="15" customHeight="1" x14ac:dyDescent="0.35">
      <c r="B4013" s="142"/>
      <c r="C4013" s="142"/>
      <c r="D4013" s="142"/>
      <c r="E4013" s="142"/>
      <c r="F4013" s="142"/>
      <c r="G4013" s="142"/>
      <c r="H4013" s="142"/>
      <c r="I4013" s="142"/>
      <c r="J4013" s="142"/>
      <c r="K4013" s="142"/>
      <c r="L4013" s="142"/>
      <c r="M4013" s="142"/>
      <c r="N4013" s="142"/>
      <c r="O4013" s="142"/>
      <c r="P4013" s="142"/>
      <c r="Q4013" s="142"/>
      <c r="R4013" s="142"/>
      <c r="S4013" s="142"/>
      <c r="T4013" s="142"/>
      <c r="U4013" s="142"/>
      <c r="V4013" s="142"/>
      <c r="W4013" s="142"/>
      <c r="X4013" s="142"/>
      <c r="Y4013" s="142"/>
      <c r="Z4013" s="142"/>
      <c r="AA4013" s="142"/>
      <c r="AB4013" s="142"/>
      <c r="AC4013" s="142"/>
      <c r="AD4013" s="142"/>
      <c r="AE4013" s="142"/>
      <c r="AF4013" s="142"/>
    </row>
    <row r="4014" spans="2:32" ht="15" customHeight="1" x14ac:dyDescent="0.35">
      <c r="B4014" s="142"/>
      <c r="C4014" s="142"/>
      <c r="D4014" s="142"/>
      <c r="E4014" s="142"/>
      <c r="F4014" s="142"/>
      <c r="G4014" s="142"/>
      <c r="H4014" s="142"/>
      <c r="I4014" s="142"/>
      <c r="J4014" s="142"/>
      <c r="K4014" s="142"/>
      <c r="L4014" s="142"/>
      <c r="M4014" s="142"/>
      <c r="N4014" s="142"/>
      <c r="O4014" s="142"/>
      <c r="P4014" s="142"/>
      <c r="Q4014" s="142"/>
      <c r="R4014" s="142"/>
      <c r="S4014" s="142"/>
      <c r="T4014" s="142"/>
      <c r="U4014" s="142"/>
      <c r="V4014" s="142"/>
      <c r="W4014" s="142"/>
      <c r="X4014" s="142"/>
      <c r="Y4014" s="142"/>
      <c r="Z4014" s="142"/>
      <c r="AA4014" s="142"/>
      <c r="AB4014" s="142"/>
      <c r="AC4014" s="142"/>
      <c r="AD4014" s="142"/>
      <c r="AE4014" s="142"/>
      <c r="AF4014" s="142"/>
    </row>
    <row r="4015" spans="2:32" ht="15" customHeight="1" x14ac:dyDescent="0.35">
      <c r="B4015" s="142"/>
      <c r="C4015" s="142"/>
      <c r="D4015" s="142"/>
      <c r="E4015" s="142"/>
      <c r="F4015" s="142"/>
      <c r="G4015" s="142"/>
      <c r="H4015" s="142"/>
      <c r="I4015" s="142"/>
      <c r="J4015" s="142"/>
      <c r="K4015" s="142"/>
      <c r="L4015" s="142"/>
      <c r="M4015" s="142"/>
      <c r="N4015" s="142"/>
      <c r="O4015" s="142"/>
      <c r="P4015" s="142"/>
      <c r="Q4015" s="142"/>
      <c r="R4015" s="142"/>
      <c r="S4015" s="142"/>
      <c r="T4015" s="142"/>
      <c r="U4015" s="142"/>
      <c r="V4015" s="142"/>
      <c r="W4015" s="142"/>
      <c r="X4015" s="142"/>
      <c r="Y4015" s="142"/>
      <c r="Z4015" s="142"/>
      <c r="AA4015" s="142"/>
      <c r="AB4015" s="142"/>
      <c r="AC4015" s="142"/>
      <c r="AD4015" s="142"/>
      <c r="AE4015" s="142"/>
      <c r="AF4015" s="142"/>
    </row>
    <row r="4016" spans="2:32" ht="15" customHeight="1" x14ac:dyDescent="0.35">
      <c r="B4016" s="142"/>
      <c r="C4016" s="142"/>
      <c r="D4016" s="142"/>
      <c r="E4016" s="142"/>
      <c r="F4016" s="142"/>
      <c r="G4016" s="142"/>
      <c r="H4016" s="142"/>
      <c r="I4016" s="142"/>
      <c r="J4016" s="142"/>
      <c r="K4016" s="142"/>
      <c r="L4016" s="142"/>
      <c r="M4016" s="142"/>
      <c r="N4016" s="142"/>
      <c r="O4016" s="142"/>
      <c r="P4016" s="142"/>
      <c r="Q4016" s="142"/>
      <c r="R4016" s="142"/>
      <c r="S4016" s="142"/>
      <c r="T4016" s="142"/>
      <c r="U4016" s="142"/>
      <c r="V4016" s="142"/>
      <c r="W4016" s="142"/>
      <c r="X4016" s="142"/>
      <c r="Y4016" s="142"/>
      <c r="Z4016" s="142"/>
      <c r="AA4016" s="142"/>
      <c r="AB4016" s="142"/>
      <c r="AC4016" s="142"/>
      <c r="AD4016" s="142"/>
      <c r="AE4016" s="142"/>
      <c r="AF4016" s="142"/>
    </row>
    <row r="4017" spans="32:32" ht="15" customHeight="1" x14ac:dyDescent="0.35"/>
    <row r="4018" spans="32:32" ht="15" customHeight="1" x14ac:dyDescent="0.35"/>
    <row r="4019" spans="32:32" ht="15" customHeight="1" x14ac:dyDescent="0.35"/>
    <row r="4020" spans="32:32" ht="15" customHeight="1" x14ac:dyDescent="0.35"/>
    <row r="4021" spans="32:32" ht="12" customHeight="1" x14ac:dyDescent="0.35"/>
    <row r="4022" spans="32:32" ht="15" customHeight="1" x14ac:dyDescent="0.35"/>
    <row r="4023" spans="32:32" ht="15" customHeight="1" x14ac:dyDescent="0.35"/>
    <row r="4024" spans="32:32" ht="12" customHeight="1" x14ac:dyDescent="0.35"/>
    <row r="4025" spans="32:32" ht="15" customHeight="1" x14ac:dyDescent="0.35"/>
    <row r="4026" spans="32:32" ht="15" customHeight="1" x14ac:dyDescent="0.35"/>
    <row r="4027" spans="32:32" ht="15" customHeight="1" x14ac:dyDescent="0.35">
      <c r="AF4027"/>
    </row>
    <row r="4028" spans="32:32" ht="15" customHeight="1" x14ac:dyDescent="0.35"/>
    <row r="4029" spans="32:32" ht="15" customHeight="1" x14ac:dyDescent="0.35"/>
    <row r="4030" spans="32:32" ht="15" customHeight="1" x14ac:dyDescent="0.35"/>
    <row r="4031" spans="32:32" ht="15" customHeight="1" x14ac:dyDescent="0.35"/>
    <row r="4032" spans="3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142"/>
      <c r="C4121" s="142"/>
      <c r="D4121" s="142"/>
      <c r="E4121" s="142"/>
      <c r="F4121" s="142"/>
      <c r="G4121" s="142"/>
      <c r="H4121" s="142"/>
      <c r="I4121" s="142"/>
      <c r="J4121" s="142"/>
      <c r="K4121" s="142"/>
      <c r="L4121" s="142"/>
      <c r="M4121" s="142"/>
      <c r="N4121" s="142"/>
      <c r="O4121" s="142"/>
      <c r="P4121" s="142"/>
      <c r="Q4121" s="142"/>
      <c r="R4121" s="142"/>
      <c r="S4121" s="142"/>
      <c r="T4121" s="142"/>
      <c r="U4121" s="142"/>
      <c r="V4121" s="142"/>
      <c r="W4121" s="142"/>
      <c r="X4121" s="142"/>
      <c r="Y4121" s="142"/>
      <c r="Z4121" s="142"/>
      <c r="AA4121" s="142"/>
      <c r="AB4121" s="142"/>
      <c r="AC4121" s="142"/>
      <c r="AD4121" s="142"/>
      <c r="AE4121" s="142"/>
      <c r="AF4121" s="142"/>
    </row>
    <row r="4122" spans="2:32" ht="15" customHeight="1" x14ac:dyDescent="0.35"/>
    <row r="4123" spans="2:32" ht="15" customHeight="1" x14ac:dyDescent="0.35"/>
    <row r="4124" spans="2:32" ht="15" customHeight="1" x14ac:dyDescent="0.35">
      <c r="B4124" s="142"/>
      <c r="C4124" s="142"/>
      <c r="D4124" s="142"/>
      <c r="E4124" s="142"/>
      <c r="F4124" s="142"/>
      <c r="G4124" s="142"/>
      <c r="H4124" s="142"/>
      <c r="I4124" s="142"/>
      <c r="J4124" s="142"/>
      <c r="K4124" s="142"/>
      <c r="L4124" s="142"/>
      <c r="M4124" s="142"/>
      <c r="N4124" s="142"/>
      <c r="O4124" s="142"/>
      <c r="P4124" s="142"/>
      <c r="Q4124" s="142"/>
      <c r="R4124" s="142"/>
      <c r="S4124" s="142"/>
      <c r="T4124" s="142"/>
      <c r="U4124" s="142"/>
      <c r="V4124" s="142"/>
      <c r="W4124" s="142"/>
      <c r="X4124" s="142"/>
      <c r="Y4124" s="142"/>
      <c r="Z4124" s="142"/>
      <c r="AA4124" s="142"/>
      <c r="AB4124" s="142"/>
      <c r="AC4124" s="142"/>
      <c r="AD4124" s="142"/>
      <c r="AE4124" s="142"/>
      <c r="AF4124" s="142"/>
    </row>
    <row r="4125" spans="2:32" ht="15" customHeight="1" x14ac:dyDescent="0.35"/>
    <row r="4126" spans="2:32" ht="15" customHeight="1" x14ac:dyDescent="0.35">
      <c r="B4126" s="142"/>
      <c r="C4126" s="142"/>
      <c r="D4126" s="142"/>
      <c r="E4126" s="142"/>
      <c r="F4126" s="142"/>
      <c r="G4126" s="142"/>
      <c r="H4126" s="142"/>
      <c r="I4126" s="142"/>
      <c r="J4126" s="142"/>
      <c r="K4126" s="142"/>
      <c r="L4126" s="142"/>
      <c r="M4126" s="142"/>
      <c r="N4126" s="142"/>
      <c r="O4126" s="142"/>
      <c r="P4126" s="142"/>
      <c r="Q4126" s="142"/>
      <c r="R4126" s="142"/>
      <c r="S4126" s="142"/>
      <c r="T4126" s="142"/>
      <c r="U4126" s="142"/>
      <c r="V4126" s="142"/>
      <c r="W4126" s="142"/>
      <c r="X4126" s="142"/>
      <c r="Y4126" s="142"/>
      <c r="Z4126" s="142"/>
      <c r="AA4126" s="142"/>
      <c r="AB4126" s="142"/>
      <c r="AC4126" s="142"/>
      <c r="AD4126" s="142"/>
      <c r="AE4126" s="142"/>
      <c r="AF4126" s="142"/>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32:32" ht="15" customHeight="1" x14ac:dyDescent="0.35"/>
    <row r="4146" spans="32:32" ht="12" customHeight="1" x14ac:dyDescent="0.35"/>
    <row r="4147" spans="32:32" ht="15" customHeight="1" x14ac:dyDescent="0.35"/>
    <row r="4148" spans="32:32" ht="15" customHeight="1" x14ac:dyDescent="0.35"/>
    <row r="4149" spans="32:32" ht="12" customHeight="1" x14ac:dyDescent="0.35"/>
    <row r="4150" spans="32:32" ht="15" customHeight="1" x14ac:dyDescent="0.35"/>
    <row r="4151" spans="32:32" ht="15" customHeight="1" x14ac:dyDescent="0.35"/>
    <row r="4152" spans="32:32" ht="15" customHeight="1" x14ac:dyDescent="0.35">
      <c r="AF4152"/>
    </row>
    <row r="4153" spans="32:32" ht="15" customHeight="1" x14ac:dyDescent="0.35"/>
    <row r="4154" spans="32:32" ht="15" customHeight="1" x14ac:dyDescent="0.35"/>
    <row r="4155" spans="32:32" ht="15" customHeight="1" x14ac:dyDescent="0.35"/>
    <row r="4156" spans="32:32" ht="15" customHeight="1" x14ac:dyDescent="0.35"/>
    <row r="4157" spans="32:32" ht="15" customHeight="1" x14ac:dyDescent="0.35"/>
    <row r="4158" spans="32:32" ht="15" customHeight="1" x14ac:dyDescent="0.35"/>
    <row r="4159" spans="32:32" ht="15" customHeight="1" x14ac:dyDescent="0.35"/>
    <row r="4160" spans="3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142"/>
      <c r="C4246" s="142"/>
      <c r="D4246" s="142"/>
      <c r="E4246" s="142"/>
      <c r="F4246" s="142"/>
      <c r="G4246" s="142"/>
      <c r="H4246" s="142"/>
      <c r="I4246" s="142"/>
      <c r="J4246" s="142"/>
      <c r="K4246" s="142"/>
      <c r="L4246" s="142"/>
      <c r="M4246" s="142"/>
      <c r="N4246" s="142"/>
      <c r="O4246" s="142"/>
      <c r="P4246" s="142"/>
      <c r="Q4246" s="142"/>
      <c r="R4246" s="142"/>
      <c r="S4246" s="142"/>
      <c r="T4246" s="142"/>
      <c r="U4246" s="142"/>
      <c r="V4246" s="142"/>
      <c r="W4246" s="142"/>
      <c r="X4246" s="142"/>
      <c r="Y4246" s="142"/>
      <c r="Z4246" s="142"/>
      <c r="AA4246" s="142"/>
      <c r="AB4246" s="142"/>
      <c r="AC4246" s="142"/>
      <c r="AD4246" s="142"/>
      <c r="AE4246" s="142"/>
      <c r="AF4246" s="142"/>
    </row>
    <row r="4247" spans="2:32" ht="15" customHeight="1" x14ac:dyDescent="0.35"/>
    <row r="4248" spans="2:32" ht="15" customHeight="1" x14ac:dyDescent="0.35"/>
    <row r="4249" spans="2:32" ht="15" customHeight="1" x14ac:dyDescent="0.35">
      <c r="B4249" s="142"/>
      <c r="C4249" s="142"/>
      <c r="D4249" s="142"/>
      <c r="E4249" s="142"/>
      <c r="F4249" s="142"/>
      <c r="G4249" s="142"/>
      <c r="H4249" s="142"/>
      <c r="I4249" s="142"/>
      <c r="J4249" s="142"/>
      <c r="K4249" s="142"/>
      <c r="L4249" s="142"/>
      <c r="M4249" s="142"/>
      <c r="N4249" s="142"/>
      <c r="O4249" s="142"/>
      <c r="P4249" s="142"/>
      <c r="Q4249" s="142"/>
      <c r="R4249" s="142"/>
      <c r="S4249" s="142"/>
      <c r="T4249" s="142"/>
      <c r="U4249" s="142"/>
      <c r="V4249" s="142"/>
      <c r="W4249" s="142"/>
      <c r="X4249" s="142"/>
      <c r="Y4249" s="142"/>
      <c r="Z4249" s="142"/>
      <c r="AA4249" s="142"/>
      <c r="AB4249" s="142"/>
      <c r="AC4249" s="142"/>
      <c r="AD4249" s="142"/>
      <c r="AE4249" s="142"/>
      <c r="AF4249" s="142"/>
    </row>
    <row r="4250" spans="2:32" ht="15" customHeight="1" x14ac:dyDescent="0.35"/>
    <row r="4251" spans="2:32" ht="15" customHeight="1" x14ac:dyDescent="0.35">
      <c r="B4251" s="142"/>
      <c r="C4251" s="142"/>
      <c r="D4251" s="142"/>
      <c r="E4251" s="142"/>
      <c r="F4251" s="142"/>
      <c r="G4251" s="142"/>
      <c r="H4251" s="142"/>
      <c r="I4251" s="142"/>
      <c r="J4251" s="142"/>
      <c r="K4251" s="142"/>
      <c r="L4251" s="142"/>
      <c r="M4251" s="142"/>
      <c r="N4251" s="142"/>
      <c r="O4251" s="142"/>
      <c r="P4251" s="142"/>
      <c r="Q4251" s="142"/>
      <c r="R4251" s="142"/>
      <c r="S4251" s="142"/>
      <c r="T4251" s="142"/>
      <c r="U4251" s="142"/>
      <c r="V4251" s="142"/>
      <c r="W4251" s="142"/>
      <c r="X4251" s="142"/>
      <c r="Y4251" s="142"/>
      <c r="Z4251" s="142"/>
      <c r="AA4251" s="142"/>
      <c r="AB4251" s="142"/>
      <c r="AC4251" s="142"/>
      <c r="AD4251" s="142"/>
      <c r="AE4251" s="142"/>
      <c r="AF4251" s="142"/>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32:32" ht="15" customHeight="1" x14ac:dyDescent="0.35"/>
    <row r="4274" spans="32:32" ht="12" customHeight="1" x14ac:dyDescent="0.35"/>
    <row r="4275" spans="32:32" ht="15" customHeight="1" x14ac:dyDescent="0.35"/>
    <row r="4276" spans="32:32" ht="15" customHeight="1" x14ac:dyDescent="0.35"/>
    <row r="4277" spans="32:32" ht="15" customHeight="1" x14ac:dyDescent="0.35">
      <c r="AF4277"/>
    </row>
    <row r="4278" spans="32:32" ht="15" customHeight="1" x14ac:dyDescent="0.35"/>
    <row r="4279" spans="32:32" ht="15" customHeight="1" x14ac:dyDescent="0.35"/>
    <row r="4280" spans="32:32" ht="15" customHeight="1" x14ac:dyDescent="0.35"/>
    <row r="4281" spans="32:32" ht="15" customHeight="1" x14ac:dyDescent="0.35"/>
    <row r="4282" spans="32:32" ht="15" customHeight="1" x14ac:dyDescent="0.35"/>
    <row r="4283" spans="32:32" ht="15" customHeight="1" x14ac:dyDescent="0.35"/>
    <row r="4284" spans="32:32" ht="15" customHeight="1" x14ac:dyDescent="0.35"/>
    <row r="4285" spans="32:32" ht="12" customHeight="1" x14ac:dyDescent="0.35"/>
    <row r="4286" spans="32:32" ht="12" customHeight="1" x14ac:dyDescent="0.35"/>
    <row r="4287" spans="32:32" ht="12" customHeight="1" x14ac:dyDescent="0.35"/>
    <row r="4288" spans="3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142"/>
      <c r="C4371" s="142"/>
      <c r="D4371" s="142"/>
      <c r="E4371" s="142"/>
      <c r="F4371" s="142"/>
      <c r="G4371" s="142"/>
      <c r="H4371" s="142"/>
      <c r="I4371" s="142"/>
      <c r="J4371" s="142"/>
      <c r="K4371" s="142"/>
      <c r="L4371" s="142"/>
      <c r="M4371" s="142"/>
      <c r="N4371" s="142"/>
      <c r="O4371" s="142"/>
      <c r="P4371" s="142"/>
      <c r="Q4371" s="142"/>
      <c r="R4371" s="142"/>
      <c r="S4371" s="142"/>
      <c r="T4371" s="142"/>
      <c r="U4371" s="142"/>
      <c r="V4371" s="142"/>
      <c r="W4371" s="142"/>
      <c r="X4371" s="142"/>
      <c r="Y4371" s="142"/>
      <c r="Z4371" s="142"/>
      <c r="AA4371" s="142"/>
      <c r="AB4371" s="142"/>
      <c r="AC4371" s="142"/>
      <c r="AD4371" s="142"/>
      <c r="AE4371" s="142"/>
      <c r="AF4371" s="142"/>
    </row>
    <row r="4372" spans="2:32" ht="15" customHeight="1" x14ac:dyDescent="0.35"/>
    <row r="4373" spans="2:32" ht="15" customHeight="1" x14ac:dyDescent="0.35"/>
    <row r="4374" spans="2:32" ht="15" customHeight="1" x14ac:dyDescent="0.35">
      <c r="B4374" s="142"/>
      <c r="C4374" s="142"/>
      <c r="D4374" s="142"/>
      <c r="E4374" s="142"/>
      <c r="F4374" s="142"/>
      <c r="G4374" s="142"/>
      <c r="H4374" s="142"/>
      <c r="I4374" s="142"/>
      <c r="J4374" s="142"/>
      <c r="K4374" s="142"/>
      <c r="L4374" s="142"/>
      <c r="M4374" s="142"/>
      <c r="N4374" s="142"/>
      <c r="O4374" s="142"/>
      <c r="P4374" s="142"/>
      <c r="Q4374" s="142"/>
      <c r="R4374" s="142"/>
      <c r="S4374" s="142"/>
      <c r="T4374" s="142"/>
      <c r="U4374" s="142"/>
      <c r="V4374" s="142"/>
      <c r="W4374" s="142"/>
      <c r="X4374" s="142"/>
      <c r="Y4374" s="142"/>
      <c r="Z4374" s="142"/>
      <c r="AA4374" s="142"/>
      <c r="AB4374" s="142"/>
      <c r="AC4374" s="142"/>
      <c r="AD4374" s="142"/>
      <c r="AE4374" s="142"/>
      <c r="AF4374" s="142"/>
    </row>
    <row r="4375" spans="2:32" ht="15" customHeight="1" x14ac:dyDescent="0.35"/>
    <row r="4376" spans="2:32" ht="15" customHeight="1" x14ac:dyDescent="0.35">
      <c r="B4376" s="142"/>
      <c r="C4376" s="142"/>
      <c r="D4376" s="142"/>
      <c r="E4376" s="142"/>
      <c r="F4376" s="142"/>
      <c r="G4376" s="142"/>
      <c r="H4376" s="142"/>
      <c r="I4376" s="142"/>
      <c r="J4376" s="142"/>
      <c r="K4376" s="142"/>
      <c r="L4376" s="142"/>
      <c r="M4376" s="142"/>
      <c r="N4376" s="142"/>
      <c r="O4376" s="142"/>
      <c r="P4376" s="142"/>
      <c r="Q4376" s="142"/>
      <c r="R4376" s="142"/>
      <c r="S4376" s="142"/>
      <c r="T4376" s="142"/>
      <c r="U4376" s="142"/>
      <c r="V4376" s="142"/>
      <c r="W4376" s="142"/>
      <c r="X4376" s="142"/>
      <c r="Y4376" s="142"/>
      <c r="Z4376" s="142"/>
      <c r="AA4376" s="142"/>
      <c r="AB4376" s="142"/>
      <c r="AC4376" s="142"/>
      <c r="AD4376" s="142"/>
      <c r="AE4376" s="142"/>
      <c r="AF4376" s="142"/>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32:32" ht="15" customHeight="1" x14ac:dyDescent="0.35"/>
    <row r="4402" spans="32:32" ht="15" customHeight="1" x14ac:dyDescent="0.35">
      <c r="AF4402"/>
    </row>
    <row r="4403" spans="32:32" ht="15" customHeight="1" x14ac:dyDescent="0.35"/>
    <row r="4404" spans="32:32" ht="15" customHeight="1" x14ac:dyDescent="0.35"/>
    <row r="4405" spans="32:32" ht="15" customHeight="1" x14ac:dyDescent="0.35"/>
    <row r="4406" spans="32:32" ht="15" customHeight="1" x14ac:dyDescent="0.35"/>
    <row r="4407" spans="32:32" ht="15" customHeight="1" x14ac:dyDescent="0.35"/>
    <row r="4408" spans="32:32" ht="15" customHeight="1" x14ac:dyDescent="0.35"/>
    <row r="4409" spans="32:32" ht="15" customHeight="1" x14ac:dyDescent="0.35"/>
    <row r="4499" spans="2:32" x14ac:dyDescent="0.35">
      <c r="B4499" s="142"/>
      <c r="C4499" s="142"/>
      <c r="D4499" s="142"/>
      <c r="E4499" s="142"/>
      <c r="F4499" s="142"/>
      <c r="G4499" s="142"/>
      <c r="H4499" s="142"/>
      <c r="I4499" s="142"/>
      <c r="J4499" s="142"/>
      <c r="K4499" s="142"/>
      <c r="L4499" s="142"/>
      <c r="M4499" s="142"/>
      <c r="N4499" s="142"/>
      <c r="O4499" s="142"/>
      <c r="P4499" s="142"/>
      <c r="Q4499" s="142"/>
      <c r="R4499" s="142"/>
      <c r="S4499" s="142"/>
      <c r="T4499" s="142"/>
      <c r="U4499" s="142"/>
      <c r="V4499" s="142"/>
      <c r="W4499" s="142"/>
      <c r="X4499" s="142"/>
      <c r="Y4499" s="142"/>
      <c r="Z4499" s="142"/>
      <c r="AA4499" s="142"/>
      <c r="AB4499" s="142"/>
      <c r="AC4499" s="142"/>
      <c r="AD4499" s="142"/>
      <c r="AE4499" s="142"/>
      <c r="AF4499" s="142"/>
    </row>
    <row r="4501" spans="2:32" x14ac:dyDescent="0.35">
      <c r="B4501" s="142"/>
      <c r="C4501" s="142"/>
      <c r="D4501" s="142"/>
      <c r="E4501" s="142"/>
      <c r="F4501" s="142"/>
      <c r="G4501" s="142"/>
      <c r="H4501" s="142"/>
      <c r="I4501" s="142"/>
      <c r="J4501" s="142"/>
      <c r="K4501" s="142"/>
      <c r="L4501" s="142"/>
      <c r="M4501" s="142"/>
      <c r="N4501" s="142"/>
      <c r="O4501" s="142"/>
      <c r="P4501" s="142"/>
      <c r="Q4501" s="142"/>
      <c r="R4501" s="142"/>
      <c r="S4501" s="142"/>
      <c r="T4501" s="142"/>
      <c r="U4501" s="142"/>
      <c r="V4501" s="142"/>
      <c r="W4501" s="142"/>
      <c r="X4501" s="142"/>
      <c r="Y4501" s="142"/>
      <c r="Z4501" s="142"/>
      <c r="AA4501" s="142"/>
      <c r="AB4501" s="142"/>
      <c r="AC4501" s="142"/>
      <c r="AD4501" s="142"/>
      <c r="AE4501" s="142"/>
      <c r="AF4501" s="142"/>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8">
    <mergeCell ref="B4502:AF4502"/>
    <mergeCell ref="B3393:AF3393"/>
    <mergeCell ref="B3502:AF3502"/>
    <mergeCell ref="B3627:AF3627"/>
    <mergeCell ref="B3752:AF3752"/>
    <mergeCell ref="B3877:AF3877"/>
    <mergeCell ref="B4002:AF4002"/>
    <mergeCell ref="B565:AF565"/>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4127:AF4127"/>
    <mergeCell ref="B4252:AF4252"/>
    <mergeCell ref="B4377:AF4377"/>
    <mergeCell ref="B146:AG146"/>
    <mergeCell ref="B663:AF663"/>
    <mergeCell ref="B259:AF259"/>
    <mergeCell ref="B339:AF339"/>
    <mergeCell ref="B452:AF45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1640625" defaultRowHeight="15" customHeight="1" x14ac:dyDescent="0.35"/>
  <cols>
    <col min="1" max="1" width="30.1796875" customWidth="1"/>
    <col min="2" max="2"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row r="11" spans="1:36" ht="14.5" x14ac:dyDescent="0.35"/>
    <row r="12" spans="1:36" ht="14.5" x14ac:dyDescent="0.35"/>
    <row r="13" spans="1:36" ht="14.5" x14ac:dyDescent="0.35"/>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2204</v>
      </c>
    </row>
    <row r="15" spans="1:36" ht="14.5" hidden="1" x14ac:dyDescent="0.35">
      <c r="A15" t="s">
        <v>161</v>
      </c>
      <c r="C15" t="s">
        <v>391</v>
      </c>
    </row>
    <row r="16" spans="1:36" ht="14.5" hidden="1" x14ac:dyDescent="0.35">
      <c r="A16" t="s">
        <v>276</v>
      </c>
      <c r="C16" t="s">
        <v>392</v>
      </c>
    </row>
    <row r="17" spans="1:36" ht="14.5" hidden="1" x14ac:dyDescent="0.35">
      <c r="A17" t="s">
        <v>277</v>
      </c>
      <c r="C17" t="s">
        <v>393</v>
      </c>
    </row>
    <row r="18" spans="1:36" ht="14.5" hidden="1" x14ac:dyDescent="0.35">
      <c r="A18" t="s">
        <v>278</v>
      </c>
      <c r="B18" t="s">
        <v>279</v>
      </c>
      <c r="C18" t="s">
        <v>394</v>
      </c>
      <c r="D18" t="s">
        <v>395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2">
        <v>2E-3</v>
      </c>
    </row>
    <row r="19" spans="1:36" ht="14.5" hidden="1" x14ac:dyDescent="0.35">
      <c r="A19" t="s">
        <v>280</v>
      </c>
      <c r="B19" t="s">
        <v>281</v>
      </c>
      <c r="C19" t="s">
        <v>396</v>
      </c>
      <c r="D19" t="s">
        <v>395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2">
        <v>0</v>
      </c>
    </row>
    <row r="20" spans="1:36" ht="14.5" hidden="1" x14ac:dyDescent="0.35">
      <c r="A20" t="s">
        <v>282</v>
      </c>
      <c r="B20" t="s">
        <v>283</v>
      </c>
      <c r="C20" t="s">
        <v>397</v>
      </c>
      <c r="D20" t="s">
        <v>395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2">
        <v>0</v>
      </c>
    </row>
    <row r="21" spans="1:36" ht="14.5" hidden="1" x14ac:dyDescent="0.35">
      <c r="A21" t="s">
        <v>284</v>
      </c>
      <c r="B21" t="s">
        <v>285</v>
      </c>
      <c r="C21" t="s">
        <v>398</v>
      </c>
      <c r="D21" t="s">
        <v>395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2">
        <v>0</v>
      </c>
    </row>
    <row r="22" spans="1:36" ht="14.5" hidden="1" x14ac:dyDescent="0.35">
      <c r="A22" t="s">
        <v>286</v>
      </c>
      <c r="B22" t="s">
        <v>287</v>
      </c>
      <c r="C22" t="s">
        <v>399</v>
      </c>
      <c r="D22" t="s">
        <v>395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2">
        <v>1E-3</v>
      </c>
    </row>
    <row r="23" spans="1:36" ht="14.5" hidden="1" x14ac:dyDescent="0.35">
      <c r="A23" t="s">
        <v>288</v>
      </c>
      <c r="B23" t="s">
        <v>289</v>
      </c>
      <c r="C23" t="s">
        <v>400</v>
      </c>
      <c r="D23" t="s">
        <v>395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2">
        <v>1E-3</v>
      </c>
    </row>
    <row r="24" spans="1:36" ht="14.5" hidden="1" x14ac:dyDescent="0.35">
      <c r="A24" t="s">
        <v>201</v>
      </c>
      <c r="B24" t="s">
        <v>290</v>
      </c>
      <c r="C24" t="s">
        <v>401</v>
      </c>
      <c r="D24" t="s">
        <v>395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2">
        <v>2E-3</v>
      </c>
    </row>
    <row r="25" spans="1:36" ht="14.5" hidden="1" x14ac:dyDescent="0.35">
      <c r="A25" t="s">
        <v>202</v>
      </c>
      <c r="B25" t="s">
        <v>291</v>
      </c>
      <c r="C25" t="s">
        <v>402</v>
      </c>
      <c r="D25" t="s">
        <v>395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2">
        <v>3.0000000000000001E-3</v>
      </c>
    </row>
    <row r="26" spans="1:36" ht="14.5" hidden="1" x14ac:dyDescent="0.35">
      <c r="A26" t="s">
        <v>292</v>
      </c>
      <c r="B26" t="s">
        <v>293</v>
      </c>
      <c r="C26" t="s">
        <v>403</v>
      </c>
      <c r="D26" t="s">
        <v>395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2">
        <v>1E-3</v>
      </c>
    </row>
    <row r="27" spans="1:36" ht="14.5" hidden="1" x14ac:dyDescent="0.35">
      <c r="A27" t="s">
        <v>294</v>
      </c>
      <c r="B27" t="s">
        <v>295</v>
      </c>
      <c r="C27" t="s">
        <v>404</v>
      </c>
      <c r="D27" t="s">
        <v>395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2">
        <v>1E-3</v>
      </c>
    </row>
    <row r="28" spans="1:36" ht="14.5" hidden="1" x14ac:dyDescent="0.35">
      <c r="A28" t="s">
        <v>268</v>
      </c>
      <c r="C28" t="s">
        <v>405</v>
      </c>
    </row>
    <row r="29" spans="1:36" ht="14.5" hidden="1" x14ac:dyDescent="0.35">
      <c r="A29" t="s">
        <v>167</v>
      </c>
      <c r="B29" t="s">
        <v>296</v>
      </c>
      <c r="C29" t="s">
        <v>406</v>
      </c>
      <c r="D29" t="s">
        <v>395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2">
        <v>1E-3</v>
      </c>
    </row>
    <row r="30" spans="1:36" ht="14.5" hidden="1" x14ac:dyDescent="0.35">
      <c r="A30" t="s">
        <v>174</v>
      </c>
      <c r="B30" t="s">
        <v>297</v>
      </c>
      <c r="C30" t="s">
        <v>407</v>
      </c>
      <c r="D30" t="s">
        <v>395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2">
        <v>2E-3</v>
      </c>
    </row>
    <row r="31" spans="1:36" ht="14.5" hidden="1" x14ac:dyDescent="0.35">
      <c r="A31" t="s">
        <v>175</v>
      </c>
      <c r="B31" t="s">
        <v>298</v>
      </c>
      <c r="C31" t="s">
        <v>408</v>
      </c>
      <c r="D31" t="s">
        <v>395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2">
        <v>3.0000000000000001E-3</v>
      </c>
    </row>
    <row r="32" spans="1:36" ht="14.5" hidden="1" x14ac:dyDescent="0.35">
      <c r="A32" t="s">
        <v>176</v>
      </c>
      <c r="B32" t="s">
        <v>299</v>
      </c>
      <c r="C32" t="s">
        <v>409</v>
      </c>
      <c r="D32" t="s">
        <v>395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2">
        <v>1E-3</v>
      </c>
    </row>
    <row r="33" spans="1:36" ht="14.5" hidden="1" x14ac:dyDescent="0.35">
      <c r="A33" t="s">
        <v>177</v>
      </c>
      <c r="B33" t="s">
        <v>300</v>
      </c>
      <c r="C33" t="s">
        <v>410</v>
      </c>
      <c r="D33" t="s">
        <v>395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2">
        <v>0</v>
      </c>
    </row>
    <row r="34" spans="1:36" ht="14.5" hidden="1" x14ac:dyDescent="0.35">
      <c r="A34" t="s">
        <v>178</v>
      </c>
      <c r="B34" t="s">
        <v>301</v>
      </c>
      <c r="C34" t="s">
        <v>411</v>
      </c>
      <c r="D34" t="s">
        <v>395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2">
        <v>3.0000000000000001E-3</v>
      </c>
    </row>
    <row r="35" spans="1:36" ht="14.5" hidden="1" x14ac:dyDescent="0.35">
      <c r="A35" t="s">
        <v>201</v>
      </c>
      <c r="B35" t="s">
        <v>302</v>
      </c>
      <c r="C35" t="s">
        <v>412</v>
      </c>
      <c r="D35" t="s">
        <v>395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2">
        <v>1E-3</v>
      </c>
    </row>
    <row r="36" spans="1:36" ht="14.5" hidden="1" x14ac:dyDescent="0.35">
      <c r="A36" t="s">
        <v>202</v>
      </c>
      <c r="B36" t="s">
        <v>303</v>
      </c>
      <c r="C36" t="s">
        <v>413</v>
      </c>
      <c r="D36" t="s">
        <v>395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2">
        <v>1E-3</v>
      </c>
    </row>
    <row r="37" spans="1:36" ht="14.5" hidden="1" x14ac:dyDescent="0.35">
      <c r="A37" t="s">
        <v>304</v>
      </c>
      <c r="B37" t="s">
        <v>305</v>
      </c>
      <c r="C37" t="s">
        <v>414</v>
      </c>
      <c r="D37" t="s">
        <v>395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2">
        <v>1E-3</v>
      </c>
    </row>
    <row r="38" spans="1:36" ht="14.5" hidden="1" x14ac:dyDescent="0.35">
      <c r="A38" t="s">
        <v>306</v>
      </c>
      <c r="B38" t="s">
        <v>307</v>
      </c>
      <c r="C38" t="s">
        <v>415</v>
      </c>
      <c r="D38" t="s">
        <v>395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2">
        <v>1E-3</v>
      </c>
    </row>
    <row r="39" spans="1:36" ht="14.5" hidden="1" x14ac:dyDescent="0.35">
      <c r="A39" t="s">
        <v>308</v>
      </c>
      <c r="C39" t="s">
        <v>416</v>
      </c>
    </row>
    <row r="40" spans="1:36" ht="14.5" hidden="1" x14ac:dyDescent="0.35">
      <c r="A40" t="s">
        <v>162</v>
      </c>
      <c r="B40" t="s">
        <v>309</v>
      </c>
      <c r="C40" t="s">
        <v>417</v>
      </c>
      <c r="D40" t="s">
        <v>418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t="14.5" hidden="1" x14ac:dyDescent="0.35">
      <c r="A41" t="s">
        <v>163</v>
      </c>
      <c r="B41" t="s">
        <v>310</v>
      </c>
      <c r="C41" t="s">
        <v>419</v>
      </c>
      <c r="D41" t="s">
        <v>418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t="14.5" hidden="1" x14ac:dyDescent="0.35">
      <c r="A42" t="s">
        <v>311</v>
      </c>
      <c r="C42" t="s">
        <v>420</v>
      </c>
    </row>
    <row r="43" spans="1:36" ht="14.5" hidden="1" x14ac:dyDescent="0.35">
      <c r="A43" t="s">
        <v>258</v>
      </c>
      <c r="C43" t="s">
        <v>421</v>
      </c>
    </row>
    <row r="44" spans="1:36" ht="14.5" hidden="1" x14ac:dyDescent="0.35">
      <c r="A44" t="s">
        <v>278</v>
      </c>
      <c r="B44" t="s">
        <v>312</v>
      </c>
      <c r="C44" t="s">
        <v>422</v>
      </c>
      <c r="D44" t="s">
        <v>395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2">
        <v>1.4E-2</v>
      </c>
    </row>
    <row r="45" spans="1:36" ht="14.5" hidden="1" x14ac:dyDescent="0.35">
      <c r="A45" t="s">
        <v>280</v>
      </c>
      <c r="B45" t="s">
        <v>313</v>
      </c>
      <c r="C45" t="s">
        <v>423</v>
      </c>
      <c r="D45" t="s">
        <v>395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2">
        <v>7.0000000000000001E-3</v>
      </c>
    </row>
    <row r="46" spans="1:36" ht="14.5" hidden="1" x14ac:dyDescent="0.35">
      <c r="A46" t="s">
        <v>282</v>
      </c>
      <c r="B46" t="s">
        <v>314</v>
      </c>
      <c r="C46" t="s">
        <v>424</v>
      </c>
      <c r="D46" t="s">
        <v>395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2">
        <v>5.0000000000000001E-3</v>
      </c>
    </row>
    <row r="47" spans="1:36" ht="14.5" hidden="1" x14ac:dyDescent="0.35">
      <c r="A47" t="s">
        <v>284</v>
      </c>
      <c r="B47" t="s">
        <v>315</v>
      </c>
      <c r="C47" t="s">
        <v>425</v>
      </c>
      <c r="D47" t="s">
        <v>395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2">
        <v>3.0000000000000001E-3</v>
      </c>
    </row>
    <row r="48" spans="1:36" ht="14.5" hidden="1" x14ac:dyDescent="0.35">
      <c r="A48" t="s">
        <v>286</v>
      </c>
      <c r="B48" t="s">
        <v>316</v>
      </c>
      <c r="C48" t="s">
        <v>426</v>
      </c>
      <c r="D48" t="s">
        <v>395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2">
        <v>5.0000000000000001E-3</v>
      </c>
    </row>
    <row r="49" spans="1:36" ht="14.5" hidden="1" x14ac:dyDescent="0.35">
      <c r="A49" t="s">
        <v>288</v>
      </c>
      <c r="B49" t="s">
        <v>317</v>
      </c>
      <c r="C49" t="s">
        <v>427</v>
      </c>
      <c r="D49" t="s">
        <v>395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2">
        <v>1.0999999999999999E-2</v>
      </c>
    </row>
    <row r="50" spans="1:36" ht="14.5" hidden="1" x14ac:dyDescent="0.35">
      <c r="A50" t="s">
        <v>201</v>
      </c>
      <c r="B50" t="s">
        <v>318</v>
      </c>
      <c r="C50" t="s">
        <v>428</v>
      </c>
      <c r="D50" t="s">
        <v>395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2">
        <v>7.0000000000000001E-3</v>
      </c>
    </row>
    <row r="51" spans="1:36" ht="14.5" hidden="1" x14ac:dyDescent="0.35">
      <c r="A51" t="s">
        <v>202</v>
      </c>
      <c r="B51" t="s">
        <v>319</v>
      </c>
      <c r="C51" t="s">
        <v>429</v>
      </c>
      <c r="D51" t="s">
        <v>395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2">
        <v>7.0000000000000001E-3</v>
      </c>
    </row>
    <row r="52" spans="1:36" ht="14.5" hidden="1" x14ac:dyDescent="0.35">
      <c r="A52" t="s">
        <v>320</v>
      </c>
      <c r="B52" t="s">
        <v>321</v>
      </c>
      <c r="C52" t="s">
        <v>430</v>
      </c>
      <c r="D52" t="s">
        <v>395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2">
        <v>5.0000000000000001E-3</v>
      </c>
    </row>
    <row r="53" spans="1:36" ht="14.5" hidden="1" x14ac:dyDescent="0.35">
      <c r="A53" t="s">
        <v>270</v>
      </c>
      <c r="C53" t="s">
        <v>431</v>
      </c>
    </row>
    <row r="54" spans="1:36" ht="14.5" hidden="1" x14ac:dyDescent="0.35">
      <c r="A54" t="s">
        <v>167</v>
      </c>
      <c r="B54" t="s">
        <v>322</v>
      </c>
      <c r="C54" t="s">
        <v>432</v>
      </c>
      <c r="D54" t="s">
        <v>395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2">
        <v>7.0000000000000001E-3</v>
      </c>
    </row>
    <row r="55" spans="1:36" ht="14.5" hidden="1" x14ac:dyDescent="0.35">
      <c r="A55" t="s">
        <v>174</v>
      </c>
      <c r="B55" t="s">
        <v>323</v>
      </c>
      <c r="C55" t="s">
        <v>433</v>
      </c>
      <c r="D55" t="s">
        <v>395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2">
        <v>1.2E-2</v>
      </c>
    </row>
    <row r="56" spans="1:36" ht="14.5" hidden="1" x14ac:dyDescent="0.35">
      <c r="A56" t="s">
        <v>175</v>
      </c>
      <c r="B56" t="s">
        <v>324</v>
      </c>
      <c r="C56" t="s">
        <v>434</v>
      </c>
      <c r="D56" t="s">
        <v>395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2">
        <v>8.9999999999999993E-3</v>
      </c>
    </row>
    <row r="57" spans="1:36" ht="14.5" hidden="1" x14ac:dyDescent="0.35">
      <c r="A57" t="s">
        <v>176</v>
      </c>
      <c r="B57" t="s">
        <v>325</v>
      </c>
      <c r="C57" t="s">
        <v>435</v>
      </c>
      <c r="D57" t="s">
        <v>395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2">
        <v>7.0000000000000001E-3</v>
      </c>
    </row>
    <row r="58" spans="1:36" ht="14.5" hidden="1" x14ac:dyDescent="0.35">
      <c r="A58" t="s">
        <v>177</v>
      </c>
      <c r="B58" t="s">
        <v>326</v>
      </c>
      <c r="C58" t="s">
        <v>436</v>
      </c>
      <c r="D58" t="s">
        <v>395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2">
        <v>0.01</v>
      </c>
    </row>
    <row r="59" spans="1:36" ht="14.5" hidden="1" x14ac:dyDescent="0.35">
      <c r="A59" t="s">
        <v>178</v>
      </c>
      <c r="B59" t="s">
        <v>327</v>
      </c>
      <c r="C59" t="s">
        <v>437</v>
      </c>
      <c r="D59" t="s">
        <v>395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2">
        <v>1.2E-2</v>
      </c>
    </row>
    <row r="60" spans="1:36" ht="14.5" hidden="1" x14ac:dyDescent="0.35">
      <c r="A60" t="s">
        <v>201</v>
      </c>
      <c r="B60" t="s">
        <v>328</v>
      </c>
      <c r="C60" t="s">
        <v>438</v>
      </c>
      <c r="D60" t="s">
        <v>395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2">
        <v>6.0000000000000001E-3</v>
      </c>
    </row>
    <row r="61" spans="1:36" ht="14.5" hidden="1" x14ac:dyDescent="0.35">
      <c r="A61" t="s">
        <v>202</v>
      </c>
      <c r="B61" t="s">
        <v>329</v>
      </c>
      <c r="C61" t="s">
        <v>439</v>
      </c>
      <c r="D61" t="s">
        <v>395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2">
        <v>8.0000000000000002E-3</v>
      </c>
    </row>
    <row r="62" spans="1:36" ht="14.5" hidden="1" x14ac:dyDescent="0.35">
      <c r="A62" t="s">
        <v>330</v>
      </c>
      <c r="B62" t="s">
        <v>331</v>
      </c>
      <c r="C62" t="s">
        <v>440</v>
      </c>
      <c r="D62" t="s">
        <v>395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2">
        <v>8.9999999999999993E-3</v>
      </c>
    </row>
    <row r="63" spans="1:36" ht="14.5" hidden="1" x14ac:dyDescent="0.35">
      <c r="A63" t="s">
        <v>160</v>
      </c>
      <c r="C63" t="s">
        <v>441</v>
      </c>
    </row>
    <row r="64" spans="1:36" ht="14.5" hidden="1" x14ac:dyDescent="0.35">
      <c r="A64" t="s">
        <v>276</v>
      </c>
      <c r="C64" t="s">
        <v>442</v>
      </c>
    </row>
    <row r="65" spans="1:36" ht="14.5" hidden="1" x14ac:dyDescent="0.35">
      <c r="A65" t="s">
        <v>162</v>
      </c>
      <c r="B65" t="s">
        <v>332</v>
      </c>
      <c r="C65" t="s">
        <v>443</v>
      </c>
      <c r="D65" t="s">
        <v>395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2">
        <v>5.0000000000000001E-3</v>
      </c>
    </row>
    <row r="66" spans="1:36" ht="14.5" hidden="1" x14ac:dyDescent="0.35">
      <c r="A66" t="s">
        <v>163</v>
      </c>
      <c r="B66" t="s">
        <v>333</v>
      </c>
      <c r="C66" t="s">
        <v>444</v>
      </c>
      <c r="D66" t="s">
        <v>395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2">
        <v>3.0000000000000001E-3</v>
      </c>
    </row>
    <row r="67" spans="1:36" ht="14.5" hidden="1" x14ac:dyDescent="0.35">
      <c r="A67" t="s">
        <v>334</v>
      </c>
      <c r="C67" t="s">
        <v>445</v>
      </c>
    </row>
    <row r="68" spans="1:36" ht="14.5" hidden="1" x14ac:dyDescent="0.35">
      <c r="A68" t="s">
        <v>162</v>
      </c>
      <c r="B68" t="s">
        <v>335</v>
      </c>
      <c r="C68" t="s">
        <v>446</v>
      </c>
      <c r="D68" t="s">
        <v>395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2">
        <v>1.4E-2</v>
      </c>
    </row>
    <row r="69" spans="1:36" ht="14.5" hidden="1" x14ac:dyDescent="0.35">
      <c r="A69" t="s">
        <v>163</v>
      </c>
      <c r="B69" t="s">
        <v>336</v>
      </c>
      <c r="C69" t="s">
        <v>447</v>
      </c>
      <c r="D69" t="s">
        <v>395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2">
        <v>0.01</v>
      </c>
    </row>
    <row r="70" spans="1:36" thickBot="1" x14ac:dyDescent="0.4">
      <c r="A70" s="33" t="s">
        <v>159</v>
      </c>
      <c r="C70" t="s">
        <v>448</v>
      </c>
    </row>
    <row r="71" spans="1:36" thickTop="1" x14ac:dyDescent="0.35">
      <c r="A71" s="34" t="s">
        <v>162</v>
      </c>
      <c r="C71" t="s">
        <v>449</v>
      </c>
    </row>
    <row r="72" spans="1:36" ht="14.5" x14ac:dyDescent="0.35">
      <c r="A72" t="s">
        <v>278</v>
      </c>
      <c r="B72" t="s">
        <v>337</v>
      </c>
      <c r="C72" t="s">
        <v>450</v>
      </c>
      <c r="D72" t="s">
        <v>451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2">
        <v>1E-3</v>
      </c>
    </row>
    <row r="73" spans="1:36" ht="14.5" x14ac:dyDescent="0.35">
      <c r="A73" t="s">
        <v>280</v>
      </c>
      <c r="B73" t="s">
        <v>338</v>
      </c>
      <c r="C73" t="s">
        <v>452</v>
      </c>
      <c r="D73" t="s">
        <v>451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2">
        <v>-6.0000000000000001E-3</v>
      </c>
    </row>
    <row r="74" spans="1:36" ht="14.5" x14ac:dyDescent="0.35">
      <c r="A74" t="s">
        <v>282</v>
      </c>
      <c r="B74" t="s">
        <v>339</v>
      </c>
      <c r="C74" t="s">
        <v>453</v>
      </c>
      <c r="D74" t="s">
        <v>451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2">
        <v>-5.0000000000000001E-3</v>
      </c>
    </row>
    <row r="75" spans="1:36" ht="14.5" x14ac:dyDescent="0.35">
      <c r="A75" t="s">
        <v>284</v>
      </c>
      <c r="B75" t="s">
        <v>340</v>
      </c>
      <c r="C75" t="s">
        <v>454</v>
      </c>
      <c r="D75" t="s">
        <v>451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2">
        <v>-1E-3</v>
      </c>
    </row>
    <row r="76" spans="1:36" ht="14.5" x14ac:dyDescent="0.35">
      <c r="A76" t="s">
        <v>286</v>
      </c>
      <c r="B76" t="s">
        <v>341</v>
      </c>
      <c r="C76" t="s">
        <v>455</v>
      </c>
      <c r="D76" t="s">
        <v>451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2">
        <v>-2E-3</v>
      </c>
    </row>
    <row r="77" spans="1:36" ht="14.5" x14ac:dyDescent="0.35">
      <c r="A77" t="s">
        <v>288</v>
      </c>
      <c r="B77" t="s">
        <v>342</v>
      </c>
      <c r="C77" t="s">
        <v>456</v>
      </c>
      <c r="D77" t="s">
        <v>451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2">
        <v>-1E-3</v>
      </c>
    </row>
    <row r="78" spans="1:36" ht="14.5" x14ac:dyDescent="0.35">
      <c r="A78" t="s">
        <v>201</v>
      </c>
      <c r="B78" t="s">
        <v>343</v>
      </c>
      <c r="C78" t="s">
        <v>457</v>
      </c>
      <c r="D78" t="s">
        <v>451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2">
        <v>2E-3</v>
      </c>
    </row>
    <row r="79" spans="1:36" ht="14.5" x14ac:dyDescent="0.35">
      <c r="A79" t="s">
        <v>202</v>
      </c>
      <c r="B79" t="s">
        <v>344</v>
      </c>
      <c r="C79" t="s">
        <v>458</v>
      </c>
      <c r="D79" t="s">
        <v>451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2">
        <v>1.0999999999999999E-2</v>
      </c>
    </row>
    <row r="80" spans="1:36" ht="14.5" x14ac:dyDescent="0.35">
      <c r="A80" s="34" t="s">
        <v>163</v>
      </c>
      <c r="C80" t="s">
        <v>459</v>
      </c>
    </row>
    <row r="81" spans="1:36" ht="14.5" x14ac:dyDescent="0.35">
      <c r="A81" t="s">
        <v>167</v>
      </c>
      <c r="B81" t="s">
        <v>345</v>
      </c>
      <c r="C81" t="s">
        <v>460</v>
      </c>
      <c r="D81" t="s">
        <v>451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2">
        <v>1E-3</v>
      </c>
    </row>
    <row r="82" spans="1:36" ht="14.5" x14ac:dyDescent="0.35">
      <c r="A82" t="s">
        <v>174</v>
      </c>
      <c r="B82" t="s">
        <v>346</v>
      </c>
      <c r="C82" t="s">
        <v>461</v>
      </c>
      <c r="D82" t="s">
        <v>451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2">
        <v>2E-3</v>
      </c>
    </row>
    <row r="83" spans="1:36" ht="14.5" x14ac:dyDescent="0.35">
      <c r="A83" t="s">
        <v>175</v>
      </c>
      <c r="B83" t="s">
        <v>347</v>
      </c>
      <c r="C83" t="s">
        <v>462</v>
      </c>
      <c r="D83" t="s">
        <v>451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2">
        <v>-2E-3</v>
      </c>
    </row>
    <row r="84" spans="1:36" ht="14.5" x14ac:dyDescent="0.35">
      <c r="A84" t="s">
        <v>176</v>
      </c>
      <c r="B84" t="s">
        <v>348</v>
      </c>
      <c r="C84" t="s">
        <v>463</v>
      </c>
      <c r="D84" t="s">
        <v>451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2">
        <v>-4.0000000000000001E-3</v>
      </c>
    </row>
    <row r="85" spans="1:36" ht="14.5" x14ac:dyDescent="0.35">
      <c r="A85" t="s">
        <v>177</v>
      </c>
      <c r="B85" t="s">
        <v>349</v>
      </c>
      <c r="C85" t="s">
        <v>464</v>
      </c>
      <c r="D85" t="s">
        <v>451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2">
        <v>-5.0000000000000001E-3</v>
      </c>
    </row>
    <row r="86" spans="1:36" ht="14.5" x14ac:dyDescent="0.35">
      <c r="A86" t="s">
        <v>178</v>
      </c>
      <c r="B86" t="s">
        <v>350</v>
      </c>
      <c r="C86" t="s">
        <v>465</v>
      </c>
      <c r="D86" t="s">
        <v>451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2">
        <v>-4.0000000000000001E-3</v>
      </c>
    </row>
    <row r="87" spans="1:36" ht="14.5" x14ac:dyDescent="0.35">
      <c r="A87" t="s">
        <v>201</v>
      </c>
      <c r="B87" t="s">
        <v>351</v>
      </c>
      <c r="C87" t="s">
        <v>466</v>
      </c>
      <c r="D87" t="s">
        <v>451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2">
        <v>1E-3</v>
      </c>
    </row>
    <row r="88" spans="1:36" ht="14.5" x14ac:dyDescent="0.35">
      <c r="A88" t="s">
        <v>202</v>
      </c>
      <c r="B88" t="s">
        <v>352</v>
      </c>
      <c r="C88" t="s">
        <v>467</v>
      </c>
      <c r="D88" t="s">
        <v>451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2">
        <v>0</v>
      </c>
    </row>
    <row r="89" spans="1:36" ht="14.5" x14ac:dyDescent="0.35">
      <c r="A89" s="34" t="s">
        <v>158</v>
      </c>
      <c r="C89" t="s">
        <v>468</v>
      </c>
    </row>
    <row r="90" spans="1:36" ht="14.5" x14ac:dyDescent="0.35">
      <c r="A90" s="34" t="s">
        <v>254</v>
      </c>
      <c r="C90" t="s">
        <v>469</v>
      </c>
    </row>
    <row r="91" spans="1:36" ht="14.5" x14ac:dyDescent="0.35">
      <c r="A91" t="s">
        <v>278</v>
      </c>
      <c r="B91" t="s">
        <v>353</v>
      </c>
      <c r="C91" t="s">
        <v>470</v>
      </c>
      <c r="D91" t="s">
        <v>471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2">
        <v>2E-3</v>
      </c>
    </row>
    <row r="92" spans="1:36" ht="14.5" x14ac:dyDescent="0.35">
      <c r="A92" t="s">
        <v>280</v>
      </c>
      <c r="B92" t="s">
        <v>354</v>
      </c>
      <c r="C92" t="s">
        <v>472</v>
      </c>
      <c r="D92" t="s">
        <v>471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2">
        <v>5.0000000000000001E-3</v>
      </c>
    </row>
    <row r="93" spans="1:36" ht="14.5" x14ac:dyDescent="0.35">
      <c r="A93" t="s">
        <v>282</v>
      </c>
      <c r="B93" t="s">
        <v>355</v>
      </c>
      <c r="C93" t="s">
        <v>473</v>
      </c>
      <c r="D93" t="s">
        <v>471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2">
        <v>6.0000000000000001E-3</v>
      </c>
    </row>
    <row r="94" spans="1:36" ht="14.5" x14ac:dyDescent="0.35">
      <c r="A94" t="s">
        <v>284</v>
      </c>
      <c r="B94" t="s">
        <v>356</v>
      </c>
      <c r="C94" t="s">
        <v>474</v>
      </c>
      <c r="D94" t="s">
        <v>471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2">
        <v>5.0000000000000001E-3</v>
      </c>
    </row>
    <row r="95" spans="1:36" ht="14.5" x14ac:dyDescent="0.35">
      <c r="A95" t="s">
        <v>286</v>
      </c>
      <c r="B95" t="s">
        <v>357</v>
      </c>
      <c r="C95" t="s">
        <v>475</v>
      </c>
      <c r="D95" t="s">
        <v>471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2">
        <v>5.0000000000000001E-3</v>
      </c>
    </row>
    <row r="96" spans="1:36" ht="14.5" x14ac:dyDescent="0.35">
      <c r="A96" t="s">
        <v>288</v>
      </c>
      <c r="B96" t="s">
        <v>358</v>
      </c>
      <c r="C96" t="s">
        <v>476</v>
      </c>
      <c r="D96" t="s">
        <v>471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2">
        <v>4.0000000000000001E-3</v>
      </c>
    </row>
    <row r="97" spans="1:36" ht="14.5" x14ac:dyDescent="0.35">
      <c r="A97" t="s">
        <v>201</v>
      </c>
      <c r="B97" t="s">
        <v>359</v>
      </c>
      <c r="C97" t="s">
        <v>477</v>
      </c>
      <c r="D97" t="s">
        <v>471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2">
        <v>3.0000000000000001E-3</v>
      </c>
    </row>
    <row r="98" spans="1:36" ht="14.5" x14ac:dyDescent="0.35">
      <c r="A98" t="s">
        <v>202</v>
      </c>
      <c r="B98" t="s">
        <v>360</v>
      </c>
      <c r="C98" t="s">
        <v>478</v>
      </c>
      <c r="D98" t="s">
        <v>471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2">
        <v>2E-3</v>
      </c>
    </row>
    <row r="99" spans="1:36" ht="14.5" x14ac:dyDescent="0.35">
      <c r="A99" t="s">
        <v>292</v>
      </c>
      <c r="B99" t="s">
        <v>361</v>
      </c>
      <c r="C99" t="s">
        <v>479</v>
      </c>
      <c r="D99" t="s">
        <v>471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2">
        <v>4.0000000000000001E-3</v>
      </c>
    </row>
    <row r="100" spans="1:36" ht="14.5" x14ac:dyDescent="0.35">
      <c r="A100" t="s">
        <v>268</v>
      </c>
      <c r="C100" t="s">
        <v>480</v>
      </c>
    </row>
    <row r="101" spans="1:36" ht="14.5" x14ac:dyDescent="0.35">
      <c r="A101" t="s">
        <v>167</v>
      </c>
      <c r="B101" t="s">
        <v>362</v>
      </c>
      <c r="C101" t="s">
        <v>481</v>
      </c>
      <c r="D101" t="s">
        <v>471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2">
        <v>0</v>
      </c>
    </row>
    <row r="102" spans="1:36" ht="14.5" x14ac:dyDescent="0.35">
      <c r="A102" t="s">
        <v>174</v>
      </c>
      <c r="B102" t="s">
        <v>363</v>
      </c>
      <c r="C102" t="s">
        <v>482</v>
      </c>
      <c r="D102" t="s">
        <v>471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2">
        <v>1E-3</v>
      </c>
    </row>
    <row r="103" spans="1:36" ht="14.5" x14ac:dyDescent="0.35">
      <c r="A103" t="s">
        <v>175</v>
      </c>
      <c r="B103" t="s">
        <v>364</v>
      </c>
      <c r="C103" t="s">
        <v>483</v>
      </c>
      <c r="D103" t="s">
        <v>471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2">
        <v>0</v>
      </c>
    </row>
    <row r="104" spans="1:36" ht="14.5" x14ac:dyDescent="0.35">
      <c r="A104" t="s">
        <v>176</v>
      </c>
      <c r="B104" t="s">
        <v>365</v>
      </c>
      <c r="C104" t="s">
        <v>484</v>
      </c>
      <c r="D104" t="s">
        <v>471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2">
        <v>1E-3</v>
      </c>
    </row>
    <row r="105" spans="1:36" ht="14.5" x14ac:dyDescent="0.35">
      <c r="A105" t="s">
        <v>177</v>
      </c>
      <c r="B105" t="s">
        <v>366</v>
      </c>
      <c r="C105" t="s">
        <v>485</v>
      </c>
      <c r="D105" t="s">
        <v>471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2">
        <v>1E-3</v>
      </c>
    </row>
    <row r="106" spans="1:36" ht="14.5" x14ac:dyDescent="0.35">
      <c r="A106" t="s">
        <v>178</v>
      </c>
      <c r="B106" t="s">
        <v>367</v>
      </c>
      <c r="C106" t="s">
        <v>486</v>
      </c>
      <c r="D106" t="s">
        <v>471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2">
        <v>1E-3</v>
      </c>
    </row>
    <row r="107" spans="1:36" ht="14.5" x14ac:dyDescent="0.35">
      <c r="A107" t="s">
        <v>201</v>
      </c>
      <c r="B107" t="s">
        <v>368</v>
      </c>
      <c r="C107" t="s">
        <v>487</v>
      </c>
      <c r="D107" t="s">
        <v>471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2">
        <v>3.0000000000000001E-3</v>
      </c>
    </row>
    <row r="108" spans="1:36" ht="14.5" x14ac:dyDescent="0.35">
      <c r="A108" t="s">
        <v>202</v>
      </c>
      <c r="B108" t="s">
        <v>369</v>
      </c>
      <c r="C108" t="s">
        <v>488</v>
      </c>
      <c r="D108" t="s">
        <v>471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2">
        <v>3.0000000000000001E-3</v>
      </c>
    </row>
    <row r="109" spans="1:36" ht="14.5" x14ac:dyDescent="0.35">
      <c r="A109" t="s">
        <v>304</v>
      </c>
      <c r="B109" t="s">
        <v>370</v>
      </c>
      <c r="C109" t="s">
        <v>489</v>
      </c>
      <c r="D109" t="s">
        <v>471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2">
        <v>2E-3</v>
      </c>
    </row>
    <row r="110" spans="1:36" ht="14.5" x14ac:dyDescent="0.35">
      <c r="A110" t="s">
        <v>157</v>
      </c>
      <c r="C110" t="s">
        <v>490</v>
      </c>
    </row>
    <row r="111" spans="1:36" ht="14.5" x14ac:dyDescent="0.35">
      <c r="A111" t="s">
        <v>254</v>
      </c>
      <c r="C111" t="s">
        <v>491</v>
      </c>
    </row>
    <row r="112" spans="1:36" ht="14.5" x14ac:dyDescent="0.35">
      <c r="A112" t="s">
        <v>278</v>
      </c>
      <c r="B112" t="s">
        <v>371</v>
      </c>
      <c r="C112" t="s">
        <v>492</v>
      </c>
      <c r="D112" t="s">
        <v>493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2">
        <v>0</v>
      </c>
    </row>
    <row r="113" spans="1:36" ht="14.5" x14ac:dyDescent="0.35">
      <c r="A113" t="s">
        <v>280</v>
      </c>
      <c r="B113" t="s">
        <v>372</v>
      </c>
      <c r="C113" t="s">
        <v>494</v>
      </c>
      <c r="D113" t="s">
        <v>493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2">
        <v>0</v>
      </c>
    </row>
    <row r="114" spans="1:36" ht="14.5" x14ac:dyDescent="0.35">
      <c r="A114" t="s">
        <v>282</v>
      </c>
      <c r="B114" t="s">
        <v>373</v>
      </c>
      <c r="C114" t="s">
        <v>495</v>
      </c>
      <c r="D114" t="s">
        <v>493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2">
        <v>0</v>
      </c>
    </row>
    <row r="115" spans="1:36" ht="14.5" x14ac:dyDescent="0.35">
      <c r="A115" t="s">
        <v>284</v>
      </c>
      <c r="B115" t="s">
        <v>374</v>
      </c>
      <c r="C115" t="s">
        <v>496</v>
      </c>
      <c r="D115" t="s">
        <v>493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2">
        <v>0</v>
      </c>
    </row>
    <row r="116" spans="1:36" ht="14.5" x14ac:dyDescent="0.35">
      <c r="A116" t="s">
        <v>286</v>
      </c>
      <c r="B116" t="s">
        <v>375</v>
      </c>
      <c r="C116" t="s">
        <v>497</v>
      </c>
      <c r="D116" t="s">
        <v>493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2">
        <v>0</v>
      </c>
    </row>
    <row r="117" spans="1:36" ht="14.5" x14ac:dyDescent="0.35">
      <c r="A117" t="s">
        <v>288</v>
      </c>
      <c r="B117" t="s">
        <v>376</v>
      </c>
      <c r="C117" t="s">
        <v>498</v>
      </c>
      <c r="D117" t="s">
        <v>493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2">
        <v>0</v>
      </c>
    </row>
    <row r="118" spans="1:36" ht="14.5" x14ac:dyDescent="0.35">
      <c r="A118" t="s">
        <v>201</v>
      </c>
      <c r="B118" t="s">
        <v>377</v>
      </c>
      <c r="C118" t="s">
        <v>499</v>
      </c>
      <c r="D118" t="s">
        <v>493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2">
        <v>0</v>
      </c>
    </row>
    <row r="119" spans="1:36" ht="14.5" x14ac:dyDescent="0.35">
      <c r="A119" t="s">
        <v>202</v>
      </c>
      <c r="B119" t="s">
        <v>378</v>
      </c>
      <c r="C119" t="s">
        <v>500</v>
      </c>
      <c r="D119" t="s">
        <v>493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2">
        <v>0</v>
      </c>
    </row>
    <row r="120" spans="1:36" ht="14.5" x14ac:dyDescent="0.35">
      <c r="A120" t="s">
        <v>292</v>
      </c>
      <c r="B120" t="s">
        <v>379</v>
      </c>
      <c r="C120" t="s">
        <v>501</v>
      </c>
      <c r="D120" t="s">
        <v>493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2">
        <v>0</v>
      </c>
    </row>
    <row r="121" spans="1:36" ht="14.5" x14ac:dyDescent="0.35">
      <c r="A121" t="s">
        <v>268</v>
      </c>
      <c r="C121" t="s">
        <v>502</v>
      </c>
    </row>
    <row r="122" spans="1:36" ht="14.5" x14ac:dyDescent="0.35">
      <c r="A122" t="s">
        <v>167</v>
      </c>
      <c r="B122" t="s">
        <v>380</v>
      </c>
      <c r="C122" t="s">
        <v>503</v>
      </c>
      <c r="D122" t="s">
        <v>493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2">
        <v>0</v>
      </c>
    </row>
    <row r="123" spans="1:36" ht="14.5" x14ac:dyDescent="0.35">
      <c r="A123" t="s">
        <v>174</v>
      </c>
      <c r="B123" t="s">
        <v>381</v>
      </c>
      <c r="C123" t="s">
        <v>504</v>
      </c>
      <c r="D123" t="s">
        <v>493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2">
        <v>0</v>
      </c>
    </row>
    <row r="124" spans="1:36" ht="14.5" x14ac:dyDescent="0.35">
      <c r="A124" t="s">
        <v>175</v>
      </c>
      <c r="B124" t="s">
        <v>382</v>
      </c>
      <c r="C124" t="s">
        <v>505</v>
      </c>
      <c r="D124" t="s">
        <v>493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2">
        <v>-1E-3</v>
      </c>
    </row>
    <row r="125" spans="1:36" ht="14.5" x14ac:dyDescent="0.35">
      <c r="A125" t="s">
        <v>176</v>
      </c>
      <c r="B125" t="s">
        <v>383</v>
      </c>
      <c r="C125" t="s">
        <v>506</v>
      </c>
      <c r="D125" t="s">
        <v>493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2">
        <v>0</v>
      </c>
    </row>
    <row r="126" spans="1:36" ht="14.5" x14ac:dyDescent="0.35">
      <c r="A126" t="s">
        <v>177</v>
      </c>
      <c r="B126" t="s">
        <v>384</v>
      </c>
      <c r="C126" t="s">
        <v>507</v>
      </c>
      <c r="D126" t="s">
        <v>493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2">
        <v>0</v>
      </c>
    </row>
    <row r="127" spans="1:36" ht="14.5" x14ac:dyDescent="0.35">
      <c r="A127" t="s">
        <v>178</v>
      </c>
      <c r="B127" t="s">
        <v>385</v>
      </c>
      <c r="C127" t="s">
        <v>508</v>
      </c>
      <c r="D127" t="s">
        <v>493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2">
        <v>0</v>
      </c>
    </row>
    <row r="128" spans="1:36" ht="14.5" x14ac:dyDescent="0.35">
      <c r="A128" t="s">
        <v>201</v>
      </c>
      <c r="B128" t="s">
        <v>386</v>
      </c>
      <c r="C128" t="s">
        <v>509</v>
      </c>
      <c r="D128" t="s">
        <v>493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2">
        <v>0</v>
      </c>
    </row>
    <row r="129" spans="1:36" ht="14.5" x14ac:dyDescent="0.35">
      <c r="A129" t="s">
        <v>202</v>
      </c>
      <c r="B129" t="s">
        <v>387</v>
      </c>
      <c r="C129" t="s">
        <v>510</v>
      </c>
      <c r="D129" t="s">
        <v>493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2">
        <v>0</v>
      </c>
    </row>
    <row r="130" spans="1:36" ht="14.5" x14ac:dyDescent="0.35">
      <c r="A130" t="s">
        <v>304</v>
      </c>
      <c r="B130" t="s">
        <v>388</v>
      </c>
      <c r="C130" t="s">
        <v>511</v>
      </c>
      <c r="D130" t="s">
        <v>493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2">
        <v>0</v>
      </c>
    </row>
    <row r="131" spans="1:36" ht="14.5" x14ac:dyDescent="0.35">
      <c r="A131" t="s">
        <v>156</v>
      </c>
      <c r="C131" t="s">
        <v>512</v>
      </c>
    </row>
    <row r="132" spans="1:36" ht="14.5" x14ac:dyDescent="0.35">
      <c r="A132" t="s">
        <v>254</v>
      </c>
      <c r="B132" t="s">
        <v>389</v>
      </c>
      <c r="C132" t="s">
        <v>513</v>
      </c>
      <c r="D132" t="s">
        <v>493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2">
        <v>-1E-3</v>
      </c>
    </row>
    <row r="133" spans="1:36" ht="14.5" x14ac:dyDescent="0.35">
      <c r="A133" t="s">
        <v>268</v>
      </c>
      <c r="B133" t="s">
        <v>390</v>
      </c>
      <c r="C133" t="s">
        <v>514</v>
      </c>
      <c r="D133" t="s">
        <v>493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2">
        <v>-2E-3</v>
      </c>
    </row>
  </sheetData>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502"/>
  <sheetViews>
    <sheetView topLeftCell="B1" workbookViewId="0">
      <selection activeCell="B18" sqref="B18"/>
    </sheetView>
  </sheetViews>
  <sheetFormatPr defaultRowHeight="14.5" x14ac:dyDescent="0.35"/>
  <cols>
    <col min="1" max="1" width="21.453125" hidden="1" customWidth="1"/>
    <col min="2" max="2" width="46.7265625" customWidth="1"/>
    <col min="32" max="32" width="8.7265625" style="87"/>
  </cols>
  <sheetData>
    <row r="1" spans="1:33" ht="15" customHeight="1" thickBot="1" x14ac:dyDescent="0.4">
      <c r="A1" s="164"/>
      <c r="B1" s="165" t="s">
        <v>2916</v>
      </c>
      <c r="C1" s="166">
        <v>2022</v>
      </c>
      <c r="D1" s="166">
        <v>2023</v>
      </c>
      <c r="E1" s="166">
        <v>2024</v>
      </c>
      <c r="F1" s="166">
        <v>2025</v>
      </c>
      <c r="G1" s="166">
        <v>2026</v>
      </c>
      <c r="H1" s="166">
        <v>2027</v>
      </c>
      <c r="I1" s="166">
        <v>2028</v>
      </c>
      <c r="J1" s="166">
        <v>2029</v>
      </c>
      <c r="K1" s="166">
        <v>2030</v>
      </c>
      <c r="L1" s="166">
        <v>2031</v>
      </c>
      <c r="M1" s="166">
        <v>2032</v>
      </c>
      <c r="N1" s="166">
        <v>2033</v>
      </c>
      <c r="O1" s="166">
        <v>2034</v>
      </c>
      <c r="P1" s="166">
        <v>2035</v>
      </c>
      <c r="Q1" s="166">
        <v>2036</v>
      </c>
      <c r="R1" s="166">
        <v>2037</v>
      </c>
      <c r="S1" s="166">
        <v>2038</v>
      </c>
      <c r="T1" s="166">
        <v>2039</v>
      </c>
      <c r="U1" s="166">
        <v>2040</v>
      </c>
      <c r="V1" s="166">
        <v>2041</v>
      </c>
      <c r="W1" s="166">
        <v>2042</v>
      </c>
      <c r="X1" s="166">
        <v>2043</v>
      </c>
      <c r="Y1" s="166">
        <v>2044</v>
      </c>
      <c r="Z1" s="166">
        <v>2045</v>
      </c>
      <c r="AA1" s="166">
        <v>2046</v>
      </c>
      <c r="AB1" s="166">
        <v>2047</v>
      </c>
      <c r="AC1" s="166">
        <v>2048</v>
      </c>
      <c r="AD1" s="166">
        <v>2049</v>
      </c>
      <c r="AE1" s="166">
        <v>2050</v>
      </c>
      <c r="AF1" s="164"/>
      <c r="AG1" s="164"/>
    </row>
    <row r="2" spans="1:33" ht="15" customHeight="1" thickTop="1" x14ac:dyDescent="0.35">
      <c r="A2" s="164"/>
      <c r="B2" s="164"/>
      <c r="C2" s="164"/>
      <c r="D2" s="164"/>
      <c r="E2" s="164"/>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64"/>
    </row>
    <row r="3" spans="1:33" ht="15" customHeight="1" x14ac:dyDescent="0.35">
      <c r="A3" s="164"/>
      <c r="B3" s="164"/>
      <c r="C3" s="182" t="s">
        <v>1263</v>
      </c>
      <c r="D3" s="182" t="s">
        <v>2917</v>
      </c>
      <c r="E3" s="169"/>
      <c r="F3" s="169"/>
      <c r="G3" s="169"/>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64"/>
    </row>
    <row r="4" spans="1:33" ht="15" customHeight="1" x14ac:dyDescent="0.35">
      <c r="A4" s="164"/>
      <c r="B4" s="164"/>
      <c r="C4" s="182" t="s">
        <v>1265</v>
      </c>
      <c r="D4" s="182" t="s">
        <v>2918</v>
      </c>
      <c r="E4" s="169"/>
      <c r="F4" s="169"/>
      <c r="G4" s="182" t="s">
        <v>2919</v>
      </c>
      <c r="H4" s="164"/>
      <c r="I4" s="164"/>
      <c r="J4" s="164"/>
      <c r="K4" s="164"/>
      <c r="L4" s="164"/>
      <c r="M4" s="164"/>
      <c r="N4" s="164"/>
      <c r="O4" s="164"/>
      <c r="P4" s="164"/>
      <c r="Q4" s="164"/>
      <c r="R4" s="164"/>
      <c r="S4" s="164"/>
      <c r="T4" s="164"/>
      <c r="U4" s="164"/>
      <c r="V4" s="164"/>
      <c r="W4" s="164"/>
      <c r="X4" s="164"/>
      <c r="Y4" s="164"/>
      <c r="Z4" s="164"/>
      <c r="AA4" s="164"/>
      <c r="AB4" s="164"/>
      <c r="AC4" s="164"/>
      <c r="AD4" s="164"/>
      <c r="AE4" s="164"/>
      <c r="AF4" s="164"/>
      <c r="AG4" s="164"/>
    </row>
    <row r="5" spans="1:33" ht="15" customHeight="1" x14ac:dyDescent="0.35">
      <c r="A5" s="164"/>
      <c r="B5" s="164"/>
      <c r="C5" s="182" t="s">
        <v>1268</v>
      </c>
      <c r="D5" s="182" t="s">
        <v>2920</v>
      </c>
      <c r="E5" s="169"/>
      <c r="F5" s="169"/>
      <c r="G5" s="169"/>
      <c r="H5" s="164"/>
      <c r="I5" s="164"/>
      <c r="J5" s="164"/>
      <c r="K5" s="164"/>
      <c r="L5" s="164"/>
      <c r="M5" s="164"/>
      <c r="N5" s="164"/>
      <c r="O5" s="164"/>
      <c r="P5" s="164"/>
      <c r="Q5" s="164"/>
      <c r="R5" s="164"/>
      <c r="S5" s="164"/>
      <c r="T5" s="164"/>
      <c r="U5" s="164"/>
      <c r="V5" s="164"/>
      <c r="W5" s="164"/>
      <c r="X5" s="164"/>
      <c r="Y5" s="164"/>
      <c r="Z5" s="164"/>
      <c r="AA5" s="164"/>
      <c r="AB5" s="164"/>
      <c r="AC5" s="164"/>
      <c r="AD5" s="164"/>
      <c r="AE5" s="164"/>
      <c r="AF5" s="164"/>
      <c r="AG5" s="164"/>
    </row>
    <row r="6" spans="1:33" ht="15" customHeight="1" x14ac:dyDescent="0.35">
      <c r="A6" s="164"/>
      <c r="B6" s="164"/>
      <c r="C6" s="182" t="s">
        <v>1270</v>
      </c>
      <c r="D6" s="169"/>
      <c r="E6" s="182" t="s">
        <v>2921</v>
      </c>
      <c r="F6" s="169"/>
      <c r="G6" s="169"/>
      <c r="H6" s="164"/>
      <c r="I6" s="164"/>
      <c r="J6" s="164"/>
      <c r="K6" s="164"/>
      <c r="L6" s="164"/>
      <c r="M6" s="164"/>
      <c r="N6" s="164"/>
      <c r="O6" s="164"/>
      <c r="P6" s="164"/>
      <c r="Q6" s="164"/>
      <c r="R6" s="164"/>
      <c r="S6" s="164"/>
      <c r="T6" s="164"/>
      <c r="U6" s="164"/>
      <c r="V6" s="164"/>
      <c r="W6" s="164"/>
      <c r="X6" s="164"/>
      <c r="Y6" s="164"/>
      <c r="Z6" s="164"/>
      <c r="AA6" s="164"/>
      <c r="AB6" s="164"/>
      <c r="AC6" s="164"/>
      <c r="AD6" s="164"/>
      <c r="AE6" s="164"/>
      <c r="AF6" s="164"/>
      <c r="AG6" s="164"/>
    </row>
    <row r="7" spans="1:33" ht="12" customHeight="1" x14ac:dyDescent="0.35">
      <c r="A7" s="164"/>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3" ht="12" customHeight="1" x14ac:dyDescent="0.35">
      <c r="A8" s="164"/>
      <c r="B8" s="164"/>
      <c r="C8" s="164"/>
      <c r="D8" s="164"/>
      <c r="E8" s="164"/>
      <c r="F8" s="164"/>
      <c r="G8" s="164"/>
      <c r="H8" s="164"/>
      <c r="I8" s="164"/>
      <c r="J8" s="164"/>
      <c r="K8" s="164"/>
      <c r="L8" s="164"/>
      <c r="M8" s="164"/>
      <c r="N8" s="164"/>
      <c r="O8" s="164"/>
      <c r="P8" s="164"/>
      <c r="Q8" s="164"/>
      <c r="R8" s="164"/>
      <c r="S8" s="164"/>
      <c r="T8" s="164"/>
      <c r="U8" s="164"/>
      <c r="V8" s="164"/>
      <c r="W8" s="164"/>
      <c r="X8" s="164"/>
      <c r="Y8" s="164"/>
      <c r="Z8" s="164"/>
      <c r="AA8" s="164"/>
      <c r="AB8" s="164"/>
      <c r="AC8" s="164"/>
      <c r="AD8" s="164"/>
      <c r="AE8" s="164"/>
      <c r="AF8" s="164"/>
      <c r="AG8" s="164"/>
    </row>
    <row r="9" spans="1:33" ht="12" customHeight="1" x14ac:dyDescent="0.35">
      <c r="A9" s="164"/>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164"/>
      <c r="AF9" s="164"/>
      <c r="AG9" s="164"/>
    </row>
    <row r="10" spans="1:33" ht="15" customHeight="1" x14ac:dyDescent="0.35">
      <c r="A10" s="167" t="s">
        <v>1575</v>
      </c>
      <c r="B10" s="170" t="s">
        <v>1576</v>
      </c>
      <c r="C10" s="168"/>
      <c r="D10" s="168"/>
      <c r="E10" s="168"/>
      <c r="F10" s="168"/>
      <c r="G10" s="168"/>
      <c r="H10" s="168"/>
      <c r="I10" s="168"/>
      <c r="J10" s="168"/>
      <c r="K10" s="168"/>
      <c r="L10" s="168"/>
      <c r="M10" s="168"/>
      <c r="N10" s="168"/>
      <c r="O10" s="168"/>
      <c r="P10" s="168"/>
      <c r="Q10" s="168"/>
      <c r="R10" s="168"/>
      <c r="S10" s="168"/>
      <c r="T10" s="168"/>
      <c r="U10" s="168"/>
      <c r="V10" s="168"/>
      <c r="W10" s="168"/>
      <c r="X10" s="168"/>
      <c r="Y10" s="168"/>
      <c r="Z10" s="168"/>
      <c r="AA10" s="168"/>
      <c r="AB10" s="168"/>
      <c r="AC10" s="168"/>
      <c r="AD10" s="168"/>
      <c r="AE10" s="168"/>
      <c r="AF10" s="171" t="s">
        <v>1276</v>
      </c>
      <c r="AG10" s="168"/>
    </row>
    <row r="11" spans="1:33" ht="15" customHeight="1" x14ac:dyDescent="0.35">
      <c r="A11" s="164"/>
      <c r="B11" s="172" t="s">
        <v>1275</v>
      </c>
      <c r="C11" s="168"/>
      <c r="D11" s="168"/>
      <c r="E11" s="168"/>
      <c r="F11" s="168"/>
      <c r="G11" s="168"/>
      <c r="H11" s="168"/>
      <c r="I11" s="168"/>
      <c r="J11" s="168"/>
      <c r="K11" s="168"/>
      <c r="L11" s="168"/>
      <c r="M11" s="168"/>
      <c r="N11" s="168"/>
      <c r="O11" s="168"/>
      <c r="P11" s="168"/>
      <c r="Q11" s="168"/>
      <c r="R11" s="168"/>
      <c r="S11" s="168"/>
      <c r="T11" s="168"/>
      <c r="U11" s="168"/>
      <c r="V11" s="168"/>
      <c r="W11" s="168"/>
      <c r="X11" s="168"/>
      <c r="Y11" s="168"/>
      <c r="Z11" s="168"/>
      <c r="AA11" s="168"/>
      <c r="AB11" s="168"/>
      <c r="AC11" s="168"/>
      <c r="AD11" s="168"/>
      <c r="AE11" s="168"/>
      <c r="AF11" s="171" t="s">
        <v>1277</v>
      </c>
      <c r="AG11" s="168"/>
    </row>
    <row r="12" spans="1:33" ht="15" customHeight="1" x14ac:dyDescent="0.35">
      <c r="A12" s="164"/>
      <c r="B12" s="172"/>
      <c r="C12" s="173"/>
      <c r="D12" s="173"/>
      <c r="E12" s="173"/>
      <c r="F12" s="173"/>
      <c r="G12" s="173"/>
      <c r="H12" s="173"/>
      <c r="I12" s="173"/>
      <c r="J12" s="173"/>
      <c r="K12" s="173"/>
      <c r="L12" s="173"/>
      <c r="M12" s="173"/>
      <c r="N12" s="173"/>
      <c r="O12" s="173"/>
      <c r="P12" s="173"/>
      <c r="Q12" s="173"/>
      <c r="R12" s="173"/>
      <c r="S12" s="173"/>
      <c r="T12" s="173"/>
      <c r="U12" s="173"/>
      <c r="V12" s="173"/>
      <c r="W12" s="173"/>
      <c r="X12" s="173"/>
      <c r="Y12" s="173"/>
      <c r="Z12" s="173"/>
      <c r="AA12" s="173"/>
      <c r="AB12" s="173"/>
      <c r="AC12" s="173"/>
      <c r="AD12" s="173"/>
      <c r="AE12" s="173"/>
      <c r="AF12" s="171" t="s">
        <v>2922</v>
      </c>
      <c r="AG12" s="168"/>
    </row>
    <row r="13" spans="1:33" ht="15" customHeight="1" thickBot="1" x14ac:dyDescent="0.4">
      <c r="A13" s="164"/>
      <c r="B13" s="174" t="s">
        <v>1278</v>
      </c>
      <c r="C13" s="174">
        <v>2022</v>
      </c>
      <c r="D13" s="174">
        <v>2023</v>
      </c>
      <c r="E13" s="174">
        <v>2024</v>
      </c>
      <c r="F13" s="174">
        <v>2025</v>
      </c>
      <c r="G13" s="174">
        <v>2026</v>
      </c>
      <c r="H13" s="174">
        <v>2027</v>
      </c>
      <c r="I13" s="174">
        <v>2028</v>
      </c>
      <c r="J13" s="174">
        <v>2029</v>
      </c>
      <c r="K13" s="174">
        <v>2030</v>
      </c>
      <c r="L13" s="174">
        <v>2031</v>
      </c>
      <c r="M13" s="174">
        <v>2032</v>
      </c>
      <c r="N13" s="174">
        <v>2033</v>
      </c>
      <c r="O13" s="174">
        <v>2034</v>
      </c>
      <c r="P13" s="174">
        <v>2035</v>
      </c>
      <c r="Q13" s="174">
        <v>2036</v>
      </c>
      <c r="R13" s="174">
        <v>2037</v>
      </c>
      <c r="S13" s="174">
        <v>2038</v>
      </c>
      <c r="T13" s="174">
        <v>2039</v>
      </c>
      <c r="U13" s="174">
        <v>2040</v>
      </c>
      <c r="V13" s="174">
        <v>2041</v>
      </c>
      <c r="W13" s="174">
        <v>2042</v>
      </c>
      <c r="X13" s="174">
        <v>2043</v>
      </c>
      <c r="Y13" s="174">
        <v>2044</v>
      </c>
      <c r="Z13" s="174">
        <v>2045</v>
      </c>
      <c r="AA13" s="174">
        <v>2046</v>
      </c>
      <c r="AB13" s="174">
        <v>2047</v>
      </c>
      <c r="AC13" s="174">
        <v>2048</v>
      </c>
      <c r="AD13" s="174">
        <v>2049</v>
      </c>
      <c r="AE13" s="174">
        <v>2050</v>
      </c>
      <c r="AF13" s="175">
        <v>2050</v>
      </c>
      <c r="AG13" s="168"/>
    </row>
    <row r="14" spans="1:33" ht="15" customHeight="1" thickTop="1" x14ac:dyDescent="0.35">
      <c r="A14" s="164"/>
      <c r="B14" s="168"/>
      <c r="C14" s="168"/>
      <c r="D14" s="168"/>
      <c r="E14" s="168"/>
      <c r="F14" s="168"/>
      <c r="G14" s="168"/>
      <c r="H14" s="168"/>
      <c r="I14" s="168"/>
      <c r="J14" s="168"/>
      <c r="K14" s="168"/>
      <c r="L14" s="168"/>
      <c r="M14" s="168"/>
      <c r="N14" s="168"/>
      <c r="O14" s="168"/>
      <c r="P14" s="168"/>
      <c r="Q14" s="168"/>
      <c r="R14" s="168"/>
      <c r="S14" s="168"/>
      <c r="T14" s="168"/>
      <c r="U14" s="168"/>
      <c r="V14" s="168"/>
      <c r="W14" s="168"/>
      <c r="X14" s="168"/>
      <c r="Y14" s="168"/>
      <c r="Z14" s="168"/>
      <c r="AA14" s="168"/>
      <c r="AB14" s="168"/>
      <c r="AC14" s="168"/>
      <c r="AD14" s="168"/>
      <c r="AE14" s="168"/>
      <c r="AF14" s="168"/>
      <c r="AG14" s="168"/>
    </row>
    <row r="15" spans="1:33" ht="15" customHeight="1" x14ac:dyDescent="0.35">
      <c r="A15" s="164"/>
      <c r="B15" s="176" t="s">
        <v>1280</v>
      </c>
      <c r="C15" s="168"/>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E15" s="168"/>
      <c r="AF15" s="168"/>
      <c r="AG15" s="168"/>
    </row>
    <row r="16" spans="1:33" ht="15" customHeight="1" x14ac:dyDescent="0.35">
      <c r="A16" s="164"/>
      <c r="B16" s="176" t="s">
        <v>1281</v>
      </c>
      <c r="C16" s="168"/>
      <c r="D16" s="168"/>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E16" s="168"/>
      <c r="AF16" s="168"/>
      <c r="AG16" s="168"/>
    </row>
    <row r="17" spans="1:33" ht="15" customHeight="1" x14ac:dyDescent="0.35">
      <c r="A17" s="167" t="s">
        <v>1577</v>
      </c>
      <c r="B17" s="177" t="s">
        <v>1283</v>
      </c>
      <c r="C17" s="180">
        <v>740.95373500000005</v>
      </c>
      <c r="D17" s="180">
        <v>749.08422900000005</v>
      </c>
      <c r="E17" s="180">
        <v>753.01019299999996</v>
      </c>
      <c r="F17" s="180">
        <v>731.43426499999998</v>
      </c>
      <c r="G17" s="180">
        <v>711.82708700000001</v>
      </c>
      <c r="H17" s="180">
        <v>696.31939699999998</v>
      </c>
      <c r="I17" s="180">
        <v>677.74267599999996</v>
      </c>
      <c r="J17" s="180">
        <v>666.12207000000001</v>
      </c>
      <c r="K17" s="180">
        <v>657.09832800000004</v>
      </c>
      <c r="L17" s="180">
        <v>648.23400900000001</v>
      </c>
      <c r="M17" s="180">
        <v>642.45636000000002</v>
      </c>
      <c r="N17" s="180">
        <v>634.68756099999996</v>
      </c>
      <c r="O17" s="180">
        <v>630.45410200000003</v>
      </c>
      <c r="P17" s="180">
        <v>626.48687700000005</v>
      </c>
      <c r="Q17" s="180">
        <v>627.03472899999997</v>
      </c>
      <c r="R17" s="180">
        <v>625.54870600000004</v>
      </c>
      <c r="S17" s="180">
        <v>624.37463400000001</v>
      </c>
      <c r="T17" s="180">
        <v>622.276794</v>
      </c>
      <c r="U17" s="180">
        <v>618.25958300000002</v>
      </c>
      <c r="V17" s="180">
        <v>611.99566700000003</v>
      </c>
      <c r="W17" s="180">
        <v>603.97576900000001</v>
      </c>
      <c r="X17" s="180">
        <v>596.80468800000006</v>
      </c>
      <c r="Y17" s="180">
        <v>588.29370100000006</v>
      </c>
      <c r="Z17" s="180">
        <v>584.61682099999996</v>
      </c>
      <c r="AA17" s="180">
        <v>579.89361599999995</v>
      </c>
      <c r="AB17" s="180">
        <v>572.80407700000001</v>
      </c>
      <c r="AC17" s="180">
        <v>566.511169</v>
      </c>
      <c r="AD17" s="180">
        <v>561.65557899999999</v>
      </c>
      <c r="AE17" s="180">
        <v>557.71441700000003</v>
      </c>
      <c r="AF17" s="178">
        <v>-1.0095E-2</v>
      </c>
      <c r="AG17" s="168"/>
    </row>
    <row r="18" spans="1:33" ht="15" customHeight="1" x14ac:dyDescent="0.35">
      <c r="A18" s="167" t="s">
        <v>1578</v>
      </c>
      <c r="B18" s="177" t="s">
        <v>1285</v>
      </c>
      <c r="C18" s="180">
        <v>0</v>
      </c>
      <c r="D18" s="180">
        <v>0</v>
      </c>
      <c r="E18" s="180">
        <v>0</v>
      </c>
      <c r="F18" s="180">
        <v>0</v>
      </c>
      <c r="G18" s="180">
        <v>0</v>
      </c>
      <c r="H18" s="180">
        <v>0</v>
      </c>
      <c r="I18" s="180">
        <v>0</v>
      </c>
      <c r="J18" s="180">
        <v>0</v>
      </c>
      <c r="K18" s="180">
        <v>0</v>
      </c>
      <c r="L18" s="180">
        <v>0</v>
      </c>
      <c r="M18" s="180">
        <v>0</v>
      </c>
      <c r="N18" s="180">
        <v>0</v>
      </c>
      <c r="O18" s="180">
        <v>0</v>
      </c>
      <c r="P18" s="180">
        <v>0</v>
      </c>
      <c r="Q18" s="180">
        <v>0</v>
      </c>
      <c r="R18" s="180">
        <v>0</v>
      </c>
      <c r="S18" s="180">
        <v>0</v>
      </c>
      <c r="T18" s="180">
        <v>0</v>
      </c>
      <c r="U18" s="180">
        <v>0</v>
      </c>
      <c r="V18" s="180">
        <v>0</v>
      </c>
      <c r="W18" s="180">
        <v>0</v>
      </c>
      <c r="X18" s="180">
        <v>0</v>
      </c>
      <c r="Y18" s="180">
        <v>0</v>
      </c>
      <c r="Z18" s="180">
        <v>0</v>
      </c>
      <c r="AA18" s="180">
        <v>0</v>
      </c>
      <c r="AB18" s="180">
        <v>0</v>
      </c>
      <c r="AC18" s="180">
        <v>0</v>
      </c>
      <c r="AD18" s="180">
        <v>0</v>
      </c>
      <c r="AE18" s="180">
        <v>0</v>
      </c>
      <c r="AF18" s="178" t="s">
        <v>2926</v>
      </c>
      <c r="AG18" s="168"/>
    </row>
    <row r="19" spans="1:33" ht="15" customHeight="1" x14ac:dyDescent="0.35">
      <c r="A19" s="167" t="s">
        <v>1579</v>
      </c>
      <c r="B19" s="177" t="s">
        <v>1287</v>
      </c>
      <c r="C19" s="180">
        <v>740.95373500000005</v>
      </c>
      <c r="D19" s="180">
        <v>749.08422900000005</v>
      </c>
      <c r="E19" s="180">
        <v>753.01019299999996</v>
      </c>
      <c r="F19" s="180">
        <v>731.43426499999998</v>
      </c>
      <c r="G19" s="180">
        <v>711.82708700000001</v>
      </c>
      <c r="H19" s="180">
        <v>696.31939699999998</v>
      </c>
      <c r="I19" s="180">
        <v>677.74267599999996</v>
      </c>
      <c r="J19" s="180">
        <v>666.12207000000001</v>
      </c>
      <c r="K19" s="180">
        <v>657.09832800000004</v>
      </c>
      <c r="L19" s="180">
        <v>648.23400900000001</v>
      </c>
      <c r="M19" s="180">
        <v>642.45636000000002</v>
      </c>
      <c r="N19" s="180">
        <v>634.68756099999996</v>
      </c>
      <c r="O19" s="180">
        <v>630.45410200000003</v>
      </c>
      <c r="P19" s="180">
        <v>626.48687700000005</v>
      </c>
      <c r="Q19" s="180">
        <v>627.03472899999997</v>
      </c>
      <c r="R19" s="180">
        <v>625.54870600000004</v>
      </c>
      <c r="S19" s="180">
        <v>624.37463400000001</v>
      </c>
      <c r="T19" s="180">
        <v>622.276794</v>
      </c>
      <c r="U19" s="180">
        <v>618.25958300000002</v>
      </c>
      <c r="V19" s="180">
        <v>611.99566700000003</v>
      </c>
      <c r="W19" s="180">
        <v>603.97576900000001</v>
      </c>
      <c r="X19" s="180">
        <v>596.80468800000006</v>
      </c>
      <c r="Y19" s="180">
        <v>588.29370100000006</v>
      </c>
      <c r="Z19" s="180">
        <v>584.61682099999996</v>
      </c>
      <c r="AA19" s="180">
        <v>579.89361599999995</v>
      </c>
      <c r="AB19" s="180">
        <v>572.80407700000001</v>
      </c>
      <c r="AC19" s="180">
        <v>566.511169</v>
      </c>
      <c r="AD19" s="180">
        <v>561.65557899999999</v>
      </c>
      <c r="AE19" s="180">
        <v>557.71441700000003</v>
      </c>
      <c r="AF19" s="178">
        <v>-1.0095E-2</v>
      </c>
      <c r="AG19" s="168"/>
    </row>
    <row r="20" spans="1:33" ht="15" customHeight="1" x14ac:dyDescent="0.35">
      <c r="A20" s="164"/>
      <c r="B20" s="168"/>
      <c r="C20" s="168"/>
      <c r="D20" s="168"/>
      <c r="E20" s="168"/>
      <c r="F20" s="168"/>
      <c r="G20" s="168"/>
      <c r="H20" s="168"/>
      <c r="I20" s="168"/>
      <c r="J20" s="168"/>
      <c r="K20" s="168"/>
      <c r="L20" s="168"/>
      <c r="M20" s="168"/>
      <c r="N20" s="168"/>
      <c r="O20" s="168"/>
      <c r="P20" s="168"/>
      <c r="Q20" s="168"/>
      <c r="R20" s="168"/>
      <c r="S20" s="168"/>
      <c r="T20" s="168"/>
      <c r="U20" s="168"/>
      <c r="V20" s="168"/>
      <c r="W20" s="168"/>
      <c r="X20" s="168"/>
      <c r="Y20" s="168"/>
      <c r="Z20" s="168"/>
      <c r="AA20" s="168"/>
      <c r="AB20" s="168"/>
      <c r="AC20" s="168"/>
      <c r="AD20" s="168"/>
      <c r="AE20" s="168"/>
      <c r="AF20" s="168"/>
      <c r="AG20" s="168"/>
    </row>
    <row r="21" spans="1:33" ht="15" customHeight="1" x14ac:dyDescent="0.35">
      <c r="A21" s="164"/>
      <c r="B21" s="176" t="s">
        <v>1288</v>
      </c>
      <c r="C21" s="168"/>
      <c r="D21" s="168"/>
      <c r="E21" s="168"/>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E21" s="168"/>
      <c r="AF21" s="168"/>
      <c r="AG21" s="168"/>
    </row>
    <row r="22" spans="1:33" ht="15" customHeight="1" x14ac:dyDescent="0.35">
      <c r="A22" s="167" t="s">
        <v>1580</v>
      </c>
      <c r="B22" s="177" t="s">
        <v>1290</v>
      </c>
      <c r="C22" s="180">
        <v>27.547256000000001</v>
      </c>
      <c r="D22" s="180">
        <v>28.036632999999998</v>
      </c>
      <c r="E22" s="180">
        <v>28.368572</v>
      </c>
      <c r="F22" s="180">
        <v>27.766943000000001</v>
      </c>
      <c r="G22" s="180">
        <v>27.256968000000001</v>
      </c>
      <c r="H22" s="180">
        <v>26.911142000000002</v>
      </c>
      <c r="I22" s="180">
        <v>26.447600999999999</v>
      </c>
      <c r="J22" s="180">
        <v>26.253409999999999</v>
      </c>
      <c r="K22" s="180">
        <v>26.164283999999999</v>
      </c>
      <c r="L22" s="180">
        <v>26.080179000000001</v>
      </c>
      <c r="M22" s="180">
        <v>26.120246999999999</v>
      </c>
      <c r="N22" s="180">
        <v>26.082470000000001</v>
      </c>
      <c r="O22" s="180">
        <v>26.192101999999998</v>
      </c>
      <c r="P22" s="180">
        <v>26.314050999999999</v>
      </c>
      <c r="Q22" s="180">
        <v>26.639112000000001</v>
      </c>
      <c r="R22" s="180">
        <v>26.879176999999999</v>
      </c>
      <c r="S22" s="180">
        <v>27.123505000000002</v>
      </c>
      <c r="T22" s="180">
        <v>27.327883</v>
      </c>
      <c r="U22" s="180">
        <v>27.461497999999999</v>
      </c>
      <c r="V22" s="180">
        <v>27.496469000000001</v>
      </c>
      <c r="W22" s="180">
        <v>27.454840000000001</v>
      </c>
      <c r="X22" s="180">
        <v>27.451806999999999</v>
      </c>
      <c r="Y22" s="180">
        <v>27.381385999999999</v>
      </c>
      <c r="Z22" s="180">
        <v>27.538086</v>
      </c>
      <c r="AA22" s="180">
        <v>27.650362000000001</v>
      </c>
      <c r="AB22" s="180">
        <v>27.651917000000001</v>
      </c>
      <c r="AC22" s="180">
        <v>27.691666000000001</v>
      </c>
      <c r="AD22" s="180">
        <v>27.802866000000002</v>
      </c>
      <c r="AE22" s="180">
        <v>27.753746</v>
      </c>
      <c r="AF22" s="178">
        <v>2.6699999999999998E-4</v>
      </c>
      <c r="AG22" s="168"/>
    </row>
    <row r="23" spans="1:33" ht="15" customHeight="1" x14ac:dyDescent="0.35">
      <c r="A23" s="167" t="s">
        <v>1581</v>
      </c>
      <c r="B23" s="177" t="s">
        <v>2923</v>
      </c>
      <c r="C23" s="180">
        <v>1.721074</v>
      </c>
      <c r="D23" s="180">
        <v>2.003552</v>
      </c>
      <c r="E23" s="180">
        <v>2.2831359999999998</v>
      </c>
      <c r="F23" s="180">
        <v>2.4797690000000001</v>
      </c>
      <c r="G23" s="180">
        <v>2.6696620000000002</v>
      </c>
      <c r="H23" s="180">
        <v>2.865138</v>
      </c>
      <c r="I23" s="180">
        <v>3.03931</v>
      </c>
      <c r="J23" s="180">
        <v>3.237803</v>
      </c>
      <c r="K23" s="180">
        <v>3.445462</v>
      </c>
      <c r="L23" s="180">
        <v>3.6520260000000002</v>
      </c>
      <c r="M23" s="180">
        <v>3.8753259999999998</v>
      </c>
      <c r="N23" s="180">
        <v>4.0861799999999997</v>
      </c>
      <c r="O23" s="180">
        <v>4.3201640000000001</v>
      </c>
      <c r="P23" s="180">
        <v>4.5581430000000003</v>
      </c>
      <c r="Q23" s="180">
        <v>4.8325440000000004</v>
      </c>
      <c r="R23" s="180">
        <v>5.0971130000000002</v>
      </c>
      <c r="S23" s="180">
        <v>5.3698389999999998</v>
      </c>
      <c r="T23" s="180">
        <v>5.639373</v>
      </c>
      <c r="U23" s="180">
        <v>5.8946209999999999</v>
      </c>
      <c r="V23" s="180">
        <v>6.1301439999999996</v>
      </c>
      <c r="W23" s="180">
        <v>6.3476929999999996</v>
      </c>
      <c r="X23" s="180">
        <v>6.5734130000000004</v>
      </c>
      <c r="Y23" s="180">
        <v>6.7834810000000001</v>
      </c>
      <c r="Z23" s="180">
        <v>7.050033</v>
      </c>
      <c r="AA23" s="180">
        <v>7.306775</v>
      </c>
      <c r="AB23" s="180">
        <v>7.5347439999999999</v>
      </c>
      <c r="AC23" s="180">
        <v>7.7733999999999996</v>
      </c>
      <c r="AD23" s="180">
        <v>8.0333000000000006</v>
      </c>
      <c r="AE23" s="180">
        <v>8.3062950000000004</v>
      </c>
      <c r="AF23" s="178">
        <v>5.7827000000000003E-2</v>
      </c>
      <c r="AG23" s="168"/>
    </row>
    <row r="24" spans="1:33" ht="15" customHeight="1" x14ac:dyDescent="0.35">
      <c r="A24" s="167" t="s">
        <v>1582</v>
      </c>
      <c r="B24" s="177" t="s">
        <v>2924</v>
      </c>
      <c r="C24" s="180">
        <v>2.3324539999999998</v>
      </c>
      <c r="D24" s="180">
        <v>4.4007370000000003</v>
      </c>
      <c r="E24" s="180">
        <v>6.5156559999999999</v>
      </c>
      <c r="F24" s="180">
        <v>8.3981779999999997</v>
      </c>
      <c r="G24" s="180">
        <v>10.223521</v>
      </c>
      <c r="H24" s="180">
        <v>12.043631</v>
      </c>
      <c r="I24" s="180">
        <v>13.747913</v>
      </c>
      <c r="J24" s="180">
        <v>15.540841</v>
      </c>
      <c r="K24" s="180">
        <v>17.369658999999999</v>
      </c>
      <c r="L24" s="180">
        <v>19.186298000000001</v>
      </c>
      <c r="M24" s="180">
        <v>21.087948000000001</v>
      </c>
      <c r="N24" s="180">
        <v>22.920960999999998</v>
      </c>
      <c r="O24" s="180">
        <v>24.883662999999999</v>
      </c>
      <c r="P24" s="180">
        <v>26.872112000000001</v>
      </c>
      <c r="Q24" s="180">
        <v>29.085357999999999</v>
      </c>
      <c r="R24" s="180">
        <v>31.246873999999998</v>
      </c>
      <c r="S24" s="180">
        <v>33.462722999999997</v>
      </c>
      <c r="T24" s="180">
        <v>35.665531000000001</v>
      </c>
      <c r="U24" s="180">
        <v>37.784103000000002</v>
      </c>
      <c r="V24" s="180">
        <v>39.777000000000001</v>
      </c>
      <c r="W24" s="180">
        <v>41.651463</v>
      </c>
      <c r="X24" s="180">
        <v>43.576678999999999</v>
      </c>
      <c r="Y24" s="180">
        <v>45.394691000000002</v>
      </c>
      <c r="Z24" s="180">
        <v>47.590176</v>
      </c>
      <c r="AA24" s="180">
        <v>49.721260000000001</v>
      </c>
      <c r="AB24" s="180">
        <v>51.65596</v>
      </c>
      <c r="AC24" s="180">
        <v>53.662365000000001</v>
      </c>
      <c r="AD24" s="180">
        <v>55.815291999999999</v>
      </c>
      <c r="AE24" s="180">
        <v>58.061126999999999</v>
      </c>
      <c r="AF24" s="178">
        <v>0.121656</v>
      </c>
      <c r="AG24" s="168"/>
    </row>
    <row r="25" spans="1:33" ht="15" customHeight="1" x14ac:dyDescent="0.35">
      <c r="A25" s="167" t="s">
        <v>1583</v>
      </c>
      <c r="B25" s="177" t="s">
        <v>2925</v>
      </c>
      <c r="C25" s="180">
        <v>16.538239999999998</v>
      </c>
      <c r="D25" s="180">
        <v>19.383296999999999</v>
      </c>
      <c r="E25" s="180">
        <v>22.209651999999998</v>
      </c>
      <c r="F25" s="180">
        <v>24.225383999999998</v>
      </c>
      <c r="G25" s="180">
        <v>26.169605000000001</v>
      </c>
      <c r="H25" s="180">
        <v>28.165120999999999</v>
      </c>
      <c r="I25" s="180">
        <v>29.948387</v>
      </c>
      <c r="J25" s="180">
        <v>31.969460000000002</v>
      </c>
      <c r="K25" s="180">
        <v>34.079967000000003</v>
      </c>
      <c r="L25" s="180">
        <v>36.179290999999999</v>
      </c>
      <c r="M25" s="180">
        <v>38.444186999999999</v>
      </c>
      <c r="N25" s="180">
        <v>40.585228000000001</v>
      </c>
      <c r="O25" s="180">
        <v>42.955944000000002</v>
      </c>
      <c r="P25" s="180">
        <v>45.366824999999999</v>
      </c>
      <c r="Q25" s="180">
        <v>48.140568000000002</v>
      </c>
      <c r="R25" s="180">
        <v>50.817295000000001</v>
      </c>
      <c r="S25" s="180">
        <v>53.577133000000003</v>
      </c>
      <c r="T25" s="180">
        <v>56.306292999999997</v>
      </c>
      <c r="U25" s="180">
        <v>58.892063</v>
      </c>
      <c r="V25" s="180">
        <v>61.280785000000002</v>
      </c>
      <c r="W25" s="180">
        <v>63.489581999999999</v>
      </c>
      <c r="X25" s="180">
        <v>65.779929999999993</v>
      </c>
      <c r="Y25" s="180">
        <v>67.913712000000004</v>
      </c>
      <c r="Z25" s="180">
        <v>70.612930000000006</v>
      </c>
      <c r="AA25" s="180">
        <v>73.214043000000004</v>
      </c>
      <c r="AB25" s="180">
        <v>75.526863000000006</v>
      </c>
      <c r="AC25" s="180">
        <v>77.946869000000007</v>
      </c>
      <c r="AD25" s="180">
        <v>80.580025000000006</v>
      </c>
      <c r="AE25" s="180">
        <v>83.344879000000006</v>
      </c>
      <c r="AF25" s="178">
        <v>5.9462000000000001E-2</v>
      </c>
      <c r="AG25" s="168"/>
    </row>
    <row r="26" spans="1:33" ht="15" customHeight="1" x14ac:dyDescent="0.35">
      <c r="A26" s="167" t="s">
        <v>1584</v>
      </c>
      <c r="B26" s="177" t="s">
        <v>1298</v>
      </c>
      <c r="C26" s="180">
        <v>2.3987150000000002</v>
      </c>
      <c r="D26" s="180">
        <v>2.7624460000000002</v>
      </c>
      <c r="E26" s="180">
        <v>3.1221909999999999</v>
      </c>
      <c r="F26" s="180">
        <v>3.369154</v>
      </c>
      <c r="G26" s="180">
        <v>3.607513</v>
      </c>
      <c r="H26" s="180">
        <v>3.853564</v>
      </c>
      <c r="I26" s="180">
        <v>4.0710379999999997</v>
      </c>
      <c r="J26" s="180">
        <v>4.3210879999999996</v>
      </c>
      <c r="K26" s="180">
        <v>4.5829370000000003</v>
      </c>
      <c r="L26" s="180">
        <v>4.8431009999999999</v>
      </c>
      <c r="M26" s="180">
        <v>5.125159</v>
      </c>
      <c r="N26" s="180">
        <v>5.3901459999999997</v>
      </c>
      <c r="O26" s="180">
        <v>5.6850930000000002</v>
      </c>
      <c r="P26" s="180">
        <v>5.9849220000000001</v>
      </c>
      <c r="Q26" s="180">
        <v>6.3308280000000003</v>
      </c>
      <c r="R26" s="180">
        <v>6.6637029999999999</v>
      </c>
      <c r="S26" s="180">
        <v>7.0086149999999998</v>
      </c>
      <c r="T26" s="180">
        <v>7.3496290000000002</v>
      </c>
      <c r="U26" s="180">
        <v>7.6702219999999999</v>
      </c>
      <c r="V26" s="180">
        <v>7.9648979999999998</v>
      </c>
      <c r="W26" s="180">
        <v>8.2354629999999993</v>
      </c>
      <c r="X26" s="180">
        <v>8.5161599999999993</v>
      </c>
      <c r="Y26" s="180">
        <v>8.7771559999999997</v>
      </c>
      <c r="Z26" s="180">
        <v>9.1106599999999993</v>
      </c>
      <c r="AA26" s="180">
        <v>9.4306760000000001</v>
      </c>
      <c r="AB26" s="180">
        <v>9.7129449999999995</v>
      </c>
      <c r="AC26" s="180">
        <v>10.008713</v>
      </c>
      <c r="AD26" s="180">
        <v>10.33151</v>
      </c>
      <c r="AE26" s="180">
        <v>10.671696000000001</v>
      </c>
      <c r="AF26" s="178">
        <v>5.4755999999999999E-2</v>
      </c>
      <c r="AG26" s="168"/>
    </row>
    <row r="27" spans="1:33" ht="15" customHeight="1" x14ac:dyDescent="0.35">
      <c r="A27" s="167" t="s">
        <v>1585</v>
      </c>
      <c r="B27" s="177" t="s">
        <v>1300</v>
      </c>
      <c r="C27" s="180">
        <v>0.84464499999999998</v>
      </c>
      <c r="D27" s="180">
        <v>1.223104</v>
      </c>
      <c r="E27" s="180">
        <v>1.608514</v>
      </c>
      <c r="F27" s="180">
        <v>1.9365049999999999</v>
      </c>
      <c r="G27" s="180">
        <v>2.2541159999999998</v>
      </c>
      <c r="H27" s="180">
        <v>2.5722879999999999</v>
      </c>
      <c r="I27" s="180">
        <v>2.8672019999999998</v>
      </c>
      <c r="J27" s="180">
        <v>3.1816689999999999</v>
      </c>
      <c r="K27" s="180">
        <v>3.5034559999999999</v>
      </c>
      <c r="L27" s="180">
        <v>3.822883</v>
      </c>
      <c r="M27" s="180">
        <v>4.159103</v>
      </c>
      <c r="N27" s="180">
        <v>4.4812669999999999</v>
      </c>
      <c r="O27" s="180">
        <v>4.8282990000000003</v>
      </c>
      <c r="P27" s="180">
        <v>5.1799099999999996</v>
      </c>
      <c r="Q27" s="180">
        <v>5.5729340000000001</v>
      </c>
      <c r="R27" s="180">
        <v>5.9556839999999998</v>
      </c>
      <c r="S27" s="180">
        <v>6.3499350000000003</v>
      </c>
      <c r="T27" s="180">
        <v>6.741746</v>
      </c>
      <c r="U27" s="180">
        <v>7.1158010000000003</v>
      </c>
      <c r="V27" s="180">
        <v>7.4659449999999996</v>
      </c>
      <c r="W27" s="180">
        <v>7.7932399999999999</v>
      </c>
      <c r="X27" s="180">
        <v>8.1297040000000003</v>
      </c>
      <c r="Y27" s="180">
        <v>8.4467940000000006</v>
      </c>
      <c r="Z27" s="180">
        <v>8.8336249999999996</v>
      </c>
      <c r="AA27" s="180">
        <v>9.2077469999999995</v>
      </c>
      <c r="AB27" s="180">
        <v>9.5449850000000005</v>
      </c>
      <c r="AC27" s="180">
        <v>9.8952790000000004</v>
      </c>
      <c r="AD27" s="180">
        <v>10.272316</v>
      </c>
      <c r="AE27" s="180">
        <v>10.666895</v>
      </c>
      <c r="AF27" s="178">
        <v>9.4798999999999994E-2</v>
      </c>
      <c r="AG27" s="168"/>
    </row>
    <row r="28" spans="1:33" ht="15" customHeight="1" x14ac:dyDescent="0.35">
      <c r="A28" s="167" t="s">
        <v>1586</v>
      </c>
      <c r="B28" s="177" t="s">
        <v>1302</v>
      </c>
      <c r="C28" s="180">
        <v>0</v>
      </c>
      <c r="D28" s="180">
        <v>0</v>
      </c>
      <c r="E28" s="180">
        <v>0</v>
      </c>
      <c r="F28" s="180">
        <v>0</v>
      </c>
      <c r="G28" s="180">
        <v>0</v>
      </c>
      <c r="H28" s="180">
        <v>0</v>
      </c>
      <c r="I28" s="180">
        <v>0</v>
      </c>
      <c r="J28" s="180">
        <v>0</v>
      </c>
      <c r="K28" s="180">
        <v>0</v>
      </c>
      <c r="L28" s="180">
        <v>0</v>
      </c>
      <c r="M28" s="180">
        <v>0</v>
      </c>
      <c r="N28" s="180">
        <v>0</v>
      </c>
      <c r="O28" s="180">
        <v>0</v>
      </c>
      <c r="P28" s="180">
        <v>0</v>
      </c>
      <c r="Q28" s="180">
        <v>0</v>
      </c>
      <c r="R28" s="180">
        <v>0</v>
      </c>
      <c r="S28" s="180">
        <v>0</v>
      </c>
      <c r="T28" s="180">
        <v>0</v>
      </c>
      <c r="U28" s="180">
        <v>0</v>
      </c>
      <c r="V28" s="180">
        <v>0</v>
      </c>
      <c r="W28" s="180">
        <v>0</v>
      </c>
      <c r="X28" s="180">
        <v>0</v>
      </c>
      <c r="Y28" s="180">
        <v>0</v>
      </c>
      <c r="Z28" s="180">
        <v>0</v>
      </c>
      <c r="AA28" s="180">
        <v>0</v>
      </c>
      <c r="AB28" s="180">
        <v>0</v>
      </c>
      <c r="AC28" s="180">
        <v>0</v>
      </c>
      <c r="AD28" s="180">
        <v>0</v>
      </c>
      <c r="AE28" s="180">
        <v>0</v>
      </c>
      <c r="AF28" s="178" t="s">
        <v>2926</v>
      </c>
      <c r="AG28" s="168"/>
    </row>
    <row r="29" spans="1:33" ht="15" customHeight="1" x14ac:dyDescent="0.35">
      <c r="A29" s="167" t="s">
        <v>1587</v>
      </c>
      <c r="B29" s="177" t="s">
        <v>1304</v>
      </c>
      <c r="C29" s="180">
        <v>32.312527000000003</v>
      </c>
      <c r="D29" s="180">
        <v>34.492550000000001</v>
      </c>
      <c r="E29" s="180">
        <v>36.540916000000003</v>
      </c>
      <c r="F29" s="180">
        <v>37.308852999999999</v>
      </c>
      <c r="G29" s="180">
        <v>38.079707999999997</v>
      </c>
      <c r="H29" s="180">
        <v>38.999054000000001</v>
      </c>
      <c r="I29" s="180">
        <v>39.684418000000001</v>
      </c>
      <c r="J29" s="180">
        <v>40.728287000000002</v>
      </c>
      <c r="K29" s="180">
        <v>41.905022000000002</v>
      </c>
      <c r="L29" s="180">
        <v>43.0779</v>
      </c>
      <c r="M29" s="180">
        <v>44.450600000000001</v>
      </c>
      <c r="N29" s="180">
        <v>45.680720999999998</v>
      </c>
      <c r="O29" s="180">
        <v>47.166488999999999</v>
      </c>
      <c r="P29" s="180">
        <v>48.686653</v>
      </c>
      <c r="Q29" s="180">
        <v>50.577731999999997</v>
      </c>
      <c r="R29" s="180">
        <v>52.345607999999999</v>
      </c>
      <c r="S29" s="180">
        <v>54.183520999999999</v>
      </c>
      <c r="T29" s="180">
        <v>55.975571000000002</v>
      </c>
      <c r="U29" s="180">
        <v>57.611213999999997</v>
      </c>
      <c r="V29" s="180">
        <v>59.048724999999997</v>
      </c>
      <c r="W29" s="180">
        <v>60.312195000000003</v>
      </c>
      <c r="X29" s="180">
        <v>61.654144000000002</v>
      </c>
      <c r="Y29" s="180">
        <v>62.853306000000003</v>
      </c>
      <c r="Z29" s="180">
        <v>64.572685000000007</v>
      </c>
      <c r="AA29" s="180">
        <v>66.193946999999994</v>
      </c>
      <c r="AB29" s="180">
        <v>67.550880000000006</v>
      </c>
      <c r="AC29" s="180">
        <v>69.002724000000001</v>
      </c>
      <c r="AD29" s="180">
        <v>70.639519000000007</v>
      </c>
      <c r="AE29" s="180">
        <v>72.387794</v>
      </c>
      <c r="AF29" s="178">
        <v>2.9225000000000001E-2</v>
      </c>
      <c r="AG29" s="168"/>
    </row>
    <row r="30" spans="1:33" ht="15" customHeight="1" x14ac:dyDescent="0.35">
      <c r="A30" s="167" t="s">
        <v>1588</v>
      </c>
      <c r="B30" s="177" t="s">
        <v>1306</v>
      </c>
      <c r="C30" s="180">
        <v>0</v>
      </c>
      <c r="D30" s="180">
        <v>0</v>
      </c>
      <c r="E30" s="180">
        <v>0</v>
      </c>
      <c r="F30" s="180">
        <v>0</v>
      </c>
      <c r="G30" s="180">
        <v>0</v>
      </c>
      <c r="H30" s="180">
        <v>0</v>
      </c>
      <c r="I30" s="180">
        <v>0</v>
      </c>
      <c r="J30" s="180">
        <v>0</v>
      </c>
      <c r="K30" s="180">
        <v>0</v>
      </c>
      <c r="L30" s="180">
        <v>0</v>
      </c>
      <c r="M30" s="180">
        <v>0</v>
      </c>
      <c r="N30" s="180">
        <v>0</v>
      </c>
      <c r="O30" s="180">
        <v>0</v>
      </c>
      <c r="P30" s="180">
        <v>0</v>
      </c>
      <c r="Q30" s="180">
        <v>0</v>
      </c>
      <c r="R30" s="180">
        <v>0</v>
      </c>
      <c r="S30" s="180">
        <v>0</v>
      </c>
      <c r="T30" s="180">
        <v>0</v>
      </c>
      <c r="U30" s="180">
        <v>0</v>
      </c>
      <c r="V30" s="180">
        <v>0</v>
      </c>
      <c r="W30" s="180">
        <v>0</v>
      </c>
      <c r="X30" s="180">
        <v>0</v>
      </c>
      <c r="Y30" s="180">
        <v>0</v>
      </c>
      <c r="Z30" s="180">
        <v>0</v>
      </c>
      <c r="AA30" s="180">
        <v>0</v>
      </c>
      <c r="AB30" s="180">
        <v>0</v>
      </c>
      <c r="AC30" s="180">
        <v>0</v>
      </c>
      <c r="AD30" s="180">
        <v>0</v>
      </c>
      <c r="AE30" s="180">
        <v>0</v>
      </c>
      <c r="AF30" s="178" t="s">
        <v>2926</v>
      </c>
      <c r="AG30" s="168"/>
    </row>
    <row r="31" spans="1:33" ht="15" customHeight="1" x14ac:dyDescent="0.35">
      <c r="A31" s="167" t="s">
        <v>1589</v>
      </c>
      <c r="B31" s="177" t="s">
        <v>1308</v>
      </c>
      <c r="C31" s="180">
        <v>0</v>
      </c>
      <c r="D31" s="180">
        <v>0</v>
      </c>
      <c r="E31" s="180">
        <v>0</v>
      </c>
      <c r="F31" s="180">
        <v>0</v>
      </c>
      <c r="G31" s="180">
        <v>0</v>
      </c>
      <c r="H31" s="180">
        <v>0</v>
      </c>
      <c r="I31" s="180">
        <v>0</v>
      </c>
      <c r="J31" s="180">
        <v>0</v>
      </c>
      <c r="K31" s="180">
        <v>0</v>
      </c>
      <c r="L31" s="180">
        <v>0</v>
      </c>
      <c r="M31" s="180">
        <v>0</v>
      </c>
      <c r="N31" s="180">
        <v>0</v>
      </c>
      <c r="O31" s="180">
        <v>0</v>
      </c>
      <c r="P31" s="180">
        <v>0</v>
      </c>
      <c r="Q31" s="180">
        <v>0</v>
      </c>
      <c r="R31" s="180">
        <v>0</v>
      </c>
      <c r="S31" s="180">
        <v>0</v>
      </c>
      <c r="T31" s="180">
        <v>0</v>
      </c>
      <c r="U31" s="180">
        <v>0</v>
      </c>
      <c r="V31" s="180">
        <v>0</v>
      </c>
      <c r="W31" s="180">
        <v>0</v>
      </c>
      <c r="X31" s="180">
        <v>0</v>
      </c>
      <c r="Y31" s="180">
        <v>0</v>
      </c>
      <c r="Z31" s="180">
        <v>0</v>
      </c>
      <c r="AA31" s="180">
        <v>0</v>
      </c>
      <c r="AB31" s="180">
        <v>0</v>
      </c>
      <c r="AC31" s="180">
        <v>0</v>
      </c>
      <c r="AD31" s="180">
        <v>0</v>
      </c>
      <c r="AE31" s="180">
        <v>0</v>
      </c>
      <c r="AF31" s="178" t="s">
        <v>2926</v>
      </c>
      <c r="AG31" s="168"/>
    </row>
    <row r="32" spans="1:33" ht="15" customHeight="1" x14ac:dyDescent="0.35">
      <c r="A32" s="167" t="s">
        <v>1590</v>
      </c>
      <c r="B32" s="177" t="s">
        <v>1310</v>
      </c>
      <c r="C32" s="180">
        <v>0</v>
      </c>
      <c r="D32" s="180">
        <v>0</v>
      </c>
      <c r="E32" s="180">
        <v>0</v>
      </c>
      <c r="F32" s="180">
        <v>0</v>
      </c>
      <c r="G32" s="180">
        <v>0</v>
      </c>
      <c r="H32" s="180">
        <v>0</v>
      </c>
      <c r="I32" s="180">
        <v>0</v>
      </c>
      <c r="J32" s="180">
        <v>0</v>
      </c>
      <c r="K32" s="180">
        <v>0</v>
      </c>
      <c r="L32" s="180">
        <v>0</v>
      </c>
      <c r="M32" s="180">
        <v>0</v>
      </c>
      <c r="N32" s="180">
        <v>0</v>
      </c>
      <c r="O32" s="180">
        <v>0</v>
      </c>
      <c r="P32" s="180">
        <v>0</v>
      </c>
      <c r="Q32" s="180">
        <v>0</v>
      </c>
      <c r="R32" s="180">
        <v>0</v>
      </c>
      <c r="S32" s="180">
        <v>0</v>
      </c>
      <c r="T32" s="180">
        <v>0</v>
      </c>
      <c r="U32" s="180">
        <v>0</v>
      </c>
      <c r="V32" s="180">
        <v>0</v>
      </c>
      <c r="W32" s="180">
        <v>0</v>
      </c>
      <c r="X32" s="180">
        <v>0</v>
      </c>
      <c r="Y32" s="180">
        <v>0</v>
      </c>
      <c r="Z32" s="180">
        <v>0</v>
      </c>
      <c r="AA32" s="180">
        <v>0</v>
      </c>
      <c r="AB32" s="180">
        <v>0</v>
      </c>
      <c r="AC32" s="180">
        <v>0</v>
      </c>
      <c r="AD32" s="180">
        <v>0</v>
      </c>
      <c r="AE32" s="180">
        <v>0</v>
      </c>
      <c r="AF32" s="178" t="s">
        <v>2926</v>
      </c>
      <c r="AG32" s="168"/>
    </row>
    <row r="33" spans="1:33" ht="15" customHeight="1" x14ac:dyDescent="0.35">
      <c r="A33" s="167" t="s">
        <v>1591</v>
      </c>
      <c r="B33" s="177" t="s">
        <v>1312</v>
      </c>
      <c r="C33" s="180">
        <v>0</v>
      </c>
      <c r="D33" s="180">
        <v>0</v>
      </c>
      <c r="E33" s="180">
        <v>0</v>
      </c>
      <c r="F33" s="180">
        <v>0</v>
      </c>
      <c r="G33" s="180">
        <v>0</v>
      </c>
      <c r="H33" s="180">
        <v>0</v>
      </c>
      <c r="I33" s="180">
        <v>0</v>
      </c>
      <c r="J33" s="180">
        <v>0</v>
      </c>
      <c r="K33" s="180">
        <v>0</v>
      </c>
      <c r="L33" s="180">
        <v>0</v>
      </c>
      <c r="M33" s="180">
        <v>0</v>
      </c>
      <c r="N33" s="180">
        <v>0</v>
      </c>
      <c r="O33" s="180">
        <v>0</v>
      </c>
      <c r="P33" s="180">
        <v>0</v>
      </c>
      <c r="Q33" s="180">
        <v>0</v>
      </c>
      <c r="R33" s="180">
        <v>0</v>
      </c>
      <c r="S33" s="180">
        <v>0</v>
      </c>
      <c r="T33" s="180">
        <v>0</v>
      </c>
      <c r="U33" s="180">
        <v>0</v>
      </c>
      <c r="V33" s="180">
        <v>0</v>
      </c>
      <c r="W33" s="180">
        <v>0</v>
      </c>
      <c r="X33" s="180">
        <v>0</v>
      </c>
      <c r="Y33" s="180">
        <v>0</v>
      </c>
      <c r="Z33" s="180">
        <v>0</v>
      </c>
      <c r="AA33" s="180">
        <v>0</v>
      </c>
      <c r="AB33" s="180">
        <v>0</v>
      </c>
      <c r="AC33" s="180">
        <v>0</v>
      </c>
      <c r="AD33" s="180">
        <v>0</v>
      </c>
      <c r="AE33" s="180">
        <v>0</v>
      </c>
      <c r="AF33" s="178" t="s">
        <v>2926</v>
      </c>
      <c r="AG33" s="168"/>
    </row>
    <row r="34" spans="1:33" ht="15" customHeight="1" x14ac:dyDescent="0.35">
      <c r="A34" s="167" t="s">
        <v>1592</v>
      </c>
      <c r="B34" s="177" t="s">
        <v>1314</v>
      </c>
      <c r="C34" s="180">
        <v>0</v>
      </c>
      <c r="D34" s="180">
        <v>0</v>
      </c>
      <c r="E34" s="180">
        <v>0</v>
      </c>
      <c r="F34" s="180">
        <v>0</v>
      </c>
      <c r="G34" s="180">
        <v>0</v>
      </c>
      <c r="H34" s="180">
        <v>0</v>
      </c>
      <c r="I34" s="180">
        <v>0</v>
      </c>
      <c r="J34" s="180">
        <v>0</v>
      </c>
      <c r="K34" s="180">
        <v>0</v>
      </c>
      <c r="L34" s="180">
        <v>0</v>
      </c>
      <c r="M34" s="180">
        <v>0</v>
      </c>
      <c r="N34" s="180">
        <v>0</v>
      </c>
      <c r="O34" s="180">
        <v>0</v>
      </c>
      <c r="P34" s="180">
        <v>0</v>
      </c>
      <c r="Q34" s="180">
        <v>0</v>
      </c>
      <c r="R34" s="180">
        <v>0</v>
      </c>
      <c r="S34" s="180">
        <v>0</v>
      </c>
      <c r="T34" s="180">
        <v>0</v>
      </c>
      <c r="U34" s="180">
        <v>0</v>
      </c>
      <c r="V34" s="180">
        <v>0</v>
      </c>
      <c r="W34" s="180">
        <v>0</v>
      </c>
      <c r="X34" s="180">
        <v>0</v>
      </c>
      <c r="Y34" s="180">
        <v>0</v>
      </c>
      <c r="Z34" s="180">
        <v>0</v>
      </c>
      <c r="AA34" s="180">
        <v>0</v>
      </c>
      <c r="AB34" s="180">
        <v>0</v>
      </c>
      <c r="AC34" s="180">
        <v>0</v>
      </c>
      <c r="AD34" s="180">
        <v>0</v>
      </c>
      <c r="AE34" s="180">
        <v>0</v>
      </c>
      <c r="AF34" s="178" t="s">
        <v>2926</v>
      </c>
      <c r="AG34" s="168"/>
    </row>
    <row r="35" spans="1:33" ht="15" customHeight="1" x14ac:dyDescent="0.35">
      <c r="A35" s="167" t="s">
        <v>1593</v>
      </c>
      <c r="B35" s="177" t="s">
        <v>1316</v>
      </c>
      <c r="C35" s="180">
        <v>4.7745999999999997E-2</v>
      </c>
      <c r="D35" s="180">
        <v>9.1769000000000003E-2</v>
      </c>
      <c r="E35" s="180">
        <v>0.137463</v>
      </c>
      <c r="F35" s="180">
        <v>0.17838100000000001</v>
      </c>
      <c r="G35" s="180">
        <v>0.21788099999999999</v>
      </c>
      <c r="H35" s="180">
        <v>0.25702999999999998</v>
      </c>
      <c r="I35" s="180">
        <v>0.29347499999999999</v>
      </c>
      <c r="J35" s="180">
        <v>0.33161499999999999</v>
      </c>
      <c r="K35" s="180">
        <v>0.37022100000000002</v>
      </c>
      <c r="L35" s="180">
        <v>0.40840799999999999</v>
      </c>
      <c r="M35" s="180">
        <v>0.44823800000000003</v>
      </c>
      <c r="N35" s="180">
        <v>0.48629600000000001</v>
      </c>
      <c r="O35" s="180">
        <v>0.52683899999999995</v>
      </c>
      <c r="P35" s="180">
        <v>0.56778600000000001</v>
      </c>
      <c r="Q35" s="180">
        <v>0.61270999999999998</v>
      </c>
      <c r="R35" s="180">
        <v>0.65656000000000003</v>
      </c>
      <c r="S35" s="180">
        <v>0.70231299999999997</v>
      </c>
      <c r="T35" s="180">
        <v>0.74800299999999997</v>
      </c>
      <c r="U35" s="180">
        <v>0.79107400000000005</v>
      </c>
      <c r="V35" s="180">
        <v>0.83140400000000003</v>
      </c>
      <c r="W35" s="180">
        <v>0.86887700000000001</v>
      </c>
      <c r="X35" s="180">
        <v>0.90716399999999997</v>
      </c>
      <c r="Y35" s="180">
        <v>0.94348100000000001</v>
      </c>
      <c r="Z35" s="180">
        <v>0.98736400000000002</v>
      </c>
      <c r="AA35" s="180">
        <v>1.0295460000000001</v>
      </c>
      <c r="AB35" s="180">
        <v>1.0673710000000001</v>
      </c>
      <c r="AC35" s="180">
        <v>1.1065389999999999</v>
      </c>
      <c r="AD35" s="180">
        <v>1.148582</v>
      </c>
      <c r="AE35" s="180">
        <v>1.1928259999999999</v>
      </c>
      <c r="AF35" s="178">
        <v>0.12180100000000001</v>
      </c>
      <c r="AG35" s="168"/>
    </row>
    <row r="36" spans="1:33" ht="15" customHeight="1" x14ac:dyDescent="0.35">
      <c r="A36" s="167" t="s">
        <v>1594</v>
      </c>
      <c r="B36" s="177" t="s">
        <v>1318</v>
      </c>
      <c r="C36" s="180">
        <v>83.742653000000004</v>
      </c>
      <c r="D36" s="180">
        <v>92.394088999999994</v>
      </c>
      <c r="E36" s="180">
        <v>100.786102</v>
      </c>
      <c r="F36" s="180">
        <v>105.66316999999999</v>
      </c>
      <c r="G36" s="180">
        <v>110.478973</v>
      </c>
      <c r="H36" s="180">
        <v>115.666962</v>
      </c>
      <c r="I36" s="180">
        <v>120.09934199999999</v>
      </c>
      <c r="J36" s="180">
        <v>125.56416299999999</v>
      </c>
      <c r="K36" s="180">
        <v>131.42100500000001</v>
      </c>
      <c r="L36" s="180">
        <v>137.25007600000001</v>
      </c>
      <c r="M36" s="180">
        <v>143.710815</v>
      </c>
      <c r="N36" s="180">
        <v>149.713257</v>
      </c>
      <c r="O36" s="180">
        <v>156.558594</v>
      </c>
      <c r="P36" s="180">
        <v>163.530396</v>
      </c>
      <c r="Q36" s="180">
        <v>171.79177899999999</v>
      </c>
      <c r="R36" s="180">
        <v>179.662003</v>
      </c>
      <c r="S36" s="180">
        <v>187.77758800000001</v>
      </c>
      <c r="T36" s="180">
        <v>195.75402800000001</v>
      </c>
      <c r="U36" s="180">
        <v>203.220596</v>
      </c>
      <c r="V36" s="180">
        <v>209.99537699999999</v>
      </c>
      <c r="W36" s="180">
        <v>216.15335099999999</v>
      </c>
      <c r="X36" s="180">
        <v>222.58902</v>
      </c>
      <c r="Y36" s="180">
        <v>228.49400299999999</v>
      </c>
      <c r="Z36" s="180">
        <v>236.295547</v>
      </c>
      <c r="AA36" s="180">
        <v>243.75436400000001</v>
      </c>
      <c r="AB36" s="180">
        <v>250.24565100000001</v>
      </c>
      <c r="AC36" s="180">
        <v>257.08755500000001</v>
      </c>
      <c r="AD36" s="180">
        <v>264.62341300000003</v>
      </c>
      <c r="AE36" s="180">
        <v>272.38528400000001</v>
      </c>
      <c r="AF36" s="178">
        <v>4.3024E-2</v>
      </c>
      <c r="AG36" s="168"/>
    </row>
    <row r="37" spans="1:33" ht="15" customHeight="1" x14ac:dyDescent="0.35">
      <c r="A37" s="164"/>
      <c r="B37" s="168"/>
      <c r="C37" s="168"/>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E37" s="168"/>
      <c r="AF37" s="168"/>
      <c r="AG37" s="168"/>
    </row>
    <row r="38" spans="1:33" ht="15" customHeight="1" x14ac:dyDescent="0.35">
      <c r="A38" s="167" t="s">
        <v>1595</v>
      </c>
      <c r="B38" s="177" t="s">
        <v>1596</v>
      </c>
      <c r="C38" s="180">
        <v>10.154362000000001</v>
      </c>
      <c r="D38" s="180">
        <v>10.979972999999999</v>
      </c>
      <c r="E38" s="180">
        <v>11.804467000000001</v>
      </c>
      <c r="F38" s="180">
        <v>12.622565</v>
      </c>
      <c r="G38" s="180">
        <v>13.435263000000001</v>
      </c>
      <c r="H38" s="180">
        <v>14.24494</v>
      </c>
      <c r="I38" s="180">
        <v>15.053022</v>
      </c>
      <c r="J38" s="180">
        <v>15.860345000000001</v>
      </c>
      <c r="K38" s="180">
        <v>16.666806999999999</v>
      </c>
      <c r="L38" s="180">
        <v>17.473312</v>
      </c>
      <c r="M38" s="180">
        <v>18.27993</v>
      </c>
      <c r="N38" s="180">
        <v>19.086321000000002</v>
      </c>
      <c r="O38" s="180">
        <v>19.892765000000001</v>
      </c>
      <c r="P38" s="180">
        <v>20.699598000000002</v>
      </c>
      <c r="Q38" s="180">
        <v>21.505516</v>
      </c>
      <c r="R38" s="180">
        <v>22.312419999999999</v>
      </c>
      <c r="S38" s="180">
        <v>23.120985000000001</v>
      </c>
      <c r="T38" s="180">
        <v>23.929908999999999</v>
      </c>
      <c r="U38" s="180">
        <v>24.738344000000001</v>
      </c>
      <c r="V38" s="180">
        <v>25.547160999999999</v>
      </c>
      <c r="W38" s="180">
        <v>26.356013999999998</v>
      </c>
      <c r="X38" s="180">
        <v>27.165088999999998</v>
      </c>
      <c r="Y38" s="180">
        <v>27.974710000000002</v>
      </c>
      <c r="Z38" s="180">
        <v>28.784503999999998</v>
      </c>
      <c r="AA38" s="180">
        <v>29.594484000000001</v>
      </c>
      <c r="AB38" s="180">
        <v>30.404679999999999</v>
      </c>
      <c r="AC38" s="180">
        <v>31.215147000000002</v>
      </c>
      <c r="AD38" s="180">
        <v>32.025917</v>
      </c>
      <c r="AE38" s="180">
        <v>32.813560000000003</v>
      </c>
      <c r="AF38" s="178">
        <v>4.2779999999999999E-2</v>
      </c>
      <c r="AG38" s="168"/>
    </row>
    <row r="39" spans="1:33" ht="12" customHeight="1" x14ac:dyDescent="0.35">
      <c r="A39" s="167" t="s">
        <v>1597</v>
      </c>
      <c r="B39" s="177" t="s">
        <v>1598</v>
      </c>
      <c r="C39" s="180">
        <v>824.69641100000001</v>
      </c>
      <c r="D39" s="180">
        <v>841.47833300000002</v>
      </c>
      <c r="E39" s="180">
        <v>853.79626499999995</v>
      </c>
      <c r="F39" s="180">
        <v>837.09741199999996</v>
      </c>
      <c r="G39" s="180">
        <v>822.30602999999996</v>
      </c>
      <c r="H39" s="180">
        <v>811.98632799999996</v>
      </c>
      <c r="I39" s="180">
        <v>797.84204099999999</v>
      </c>
      <c r="J39" s="180">
        <v>791.68621800000005</v>
      </c>
      <c r="K39" s="180">
        <v>788.51934800000004</v>
      </c>
      <c r="L39" s="180">
        <v>785.48406999999997</v>
      </c>
      <c r="M39" s="180">
        <v>786.16717500000004</v>
      </c>
      <c r="N39" s="180">
        <v>784.40081799999996</v>
      </c>
      <c r="O39" s="180">
        <v>787.01269500000001</v>
      </c>
      <c r="P39" s="180">
        <v>790.01727300000005</v>
      </c>
      <c r="Q39" s="180">
        <v>798.82653800000003</v>
      </c>
      <c r="R39" s="180">
        <v>805.21069299999999</v>
      </c>
      <c r="S39" s="180">
        <v>812.15222200000005</v>
      </c>
      <c r="T39" s="180">
        <v>818.03082300000005</v>
      </c>
      <c r="U39" s="180">
        <v>821.48016399999995</v>
      </c>
      <c r="V39" s="180">
        <v>821.99102800000003</v>
      </c>
      <c r="W39" s="180">
        <v>820.12914999999998</v>
      </c>
      <c r="X39" s="180">
        <v>819.39367700000003</v>
      </c>
      <c r="Y39" s="180">
        <v>816.78772000000004</v>
      </c>
      <c r="Z39" s="180">
        <v>820.91235400000005</v>
      </c>
      <c r="AA39" s="180">
        <v>823.64794900000004</v>
      </c>
      <c r="AB39" s="180">
        <v>823.04974400000003</v>
      </c>
      <c r="AC39" s="180">
        <v>823.59875499999998</v>
      </c>
      <c r="AD39" s="180">
        <v>826.27899200000002</v>
      </c>
      <c r="AE39" s="180">
        <v>830.09973100000002</v>
      </c>
      <c r="AF39" s="178">
        <v>2.33E-4</v>
      </c>
      <c r="AG39" s="168"/>
    </row>
    <row r="40" spans="1:33" ht="12" customHeight="1" x14ac:dyDescent="0.35">
      <c r="A40" s="164"/>
      <c r="B40" s="168"/>
      <c r="C40" s="168"/>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E40" s="168"/>
      <c r="AF40" s="168"/>
      <c r="AG40" s="168"/>
    </row>
    <row r="41" spans="1:33" ht="12" customHeight="1" x14ac:dyDescent="0.35">
      <c r="A41" s="164"/>
      <c r="B41" s="176" t="s">
        <v>1599</v>
      </c>
      <c r="C41" s="168"/>
      <c r="D41" s="168"/>
      <c r="E41" s="168"/>
      <c r="F41" s="168"/>
      <c r="G41" s="168"/>
      <c r="H41" s="168"/>
      <c r="I41" s="168"/>
      <c r="J41" s="168"/>
      <c r="K41" s="168"/>
      <c r="L41" s="168"/>
      <c r="M41" s="168"/>
      <c r="N41" s="168"/>
      <c r="O41" s="168"/>
      <c r="P41" s="168"/>
      <c r="Q41" s="168"/>
      <c r="R41" s="168"/>
      <c r="S41" s="168"/>
      <c r="T41" s="168"/>
      <c r="U41" s="168"/>
      <c r="V41" s="168"/>
      <c r="W41" s="168"/>
      <c r="X41" s="168"/>
      <c r="Y41" s="168"/>
      <c r="Z41" s="168"/>
      <c r="AA41" s="168"/>
      <c r="AB41" s="168"/>
      <c r="AC41" s="168"/>
      <c r="AD41" s="168"/>
      <c r="AE41" s="168"/>
      <c r="AF41" s="168"/>
      <c r="AG41" s="168"/>
    </row>
    <row r="42" spans="1:33" ht="12" customHeight="1" x14ac:dyDescent="0.35">
      <c r="A42" s="164"/>
      <c r="B42" s="176" t="s">
        <v>1322</v>
      </c>
      <c r="C42" s="168"/>
      <c r="D42" s="168"/>
      <c r="E42" s="168"/>
      <c r="F42" s="168"/>
      <c r="G42" s="168"/>
      <c r="H42" s="168"/>
      <c r="I42" s="168"/>
      <c r="J42" s="168"/>
      <c r="K42" s="168"/>
      <c r="L42" s="168"/>
      <c r="M42" s="168"/>
      <c r="N42" s="168"/>
      <c r="O42" s="168"/>
      <c r="P42" s="168"/>
      <c r="Q42" s="168"/>
      <c r="R42" s="168"/>
      <c r="S42" s="168"/>
      <c r="T42" s="168"/>
      <c r="U42" s="168"/>
      <c r="V42" s="168"/>
      <c r="W42" s="168"/>
      <c r="X42" s="168"/>
      <c r="Y42" s="168"/>
      <c r="Z42" s="168"/>
      <c r="AA42" s="168"/>
      <c r="AB42" s="168"/>
      <c r="AC42" s="168"/>
      <c r="AD42" s="168"/>
      <c r="AE42" s="168"/>
      <c r="AF42" s="168"/>
      <c r="AG42" s="168"/>
    </row>
    <row r="43" spans="1:33" ht="12" customHeight="1" x14ac:dyDescent="0.35">
      <c r="A43" s="167" t="s">
        <v>1600</v>
      </c>
      <c r="B43" s="177" t="s">
        <v>1283</v>
      </c>
      <c r="C43" s="180">
        <v>1144.3431399999999</v>
      </c>
      <c r="D43" s="180">
        <v>1181.6716309999999</v>
      </c>
      <c r="E43" s="180">
        <v>1218.989014</v>
      </c>
      <c r="F43" s="180">
        <v>1263.734375</v>
      </c>
      <c r="G43" s="180">
        <v>1287.836914</v>
      </c>
      <c r="H43" s="180">
        <v>1278.5164789999999</v>
      </c>
      <c r="I43" s="180">
        <v>1270.2825929999999</v>
      </c>
      <c r="J43" s="180">
        <v>1272.522217</v>
      </c>
      <c r="K43" s="180">
        <v>1258.27124</v>
      </c>
      <c r="L43" s="180">
        <v>1250.6412350000001</v>
      </c>
      <c r="M43" s="180">
        <v>1242.75</v>
      </c>
      <c r="N43" s="180">
        <v>1233.8999020000001</v>
      </c>
      <c r="O43" s="180">
        <v>1235.450073</v>
      </c>
      <c r="P43" s="180">
        <v>1244.3989260000001</v>
      </c>
      <c r="Q43" s="180">
        <v>1248.322754</v>
      </c>
      <c r="R43" s="180">
        <v>1255.4570309999999</v>
      </c>
      <c r="S43" s="180">
        <v>1264.507202</v>
      </c>
      <c r="T43" s="180">
        <v>1265.960693</v>
      </c>
      <c r="U43" s="180">
        <v>1276.910034</v>
      </c>
      <c r="V43" s="180">
        <v>1282.102539</v>
      </c>
      <c r="W43" s="180">
        <v>1279.4047849999999</v>
      </c>
      <c r="X43" s="180">
        <v>1281.056519</v>
      </c>
      <c r="Y43" s="180">
        <v>1285.509399</v>
      </c>
      <c r="Z43" s="180">
        <v>1294.0789789999999</v>
      </c>
      <c r="AA43" s="180">
        <v>1300.599121</v>
      </c>
      <c r="AB43" s="180">
        <v>1301.6839600000001</v>
      </c>
      <c r="AC43" s="180">
        <v>1304.0170900000001</v>
      </c>
      <c r="AD43" s="180">
        <v>1306.8891599999999</v>
      </c>
      <c r="AE43" s="180">
        <v>1312.796509</v>
      </c>
      <c r="AF43" s="178">
        <v>4.9170000000000004E-3</v>
      </c>
      <c r="AG43" s="168"/>
    </row>
    <row r="44" spans="1:33" ht="12" customHeight="1" x14ac:dyDescent="0.35">
      <c r="A44" s="167" t="s">
        <v>1601</v>
      </c>
      <c r="B44" s="177" t="s">
        <v>1285</v>
      </c>
      <c r="C44" s="180">
        <v>4.2974999999999999E-2</v>
      </c>
      <c r="D44" s="180">
        <v>4.4926000000000001E-2</v>
      </c>
      <c r="E44" s="180">
        <v>4.6880999999999999E-2</v>
      </c>
      <c r="F44" s="180">
        <v>4.9091999999999997E-2</v>
      </c>
      <c r="G44" s="180">
        <v>5.0460999999999999E-2</v>
      </c>
      <c r="H44" s="180">
        <v>5.0493000000000003E-2</v>
      </c>
      <c r="I44" s="180">
        <v>5.0538E-2</v>
      </c>
      <c r="J44" s="180">
        <v>5.0985000000000003E-2</v>
      </c>
      <c r="K44" s="180">
        <v>5.0753E-2</v>
      </c>
      <c r="L44" s="180">
        <v>5.0781E-2</v>
      </c>
      <c r="M44" s="180">
        <v>5.0795E-2</v>
      </c>
      <c r="N44" s="180">
        <v>5.0761000000000001E-2</v>
      </c>
      <c r="O44" s="180">
        <v>5.1152000000000003E-2</v>
      </c>
      <c r="P44" s="180">
        <v>5.1855999999999999E-2</v>
      </c>
      <c r="Q44" s="180">
        <v>5.2337000000000002E-2</v>
      </c>
      <c r="R44" s="180">
        <v>5.2967E-2</v>
      </c>
      <c r="S44" s="180">
        <v>5.3693999999999999E-2</v>
      </c>
      <c r="T44" s="180">
        <v>5.4110999999999999E-2</v>
      </c>
      <c r="U44" s="180">
        <v>5.4923E-2</v>
      </c>
      <c r="V44" s="180">
        <v>5.5495999999999997E-2</v>
      </c>
      <c r="W44" s="180">
        <v>5.5731999999999997E-2</v>
      </c>
      <c r="X44" s="180">
        <v>5.6156999999999999E-2</v>
      </c>
      <c r="Y44" s="180">
        <v>5.6718999999999999E-2</v>
      </c>
      <c r="Z44" s="180">
        <v>5.7468999999999999E-2</v>
      </c>
      <c r="AA44" s="180">
        <v>5.8127999999999999E-2</v>
      </c>
      <c r="AB44" s="180">
        <v>5.8549999999999998E-2</v>
      </c>
      <c r="AC44" s="180">
        <v>5.9033000000000002E-2</v>
      </c>
      <c r="AD44" s="180">
        <v>5.9535999999999999E-2</v>
      </c>
      <c r="AE44" s="180">
        <v>6.0184000000000001E-2</v>
      </c>
      <c r="AF44" s="178">
        <v>1.2101000000000001E-2</v>
      </c>
      <c r="AG44" s="168"/>
    </row>
    <row r="45" spans="1:33" ht="12" customHeight="1" x14ac:dyDescent="0.35">
      <c r="A45" s="167" t="s">
        <v>1602</v>
      </c>
      <c r="B45" s="177" t="s">
        <v>1326</v>
      </c>
      <c r="C45" s="180">
        <v>1144.3861079999999</v>
      </c>
      <c r="D45" s="180">
        <v>1181.716553</v>
      </c>
      <c r="E45" s="180">
        <v>1219.035889</v>
      </c>
      <c r="F45" s="180">
        <v>1263.783447</v>
      </c>
      <c r="G45" s="180">
        <v>1287.8873289999999</v>
      </c>
      <c r="H45" s="180">
        <v>1278.5670170000001</v>
      </c>
      <c r="I45" s="180">
        <v>1270.33313</v>
      </c>
      <c r="J45" s="180">
        <v>1272.5732419999999</v>
      </c>
      <c r="K45" s="180">
        <v>1258.3220209999999</v>
      </c>
      <c r="L45" s="180">
        <v>1250.6920170000001</v>
      </c>
      <c r="M45" s="180">
        <v>1242.8007809999999</v>
      </c>
      <c r="N45" s="180">
        <v>1233.9506839999999</v>
      </c>
      <c r="O45" s="180">
        <v>1235.501221</v>
      </c>
      <c r="P45" s="180">
        <v>1244.4508060000001</v>
      </c>
      <c r="Q45" s="180">
        <v>1248.3751219999999</v>
      </c>
      <c r="R45" s="180">
        <v>1255.51001</v>
      </c>
      <c r="S45" s="180">
        <v>1264.560913</v>
      </c>
      <c r="T45" s="180">
        <v>1266.0147710000001</v>
      </c>
      <c r="U45" s="180">
        <v>1276.964966</v>
      </c>
      <c r="V45" s="180">
        <v>1282.158081</v>
      </c>
      <c r="W45" s="180">
        <v>1279.4605710000001</v>
      </c>
      <c r="X45" s="180">
        <v>1281.1126710000001</v>
      </c>
      <c r="Y45" s="180">
        <v>1285.5661620000001</v>
      </c>
      <c r="Z45" s="180">
        <v>1294.136475</v>
      </c>
      <c r="AA45" s="180">
        <v>1300.6572269999999</v>
      </c>
      <c r="AB45" s="180">
        <v>1301.7425539999999</v>
      </c>
      <c r="AC45" s="180">
        <v>1304.076172</v>
      </c>
      <c r="AD45" s="180">
        <v>1306.9487300000001</v>
      </c>
      <c r="AE45" s="180">
        <v>1312.856689</v>
      </c>
      <c r="AF45" s="178">
        <v>4.9170000000000004E-3</v>
      </c>
      <c r="AG45" s="168"/>
    </row>
    <row r="46" spans="1:33" ht="12" customHeight="1" x14ac:dyDescent="0.35">
      <c r="A46" s="164"/>
      <c r="B46" s="168"/>
      <c r="C46" s="168"/>
      <c r="D46" s="168"/>
      <c r="E46" s="168"/>
      <c r="F46" s="168"/>
      <c r="G46" s="168"/>
      <c r="H46" s="168"/>
      <c r="I46" s="168"/>
      <c r="J46" s="168"/>
      <c r="K46" s="168"/>
      <c r="L46" s="168"/>
      <c r="M46" s="168"/>
      <c r="N46" s="168"/>
      <c r="O46" s="168"/>
      <c r="P46" s="168"/>
      <c r="Q46" s="168"/>
      <c r="R46" s="168"/>
      <c r="S46" s="168"/>
      <c r="T46" s="168"/>
      <c r="U46" s="168"/>
      <c r="V46" s="168"/>
      <c r="W46" s="168"/>
      <c r="X46" s="168"/>
      <c r="Y46" s="168"/>
      <c r="Z46" s="168"/>
      <c r="AA46" s="168"/>
      <c r="AB46" s="168"/>
      <c r="AC46" s="168"/>
      <c r="AD46" s="168"/>
      <c r="AE46" s="168"/>
      <c r="AF46" s="168"/>
      <c r="AG46" s="168"/>
    </row>
    <row r="47" spans="1:33" ht="12" customHeight="1" x14ac:dyDescent="0.35">
      <c r="A47" s="164"/>
      <c r="B47" s="176" t="s">
        <v>1327</v>
      </c>
      <c r="C47" s="168"/>
      <c r="D47" s="168"/>
      <c r="E47" s="168"/>
      <c r="F47" s="168"/>
      <c r="G47" s="168"/>
      <c r="H47" s="168"/>
      <c r="I47" s="168"/>
      <c r="J47" s="168"/>
      <c r="K47" s="168"/>
      <c r="L47" s="168"/>
      <c r="M47" s="168"/>
      <c r="N47" s="168"/>
      <c r="O47" s="168"/>
      <c r="P47" s="168"/>
      <c r="Q47" s="168"/>
      <c r="R47" s="168"/>
      <c r="S47" s="168"/>
      <c r="T47" s="168"/>
      <c r="U47" s="168"/>
      <c r="V47" s="168"/>
      <c r="W47" s="168"/>
      <c r="X47" s="168"/>
      <c r="Y47" s="168"/>
      <c r="Z47" s="168"/>
      <c r="AA47" s="168"/>
      <c r="AB47" s="168"/>
      <c r="AC47" s="168"/>
      <c r="AD47" s="168"/>
      <c r="AE47" s="168"/>
      <c r="AF47" s="168"/>
      <c r="AG47" s="168"/>
    </row>
    <row r="48" spans="1:33" ht="12" customHeight="1" x14ac:dyDescent="0.35">
      <c r="A48" s="167" t="s">
        <v>1603</v>
      </c>
      <c r="B48" s="177" t="s">
        <v>1290</v>
      </c>
      <c r="C48" s="180">
        <v>98.305015999999995</v>
      </c>
      <c r="D48" s="180">
        <v>102.691574</v>
      </c>
      <c r="E48" s="180">
        <v>107.087318</v>
      </c>
      <c r="F48" s="180">
        <v>112.07880400000001</v>
      </c>
      <c r="G48" s="180">
        <v>115.15621899999999</v>
      </c>
      <c r="H48" s="180">
        <v>115.187996</v>
      </c>
      <c r="I48" s="180">
        <v>115.25753</v>
      </c>
      <c r="J48" s="180">
        <v>116.244995</v>
      </c>
      <c r="K48" s="180">
        <v>115.688461</v>
      </c>
      <c r="L48" s="180">
        <v>115.72487599999999</v>
      </c>
      <c r="M48" s="180">
        <v>115.731842</v>
      </c>
      <c r="N48" s="180">
        <v>115.63020299999999</v>
      </c>
      <c r="O48" s="180">
        <v>116.496681</v>
      </c>
      <c r="P48" s="180">
        <v>118.075737</v>
      </c>
      <c r="Q48" s="180">
        <v>119.15119900000001</v>
      </c>
      <c r="R48" s="180">
        <v>120.56334699999999</v>
      </c>
      <c r="S48" s="180">
        <v>122.194069</v>
      </c>
      <c r="T48" s="180">
        <v>123.117065</v>
      </c>
      <c r="U48" s="180">
        <v>124.942322</v>
      </c>
      <c r="V48" s="180">
        <v>126.224228</v>
      </c>
      <c r="W48" s="180">
        <v>126.737701</v>
      </c>
      <c r="X48" s="180">
        <v>127.683441</v>
      </c>
      <c r="Y48" s="180">
        <v>128.936981</v>
      </c>
      <c r="Z48" s="180">
        <v>130.61700400000001</v>
      </c>
      <c r="AA48" s="180">
        <v>132.092422</v>
      </c>
      <c r="AB48" s="180">
        <v>133.02899199999999</v>
      </c>
      <c r="AC48" s="180">
        <v>134.10252399999999</v>
      </c>
      <c r="AD48" s="180">
        <v>135.22543300000001</v>
      </c>
      <c r="AE48" s="180">
        <v>136.67623900000001</v>
      </c>
      <c r="AF48" s="178">
        <v>1.1839000000000001E-2</v>
      </c>
      <c r="AG48" s="168"/>
    </row>
    <row r="49" spans="1:33" ht="12" customHeight="1" x14ac:dyDescent="0.35">
      <c r="A49" s="167" t="s">
        <v>1604</v>
      </c>
      <c r="B49" s="177" t="s">
        <v>2923</v>
      </c>
      <c r="C49" s="180">
        <v>7.7509999999999996E-2</v>
      </c>
      <c r="D49" s="180">
        <v>7.7183000000000002E-2</v>
      </c>
      <c r="E49" s="180">
        <v>7.6703999999999994E-2</v>
      </c>
      <c r="F49" s="180">
        <v>7.6550000000000007E-2</v>
      </c>
      <c r="G49" s="180">
        <v>7.5032000000000001E-2</v>
      </c>
      <c r="H49" s="180">
        <v>7.1549000000000001E-2</v>
      </c>
      <c r="I49" s="180">
        <v>6.8171999999999996E-2</v>
      </c>
      <c r="J49" s="180">
        <v>6.5368999999999997E-2</v>
      </c>
      <c r="K49" s="180">
        <v>6.1740999999999997E-2</v>
      </c>
      <c r="L49" s="180">
        <v>5.8476E-2</v>
      </c>
      <c r="M49" s="180">
        <v>5.5217000000000002E-2</v>
      </c>
      <c r="N49" s="180">
        <v>5.1942000000000002E-2</v>
      </c>
      <c r="O49" s="180">
        <v>4.9105000000000003E-2</v>
      </c>
      <c r="P49" s="180">
        <v>4.6518999999999998E-2</v>
      </c>
      <c r="Q49" s="180">
        <v>4.3704E-2</v>
      </c>
      <c r="R49" s="180">
        <v>4.0952000000000002E-2</v>
      </c>
      <c r="S49" s="180">
        <v>3.8200999999999999E-2</v>
      </c>
      <c r="T49" s="180">
        <v>3.5172000000000002E-2</v>
      </c>
      <c r="U49" s="180">
        <v>3.2363000000000003E-2</v>
      </c>
      <c r="V49" s="180">
        <v>2.9346000000000001E-2</v>
      </c>
      <c r="W49" s="180">
        <v>2.6120999999999998E-2</v>
      </c>
      <c r="X49" s="180">
        <v>2.2966E-2</v>
      </c>
      <c r="Y49" s="180">
        <v>1.9821999999999999E-2</v>
      </c>
      <c r="Z49" s="180">
        <v>1.6687E-2</v>
      </c>
      <c r="AA49" s="180">
        <v>1.3465E-2</v>
      </c>
      <c r="AB49" s="180">
        <v>1.0142999999999999E-2</v>
      </c>
      <c r="AC49" s="180">
        <v>6.7990000000000004E-3</v>
      </c>
      <c r="AD49" s="180">
        <v>3.4199999999999999E-3</v>
      </c>
      <c r="AE49" s="180">
        <v>0</v>
      </c>
      <c r="AF49" s="178" t="s">
        <v>2926</v>
      </c>
      <c r="AG49" s="168"/>
    </row>
    <row r="50" spans="1:33" ht="15" customHeight="1" x14ac:dyDescent="0.35">
      <c r="A50" s="167" t="s">
        <v>1605</v>
      </c>
      <c r="B50" s="177" t="s">
        <v>2924</v>
      </c>
      <c r="C50" s="180">
        <v>3.6408670000000001</v>
      </c>
      <c r="D50" s="180">
        <v>7.1389149999999999</v>
      </c>
      <c r="E50" s="180">
        <v>10.88095</v>
      </c>
      <c r="F50" s="180">
        <v>14.957568</v>
      </c>
      <c r="G50" s="180">
        <v>19.022082999999999</v>
      </c>
      <c r="H50" s="180">
        <v>22.668209000000001</v>
      </c>
      <c r="I50" s="180">
        <v>26.313637</v>
      </c>
      <c r="J50" s="180">
        <v>30.190532999999999</v>
      </c>
      <c r="K50" s="180">
        <v>33.672275999999997</v>
      </c>
      <c r="L50" s="180">
        <v>37.297497</v>
      </c>
      <c r="M50" s="180">
        <v>40.900368</v>
      </c>
      <c r="N50" s="180">
        <v>44.453014000000003</v>
      </c>
      <c r="O50" s="180">
        <v>48.391224000000001</v>
      </c>
      <c r="P50" s="180">
        <v>52.686568999999999</v>
      </c>
      <c r="Q50" s="180">
        <v>56.844211999999999</v>
      </c>
      <c r="R50" s="180">
        <v>61.219208000000002</v>
      </c>
      <c r="S50" s="180">
        <v>65.776557999999994</v>
      </c>
      <c r="T50" s="180">
        <v>70.010024999999999</v>
      </c>
      <c r="U50" s="180">
        <v>74.846405000000004</v>
      </c>
      <c r="V50" s="180">
        <v>79.437195000000003</v>
      </c>
      <c r="W50" s="180">
        <v>83.586326999999997</v>
      </c>
      <c r="X50" s="180">
        <v>88.055267000000001</v>
      </c>
      <c r="Y50" s="180">
        <v>92.778091000000003</v>
      </c>
      <c r="Z50" s="180">
        <v>97.883705000000006</v>
      </c>
      <c r="AA50" s="180">
        <v>102.92796300000001</v>
      </c>
      <c r="AB50" s="180">
        <v>107.611153</v>
      </c>
      <c r="AC50" s="180">
        <v>112.45266700000001</v>
      </c>
      <c r="AD50" s="180">
        <v>117.40239699999999</v>
      </c>
      <c r="AE50" s="180">
        <v>122.700981</v>
      </c>
      <c r="AF50" s="178">
        <v>0.133858</v>
      </c>
      <c r="AG50" s="168"/>
    </row>
    <row r="51" spans="1:33" ht="15" customHeight="1" x14ac:dyDescent="0.35">
      <c r="A51" s="167" t="s">
        <v>1606</v>
      </c>
      <c r="B51" s="177" t="s">
        <v>2925</v>
      </c>
      <c r="C51" s="180">
        <v>1.5470740000000001</v>
      </c>
      <c r="D51" s="180">
        <v>2.062325</v>
      </c>
      <c r="E51" s="180">
        <v>2.6120570000000001</v>
      </c>
      <c r="F51" s="180">
        <v>3.2158389999999999</v>
      </c>
      <c r="G51" s="180">
        <v>3.8001800000000001</v>
      </c>
      <c r="H51" s="180">
        <v>4.2968890000000002</v>
      </c>
      <c r="I51" s="180">
        <v>4.7949140000000003</v>
      </c>
      <c r="J51" s="180">
        <v>5.3347899999999999</v>
      </c>
      <c r="K51" s="180">
        <v>5.8052539999999997</v>
      </c>
      <c r="L51" s="180">
        <v>6.3017519999999996</v>
      </c>
      <c r="M51" s="180">
        <v>6.7950600000000003</v>
      </c>
      <c r="N51" s="180">
        <v>7.2807130000000004</v>
      </c>
      <c r="O51" s="180">
        <v>7.8294090000000001</v>
      </c>
      <c r="P51" s="180">
        <v>8.4344649999999994</v>
      </c>
      <c r="Q51" s="180">
        <v>9.0160979999999995</v>
      </c>
      <c r="R51" s="180">
        <v>9.6308939999999996</v>
      </c>
      <c r="S51" s="180">
        <v>10.272864999999999</v>
      </c>
      <c r="T51" s="180">
        <v>10.863142</v>
      </c>
      <c r="U51" s="180">
        <v>11.545908000000001</v>
      </c>
      <c r="V51" s="180">
        <v>12.189508999999999</v>
      </c>
      <c r="W51" s="180">
        <v>12.764808</v>
      </c>
      <c r="X51" s="180">
        <v>13.388569</v>
      </c>
      <c r="Y51" s="180">
        <v>14.050279</v>
      </c>
      <c r="Z51" s="180">
        <v>14.769045999999999</v>
      </c>
      <c r="AA51" s="180">
        <v>15.477615999999999</v>
      </c>
      <c r="AB51" s="180">
        <v>16.131283</v>
      </c>
      <c r="AC51" s="180">
        <v>16.808247000000001</v>
      </c>
      <c r="AD51" s="180">
        <v>17.500895</v>
      </c>
      <c r="AE51" s="180">
        <v>18.24494</v>
      </c>
      <c r="AF51" s="178">
        <v>9.2126E-2</v>
      </c>
      <c r="AG51" s="168"/>
    </row>
    <row r="52" spans="1:33" ht="15" customHeight="1" x14ac:dyDescent="0.35">
      <c r="A52" s="167" t="s">
        <v>1607</v>
      </c>
      <c r="B52" s="177" t="s">
        <v>1298</v>
      </c>
      <c r="C52" s="180">
        <v>4.764132</v>
      </c>
      <c r="D52" s="180">
        <v>5.0644330000000002</v>
      </c>
      <c r="E52" s="180">
        <v>5.3760409999999998</v>
      </c>
      <c r="F52" s="180">
        <v>5.7347250000000001</v>
      </c>
      <c r="G52" s="180">
        <v>6.0130290000000004</v>
      </c>
      <c r="H52" s="180">
        <v>6.1400490000000003</v>
      </c>
      <c r="I52" s="180">
        <v>6.2723909999999998</v>
      </c>
      <c r="J52" s="180">
        <v>6.4576539999999998</v>
      </c>
      <c r="K52" s="180">
        <v>6.5596920000000001</v>
      </c>
      <c r="L52" s="180">
        <v>6.6946339999999998</v>
      </c>
      <c r="M52" s="180">
        <v>6.8272529999999998</v>
      </c>
      <c r="N52" s="180">
        <v>6.9539179999999998</v>
      </c>
      <c r="O52" s="180">
        <v>7.139672</v>
      </c>
      <c r="P52" s="180">
        <v>7.3708689999999999</v>
      </c>
      <c r="Q52" s="180">
        <v>7.5767530000000001</v>
      </c>
      <c r="R52" s="180">
        <v>7.8045330000000002</v>
      </c>
      <c r="S52" s="180">
        <v>8.0473680000000005</v>
      </c>
      <c r="T52" s="180">
        <v>8.2443069999999992</v>
      </c>
      <c r="U52" s="180">
        <v>8.5075760000000002</v>
      </c>
      <c r="V52" s="180">
        <v>8.7362459999999995</v>
      </c>
      <c r="W52" s="180">
        <v>8.9130319999999994</v>
      </c>
      <c r="X52" s="180">
        <v>9.1216139999999992</v>
      </c>
      <c r="Y52" s="180">
        <v>9.3519659999999991</v>
      </c>
      <c r="Z52" s="180">
        <v>9.6158970000000004</v>
      </c>
      <c r="AA52" s="180">
        <v>9.8691080000000007</v>
      </c>
      <c r="AB52" s="180">
        <v>10.083895</v>
      </c>
      <c r="AC52" s="180">
        <v>10.310570999999999</v>
      </c>
      <c r="AD52" s="180">
        <v>10.544727999999999</v>
      </c>
      <c r="AE52" s="180">
        <v>10.806520000000001</v>
      </c>
      <c r="AF52" s="178">
        <v>2.9683000000000001E-2</v>
      </c>
      <c r="AG52" s="168"/>
    </row>
    <row r="53" spans="1:33" ht="15" customHeight="1" x14ac:dyDescent="0.35">
      <c r="A53" s="167" t="s">
        <v>1608</v>
      </c>
      <c r="B53" s="177" t="s">
        <v>1300</v>
      </c>
      <c r="C53" s="180">
        <v>0.34828300000000001</v>
      </c>
      <c r="D53" s="180">
        <v>0.68802600000000003</v>
      </c>
      <c r="E53" s="180">
        <v>1.0494509999999999</v>
      </c>
      <c r="F53" s="180">
        <v>1.441756</v>
      </c>
      <c r="G53" s="180">
        <v>1.832028</v>
      </c>
      <c r="H53" s="180">
        <v>2.1811940000000001</v>
      </c>
      <c r="I53" s="180">
        <v>2.5296690000000002</v>
      </c>
      <c r="J53" s="180">
        <v>2.899756</v>
      </c>
      <c r="K53" s="180">
        <v>3.2314310000000002</v>
      </c>
      <c r="L53" s="180">
        <v>3.5762170000000002</v>
      </c>
      <c r="M53" s="180">
        <v>3.9181309999999998</v>
      </c>
      <c r="N53" s="180">
        <v>4.2547779999999999</v>
      </c>
      <c r="O53" s="180">
        <v>4.6277910000000002</v>
      </c>
      <c r="P53" s="180">
        <v>5.0341300000000002</v>
      </c>
      <c r="Q53" s="180">
        <v>5.4274639999999996</v>
      </c>
      <c r="R53" s="180">
        <v>5.8404530000000001</v>
      </c>
      <c r="S53" s="180">
        <v>6.2696110000000003</v>
      </c>
      <c r="T53" s="180">
        <v>6.6666990000000004</v>
      </c>
      <c r="U53" s="180">
        <v>7.121416</v>
      </c>
      <c r="V53" s="180">
        <v>7.5518640000000001</v>
      </c>
      <c r="W53" s="180">
        <v>7.9396190000000004</v>
      </c>
      <c r="X53" s="180">
        <v>8.3571760000000008</v>
      </c>
      <c r="Y53" s="180">
        <v>8.7974429999999995</v>
      </c>
      <c r="Z53" s="180">
        <v>9.2732150000000004</v>
      </c>
      <c r="AA53" s="180">
        <v>9.742896</v>
      </c>
      <c r="AB53" s="180">
        <v>10.177607999999999</v>
      </c>
      <c r="AC53" s="180">
        <v>10.626554</v>
      </c>
      <c r="AD53" s="180">
        <v>11.085711</v>
      </c>
      <c r="AE53" s="180">
        <v>11.577026999999999</v>
      </c>
      <c r="AF53" s="178">
        <v>0.133301</v>
      </c>
      <c r="AG53" s="168"/>
    </row>
    <row r="54" spans="1:33" ht="15" customHeight="1" x14ac:dyDescent="0.35">
      <c r="A54" s="167" t="s">
        <v>1609</v>
      </c>
      <c r="B54" s="177" t="s">
        <v>1302</v>
      </c>
      <c r="C54" s="180">
        <v>0</v>
      </c>
      <c r="D54" s="180">
        <v>0</v>
      </c>
      <c r="E54" s="180">
        <v>0</v>
      </c>
      <c r="F54" s="180">
        <v>0</v>
      </c>
      <c r="G54" s="180">
        <v>0</v>
      </c>
      <c r="H54" s="180">
        <v>0</v>
      </c>
      <c r="I54" s="180">
        <v>0</v>
      </c>
      <c r="J54" s="180">
        <v>0</v>
      </c>
      <c r="K54" s="180">
        <v>0</v>
      </c>
      <c r="L54" s="180">
        <v>0</v>
      </c>
      <c r="M54" s="180">
        <v>0</v>
      </c>
      <c r="N54" s="180">
        <v>0</v>
      </c>
      <c r="O54" s="180">
        <v>0</v>
      </c>
      <c r="P54" s="180">
        <v>0</v>
      </c>
      <c r="Q54" s="180">
        <v>0</v>
      </c>
      <c r="R54" s="180">
        <v>0</v>
      </c>
      <c r="S54" s="180">
        <v>0</v>
      </c>
      <c r="T54" s="180">
        <v>0</v>
      </c>
      <c r="U54" s="180">
        <v>0</v>
      </c>
      <c r="V54" s="180">
        <v>0</v>
      </c>
      <c r="W54" s="180">
        <v>0</v>
      </c>
      <c r="X54" s="180">
        <v>0</v>
      </c>
      <c r="Y54" s="180">
        <v>0</v>
      </c>
      <c r="Z54" s="180">
        <v>0</v>
      </c>
      <c r="AA54" s="180">
        <v>0</v>
      </c>
      <c r="AB54" s="180">
        <v>0</v>
      </c>
      <c r="AC54" s="180">
        <v>0</v>
      </c>
      <c r="AD54" s="180">
        <v>0</v>
      </c>
      <c r="AE54" s="180">
        <v>0</v>
      </c>
      <c r="AF54" s="178" t="s">
        <v>2926</v>
      </c>
      <c r="AG54" s="168"/>
    </row>
    <row r="55" spans="1:33" ht="15" customHeight="1" x14ac:dyDescent="0.35">
      <c r="A55" s="167" t="s">
        <v>1610</v>
      </c>
      <c r="B55" s="177" t="s">
        <v>1304</v>
      </c>
      <c r="C55" s="180">
        <v>37.452347000000003</v>
      </c>
      <c r="D55" s="180">
        <v>39.247565999999999</v>
      </c>
      <c r="E55" s="180">
        <v>41.101264999999998</v>
      </c>
      <c r="F55" s="180">
        <v>43.277489000000003</v>
      </c>
      <c r="G55" s="180">
        <v>44.812297999999998</v>
      </c>
      <c r="H55" s="180">
        <v>45.211024999999999</v>
      </c>
      <c r="I55" s="180">
        <v>45.654373</v>
      </c>
      <c r="J55" s="180">
        <v>46.483832999999997</v>
      </c>
      <c r="K55" s="180">
        <v>46.716456999999998</v>
      </c>
      <c r="L55" s="180">
        <v>47.191788000000003</v>
      </c>
      <c r="M55" s="180">
        <v>47.657195999999999</v>
      </c>
      <c r="N55" s="180">
        <v>48.086387999999999</v>
      </c>
      <c r="O55" s="180">
        <v>48.926696999999997</v>
      </c>
      <c r="P55" s="180">
        <v>50.075522999999997</v>
      </c>
      <c r="Q55" s="180">
        <v>51.043143999999998</v>
      </c>
      <c r="R55" s="180">
        <v>52.157077999999998</v>
      </c>
      <c r="S55" s="180">
        <v>53.369858000000001</v>
      </c>
      <c r="T55" s="180">
        <v>54.277855000000002</v>
      </c>
      <c r="U55" s="180">
        <v>55.614040000000003</v>
      </c>
      <c r="V55" s="180">
        <v>56.720207000000002</v>
      </c>
      <c r="W55" s="180">
        <v>57.489567000000001</v>
      </c>
      <c r="X55" s="180">
        <v>58.464061999999998</v>
      </c>
      <c r="Y55" s="180">
        <v>59.580601000000001</v>
      </c>
      <c r="Z55" s="180">
        <v>60.908290999999998</v>
      </c>
      <c r="AA55" s="180">
        <v>62.162230999999998</v>
      </c>
      <c r="AB55" s="180">
        <v>63.173470000000002</v>
      </c>
      <c r="AC55" s="180">
        <v>64.259360999999998</v>
      </c>
      <c r="AD55" s="180">
        <v>65.387748999999999</v>
      </c>
      <c r="AE55" s="180">
        <v>66.686347999999995</v>
      </c>
      <c r="AF55" s="178">
        <v>2.0818E-2</v>
      </c>
      <c r="AG55" s="168"/>
    </row>
    <row r="56" spans="1:33" ht="15" customHeight="1" x14ac:dyDescent="0.35">
      <c r="A56" s="167" t="s">
        <v>1611</v>
      </c>
      <c r="B56" s="177" t="s">
        <v>1306</v>
      </c>
      <c r="C56" s="180">
        <v>0</v>
      </c>
      <c r="D56" s="180">
        <v>0</v>
      </c>
      <c r="E56" s="180">
        <v>0</v>
      </c>
      <c r="F56" s="180">
        <v>0</v>
      </c>
      <c r="G56" s="180">
        <v>0</v>
      </c>
      <c r="H56" s="180">
        <v>0</v>
      </c>
      <c r="I56" s="180">
        <v>0</v>
      </c>
      <c r="J56" s="180">
        <v>0</v>
      </c>
      <c r="K56" s="180">
        <v>0</v>
      </c>
      <c r="L56" s="180">
        <v>0</v>
      </c>
      <c r="M56" s="180">
        <v>0</v>
      </c>
      <c r="N56" s="180">
        <v>0</v>
      </c>
      <c r="O56" s="180">
        <v>0</v>
      </c>
      <c r="P56" s="180">
        <v>0</v>
      </c>
      <c r="Q56" s="180">
        <v>0</v>
      </c>
      <c r="R56" s="180">
        <v>0</v>
      </c>
      <c r="S56" s="180">
        <v>0</v>
      </c>
      <c r="T56" s="180">
        <v>0</v>
      </c>
      <c r="U56" s="180">
        <v>0</v>
      </c>
      <c r="V56" s="180">
        <v>0</v>
      </c>
      <c r="W56" s="180">
        <v>0</v>
      </c>
      <c r="X56" s="180">
        <v>0</v>
      </c>
      <c r="Y56" s="180">
        <v>0</v>
      </c>
      <c r="Z56" s="180">
        <v>0</v>
      </c>
      <c r="AA56" s="180">
        <v>0</v>
      </c>
      <c r="AB56" s="180">
        <v>0</v>
      </c>
      <c r="AC56" s="180">
        <v>0</v>
      </c>
      <c r="AD56" s="180">
        <v>0</v>
      </c>
      <c r="AE56" s="180">
        <v>0</v>
      </c>
      <c r="AF56" s="178" t="s">
        <v>2926</v>
      </c>
      <c r="AG56" s="168"/>
    </row>
    <row r="57" spans="1:33" ht="15" customHeight="1" x14ac:dyDescent="0.35">
      <c r="A57" s="167" t="s">
        <v>1612</v>
      </c>
      <c r="B57" s="177" t="s">
        <v>1308</v>
      </c>
      <c r="C57" s="180">
        <v>0</v>
      </c>
      <c r="D57" s="180">
        <v>0</v>
      </c>
      <c r="E57" s="180">
        <v>0</v>
      </c>
      <c r="F57" s="180">
        <v>0</v>
      </c>
      <c r="G57" s="180">
        <v>0</v>
      </c>
      <c r="H57" s="180">
        <v>0</v>
      </c>
      <c r="I57" s="180">
        <v>0</v>
      </c>
      <c r="J57" s="180">
        <v>0</v>
      </c>
      <c r="K57" s="180">
        <v>0</v>
      </c>
      <c r="L57" s="180">
        <v>0</v>
      </c>
      <c r="M57" s="180">
        <v>0</v>
      </c>
      <c r="N57" s="180">
        <v>0</v>
      </c>
      <c r="O57" s="180">
        <v>0</v>
      </c>
      <c r="P57" s="180">
        <v>0</v>
      </c>
      <c r="Q57" s="180">
        <v>0</v>
      </c>
      <c r="R57" s="180">
        <v>0</v>
      </c>
      <c r="S57" s="180">
        <v>0</v>
      </c>
      <c r="T57" s="180">
        <v>0</v>
      </c>
      <c r="U57" s="180">
        <v>0</v>
      </c>
      <c r="V57" s="180">
        <v>0</v>
      </c>
      <c r="W57" s="180">
        <v>0</v>
      </c>
      <c r="X57" s="180">
        <v>0</v>
      </c>
      <c r="Y57" s="180">
        <v>0</v>
      </c>
      <c r="Z57" s="180">
        <v>0</v>
      </c>
      <c r="AA57" s="180">
        <v>0</v>
      </c>
      <c r="AB57" s="180">
        <v>0</v>
      </c>
      <c r="AC57" s="180">
        <v>0</v>
      </c>
      <c r="AD57" s="180">
        <v>0</v>
      </c>
      <c r="AE57" s="180">
        <v>0</v>
      </c>
      <c r="AF57" s="178" t="s">
        <v>2926</v>
      </c>
      <c r="AG57" s="168"/>
    </row>
    <row r="58" spans="1:33" ht="15" customHeight="1" x14ac:dyDescent="0.35">
      <c r="A58" s="167" t="s">
        <v>1613</v>
      </c>
      <c r="B58" s="177" t="s">
        <v>1310</v>
      </c>
      <c r="C58" s="180">
        <v>0</v>
      </c>
      <c r="D58" s="180">
        <v>0</v>
      </c>
      <c r="E58" s="180">
        <v>0</v>
      </c>
      <c r="F58" s="180">
        <v>0</v>
      </c>
      <c r="G58" s="180">
        <v>0</v>
      </c>
      <c r="H58" s="180">
        <v>0</v>
      </c>
      <c r="I58" s="180">
        <v>0</v>
      </c>
      <c r="J58" s="180">
        <v>0</v>
      </c>
      <c r="K58" s="180">
        <v>0</v>
      </c>
      <c r="L58" s="180">
        <v>0</v>
      </c>
      <c r="M58" s="180">
        <v>0</v>
      </c>
      <c r="N58" s="180">
        <v>0</v>
      </c>
      <c r="O58" s="180">
        <v>0</v>
      </c>
      <c r="P58" s="180">
        <v>0</v>
      </c>
      <c r="Q58" s="180">
        <v>0</v>
      </c>
      <c r="R58" s="180">
        <v>0</v>
      </c>
      <c r="S58" s="180">
        <v>0</v>
      </c>
      <c r="T58" s="180">
        <v>0</v>
      </c>
      <c r="U58" s="180">
        <v>0</v>
      </c>
      <c r="V58" s="180">
        <v>0</v>
      </c>
      <c r="W58" s="180">
        <v>0</v>
      </c>
      <c r="X58" s="180">
        <v>0</v>
      </c>
      <c r="Y58" s="180">
        <v>0</v>
      </c>
      <c r="Z58" s="180">
        <v>0</v>
      </c>
      <c r="AA58" s="180">
        <v>0</v>
      </c>
      <c r="AB58" s="180">
        <v>0</v>
      </c>
      <c r="AC58" s="180">
        <v>0</v>
      </c>
      <c r="AD58" s="180">
        <v>0</v>
      </c>
      <c r="AE58" s="180">
        <v>0</v>
      </c>
      <c r="AF58" s="178" t="s">
        <v>2926</v>
      </c>
      <c r="AG58" s="168"/>
    </row>
    <row r="59" spans="1:33" ht="15" customHeight="1" x14ac:dyDescent="0.35">
      <c r="A59" s="167" t="s">
        <v>1614</v>
      </c>
      <c r="B59" s="177" t="s">
        <v>1312</v>
      </c>
      <c r="C59" s="180">
        <v>0</v>
      </c>
      <c r="D59" s="180">
        <v>0</v>
      </c>
      <c r="E59" s="180">
        <v>0</v>
      </c>
      <c r="F59" s="180">
        <v>0</v>
      </c>
      <c r="G59" s="180">
        <v>0</v>
      </c>
      <c r="H59" s="180">
        <v>0</v>
      </c>
      <c r="I59" s="180">
        <v>0</v>
      </c>
      <c r="J59" s="180">
        <v>0</v>
      </c>
      <c r="K59" s="180">
        <v>0</v>
      </c>
      <c r="L59" s="180">
        <v>0</v>
      </c>
      <c r="M59" s="180">
        <v>0</v>
      </c>
      <c r="N59" s="180">
        <v>0</v>
      </c>
      <c r="O59" s="180">
        <v>0</v>
      </c>
      <c r="P59" s="180">
        <v>0</v>
      </c>
      <c r="Q59" s="180">
        <v>0</v>
      </c>
      <c r="R59" s="180">
        <v>0</v>
      </c>
      <c r="S59" s="180">
        <v>0</v>
      </c>
      <c r="T59" s="180">
        <v>0</v>
      </c>
      <c r="U59" s="180">
        <v>0</v>
      </c>
      <c r="V59" s="180">
        <v>0</v>
      </c>
      <c r="W59" s="180">
        <v>0</v>
      </c>
      <c r="X59" s="180">
        <v>0</v>
      </c>
      <c r="Y59" s="180">
        <v>0</v>
      </c>
      <c r="Z59" s="180">
        <v>0</v>
      </c>
      <c r="AA59" s="180">
        <v>0</v>
      </c>
      <c r="AB59" s="180">
        <v>0</v>
      </c>
      <c r="AC59" s="180">
        <v>0</v>
      </c>
      <c r="AD59" s="180">
        <v>0</v>
      </c>
      <c r="AE59" s="180">
        <v>0</v>
      </c>
      <c r="AF59" s="178" t="s">
        <v>2926</v>
      </c>
      <c r="AG59" s="168"/>
    </row>
    <row r="60" spans="1:33" ht="15" customHeight="1" x14ac:dyDescent="0.35">
      <c r="A60" s="167" t="s">
        <v>1615</v>
      </c>
      <c r="B60" s="177" t="s">
        <v>1314</v>
      </c>
      <c r="C60" s="180">
        <v>0</v>
      </c>
      <c r="D60" s="180">
        <v>0</v>
      </c>
      <c r="E60" s="180">
        <v>0</v>
      </c>
      <c r="F60" s="180">
        <v>0</v>
      </c>
      <c r="G60" s="180">
        <v>0</v>
      </c>
      <c r="H60" s="180">
        <v>0</v>
      </c>
      <c r="I60" s="180">
        <v>0</v>
      </c>
      <c r="J60" s="180">
        <v>0</v>
      </c>
      <c r="K60" s="180">
        <v>0</v>
      </c>
      <c r="L60" s="180">
        <v>0</v>
      </c>
      <c r="M60" s="180">
        <v>0</v>
      </c>
      <c r="N60" s="180">
        <v>0</v>
      </c>
      <c r="O60" s="180">
        <v>0</v>
      </c>
      <c r="P60" s="180">
        <v>0</v>
      </c>
      <c r="Q60" s="180">
        <v>0</v>
      </c>
      <c r="R60" s="180">
        <v>0</v>
      </c>
      <c r="S60" s="180">
        <v>0</v>
      </c>
      <c r="T60" s="180">
        <v>0</v>
      </c>
      <c r="U60" s="180">
        <v>0</v>
      </c>
      <c r="V60" s="180">
        <v>0</v>
      </c>
      <c r="W60" s="180">
        <v>0</v>
      </c>
      <c r="X60" s="180">
        <v>0</v>
      </c>
      <c r="Y60" s="180">
        <v>0</v>
      </c>
      <c r="Z60" s="180">
        <v>0</v>
      </c>
      <c r="AA60" s="180">
        <v>0</v>
      </c>
      <c r="AB60" s="180">
        <v>0</v>
      </c>
      <c r="AC60" s="180">
        <v>0</v>
      </c>
      <c r="AD60" s="180">
        <v>0</v>
      </c>
      <c r="AE60" s="180">
        <v>0</v>
      </c>
      <c r="AF60" s="178" t="s">
        <v>2926</v>
      </c>
      <c r="AG60" s="168"/>
    </row>
    <row r="61" spans="1:33" ht="15" customHeight="1" x14ac:dyDescent="0.35">
      <c r="A61" s="167" t="s">
        <v>1616</v>
      </c>
      <c r="B61" s="177" t="s">
        <v>1316</v>
      </c>
      <c r="C61" s="180">
        <v>2.042E-3</v>
      </c>
      <c r="D61" s="180">
        <v>4.2399999999999998E-3</v>
      </c>
      <c r="E61" s="180">
        <v>6.5950000000000002E-3</v>
      </c>
      <c r="F61" s="180">
        <v>9.1590000000000005E-3</v>
      </c>
      <c r="G61" s="180">
        <v>1.1719E-2</v>
      </c>
      <c r="H61" s="180">
        <v>1.4019999999999999E-2</v>
      </c>
      <c r="I61" s="180">
        <v>1.6319E-2</v>
      </c>
      <c r="J61" s="180">
        <v>1.8759999999999999E-2</v>
      </c>
      <c r="K61" s="180">
        <v>2.0952999999999999E-2</v>
      </c>
      <c r="L61" s="180">
        <v>2.3234000000000001E-2</v>
      </c>
      <c r="M61" s="180">
        <v>2.5498E-2</v>
      </c>
      <c r="N61" s="180">
        <v>2.7730999999999999E-2</v>
      </c>
      <c r="O61" s="180">
        <v>3.0204000000000002E-2</v>
      </c>
      <c r="P61" s="180">
        <v>3.2897999999999997E-2</v>
      </c>
      <c r="Q61" s="180">
        <v>3.5507999999999998E-2</v>
      </c>
      <c r="R61" s="180">
        <v>3.8251E-2</v>
      </c>
      <c r="S61" s="180">
        <v>4.1105999999999997E-2</v>
      </c>
      <c r="T61" s="180">
        <v>4.3756000000000003E-2</v>
      </c>
      <c r="U61" s="180">
        <v>4.6786000000000001E-2</v>
      </c>
      <c r="V61" s="180">
        <v>4.9659000000000002E-2</v>
      </c>
      <c r="W61" s="180">
        <v>5.2256999999999998E-2</v>
      </c>
      <c r="X61" s="180">
        <v>5.5052999999999998E-2</v>
      </c>
      <c r="Y61" s="180">
        <v>5.8004E-2</v>
      </c>
      <c r="Z61" s="180">
        <v>6.1192999999999997E-2</v>
      </c>
      <c r="AA61" s="180">
        <v>6.4346E-2</v>
      </c>
      <c r="AB61" s="180">
        <v>6.7272999999999999E-2</v>
      </c>
      <c r="AC61" s="180">
        <v>7.0299E-2</v>
      </c>
      <c r="AD61" s="180">
        <v>7.3396000000000003E-2</v>
      </c>
      <c r="AE61" s="180">
        <v>7.671E-2</v>
      </c>
      <c r="AF61" s="178">
        <v>0.13825599999999999</v>
      </c>
      <c r="AG61" s="168"/>
    </row>
    <row r="62" spans="1:33" ht="15" customHeight="1" x14ac:dyDescent="0.35">
      <c r="A62" s="167" t="s">
        <v>1617</v>
      </c>
      <c r="B62" s="177" t="s">
        <v>1343</v>
      </c>
      <c r="C62" s="180">
        <v>146.13726800000001</v>
      </c>
      <c r="D62" s="180">
        <v>156.974243</v>
      </c>
      <c r="E62" s="180">
        <v>168.19038399999999</v>
      </c>
      <c r="F62" s="180">
        <v>180.79188500000001</v>
      </c>
      <c r="G62" s="180">
        <v>190.72261</v>
      </c>
      <c r="H62" s="180">
        <v>195.77093500000001</v>
      </c>
      <c r="I62" s="180">
        <v>200.90701300000001</v>
      </c>
      <c r="J62" s="180">
        <v>207.69567900000001</v>
      </c>
      <c r="K62" s="180">
        <v>211.756271</v>
      </c>
      <c r="L62" s="180">
        <v>216.86850000000001</v>
      </c>
      <c r="M62" s="180">
        <v>221.91056800000001</v>
      </c>
      <c r="N62" s="180">
        <v>226.73867799999999</v>
      </c>
      <c r="O62" s="180">
        <v>233.49078399999999</v>
      </c>
      <c r="P62" s="180">
        <v>241.756699</v>
      </c>
      <c r="Q62" s="180">
        <v>249.13806199999999</v>
      </c>
      <c r="R62" s="180">
        <v>257.29470800000001</v>
      </c>
      <c r="S62" s="180">
        <v>266.00964399999998</v>
      </c>
      <c r="T62" s="180">
        <v>273.25802599999997</v>
      </c>
      <c r="U62" s="180">
        <v>282.65679899999998</v>
      </c>
      <c r="V62" s="180">
        <v>290.93826300000001</v>
      </c>
      <c r="W62" s="180">
        <v>297.50939899999997</v>
      </c>
      <c r="X62" s="180">
        <v>305.14816300000001</v>
      </c>
      <c r="Y62" s="180">
        <v>313.57321200000001</v>
      </c>
      <c r="Z62" s="180">
        <v>323.14501999999999</v>
      </c>
      <c r="AA62" s="180">
        <v>332.35003699999999</v>
      </c>
      <c r="AB62" s="180">
        <v>340.28381300000001</v>
      </c>
      <c r="AC62" s="180">
        <v>348.63705399999998</v>
      </c>
      <c r="AD62" s="180">
        <v>357.223724</v>
      </c>
      <c r="AE62" s="180">
        <v>366.76876800000002</v>
      </c>
      <c r="AF62" s="178">
        <v>3.3410000000000002E-2</v>
      </c>
      <c r="AG62" s="168"/>
    </row>
    <row r="63" spans="1:33" ht="15" customHeight="1" x14ac:dyDescent="0.35">
      <c r="A63" s="164"/>
      <c r="B63" s="168"/>
      <c r="C63" s="168"/>
      <c r="D63" s="168"/>
      <c r="E63" s="168"/>
      <c r="F63" s="168"/>
      <c r="G63" s="168"/>
      <c r="H63" s="168"/>
      <c r="I63" s="168"/>
      <c r="J63" s="168"/>
      <c r="K63" s="168"/>
      <c r="L63" s="168"/>
      <c r="M63" s="168"/>
      <c r="N63" s="168"/>
      <c r="O63" s="168"/>
      <c r="P63" s="168"/>
      <c r="Q63" s="168"/>
      <c r="R63" s="168"/>
      <c r="S63" s="168"/>
      <c r="T63" s="168"/>
      <c r="U63" s="168"/>
      <c r="V63" s="168"/>
      <c r="W63" s="168"/>
      <c r="X63" s="168"/>
      <c r="Y63" s="168"/>
      <c r="Z63" s="168"/>
      <c r="AA63" s="168"/>
      <c r="AB63" s="168"/>
      <c r="AC63" s="168"/>
      <c r="AD63" s="168"/>
      <c r="AE63" s="168"/>
      <c r="AF63" s="168"/>
      <c r="AG63" s="168"/>
    </row>
    <row r="64" spans="1:33" ht="15" customHeight="1" x14ac:dyDescent="0.35">
      <c r="A64" s="167" t="s">
        <v>1618</v>
      </c>
      <c r="B64" s="177" t="s">
        <v>1619</v>
      </c>
      <c r="C64" s="180">
        <v>11.323874999999999</v>
      </c>
      <c r="D64" s="180">
        <v>11.725951999999999</v>
      </c>
      <c r="E64" s="180">
        <v>12.124221</v>
      </c>
      <c r="F64" s="180">
        <v>12.515226999999999</v>
      </c>
      <c r="G64" s="180">
        <v>12.898777000000001</v>
      </c>
      <c r="H64" s="180">
        <v>13.278566</v>
      </c>
      <c r="I64" s="180">
        <v>13.655623</v>
      </c>
      <c r="J64" s="180">
        <v>14.030942</v>
      </c>
      <c r="K64" s="180">
        <v>14.404422</v>
      </c>
      <c r="L64" s="180">
        <v>14.777481</v>
      </c>
      <c r="M64" s="180">
        <v>15.150465000000001</v>
      </c>
      <c r="N64" s="180">
        <v>15.522717</v>
      </c>
      <c r="O64" s="180">
        <v>15.894626000000001</v>
      </c>
      <c r="P64" s="180">
        <v>16.266684999999999</v>
      </c>
      <c r="Q64" s="180">
        <v>16.636786000000001</v>
      </c>
      <c r="R64" s="180">
        <v>17.007792999999999</v>
      </c>
      <c r="S64" s="180">
        <v>17.379770000000001</v>
      </c>
      <c r="T64" s="180">
        <v>17.752410999999999</v>
      </c>
      <c r="U64" s="180">
        <v>18.123418999999998</v>
      </c>
      <c r="V64" s="180">
        <v>18.494624999999999</v>
      </c>
      <c r="W64" s="180">
        <v>18.865888999999999</v>
      </c>
      <c r="X64" s="180">
        <v>19.236948000000002</v>
      </c>
      <c r="Y64" s="180">
        <v>19.608872999999999</v>
      </c>
      <c r="Z64" s="180">
        <v>19.980753</v>
      </c>
      <c r="AA64" s="180">
        <v>20.352024</v>
      </c>
      <c r="AB64" s="180">
        <v>20.723407999999999</v>
      </c>
      <c r="AC64" s="180">
        <v>21.094830000000002</v>
      </c>
      <c r="AD64" s="180">
        <v>21.465547999999998</v>
      </c>
      <c r="AE64" s="180">
        <v>21.836341999999998</v>
      </c>
      <c r="AF64" s="178">
        <v>2.3729E-2</v>
      </c>
      <c r="AG64" s="168"/>
    </row>
    <row r="65" spans="1:33" ht="15" customHeight="1" x14ac:dyDescent="0.35">
      <c r="A65" s="167" t="s">
        <v>1620</v>
      </c>
      <c r="B65" s="177" t="s">
        <v>1621</v>
      </c>
      <c r="C65" s="180">
        <v>1290.5234379999999</v>
      </c>
      <c r="D65" s="180">
        <v>1338.6907960000001</v>
      </c>
      <c r="E65" s="180">
        <v>1387.226318</v>
      </c>
      <c r="F65" s="180">
        <v>1444.575317</v>
      </c>
      <c r="G65" s="180">
        <v>1478.6099850000001</v>
      </c>
      <c r="H65" s="180">
        <v>1474.3378909999999</v>
      </c>
      <c r="I65" s="180">
        <v>1471.240112</v>
      </c>
      <c r="J65" s="180">
        <v>1480.2689210000001</v>
      </c>
      <c r="K65" s="180">
        <v>1470.0782469999999</v>
      </c>
      <c r="L65" s="180">
        <v>1467.560547</v>
      </c>
      <c r="M65" s="180">
        <v>1464.7113039999999</v>
      </c>
      <c r="N65" s="180">
        <v>1460.689331</v>
      </c>
      <c r="O65" s="180">
        <v>1468.991943</v>
      </c>
      <c r="P65" s="180">
        <v>1486.2075199999999</v>
      </c>
      <c r="Q65" s="180">
        <v>1497.5131839999999</v>
      </c>
      <c r="R65" s="180">
        <v>1512.8046879999999</v>
      </c>
      <c r="S65" s="180">
        <v>1530.570557</v>
      </c>
      <c r="T65" s="180">
        <v>1539.272827</v>
      </c>
      <c r="U65" s="180">
        <v>1559.6218260000001</v>
      </c>
      <c r="V65" s="180">
        <v>1573.096313</v>
      </c>
      <c r="W65" s="180">
        <v>1576.969971</v>
      </c>
      <c r="X65" s="180">
        <v>1586.2608640000001</v>
      </c>
      <c r="Y65" s="180">
        <v>1599.139404</v>
      </c>
      <c r="Z65" s="180">
        <v>1617.2814940000001</v>
      </c>
      <c r="AA65" s="180">
        <v>1633.0073239999999</v>
      </c>
      <c r="AB65" s="180">
        <v>1642.0263669999999</v>
      </c>
      <c r="AC65" s="180">
        <v>1652.7132570000001</v>
      </c>
      <c r="AD65" s="180">
        <v>1664.1724850000001</v>
      </c>
      <c r="AE65" s="180">
        <v>1679.6254879999999</v>
      </c>
      <c r="AF65" s="178">
        <v>9.4560000000000009E-3</v>
      </c>
      <c r="AG65" s="168"/>
    </row>
    <row r="66" spans="1:33" ht="15" customHeight="1" x14ac:dyDescent="0.35">
      <c r="A66" s="164"/>
      <c r="B66" s="168"/>
      <c r="C66" s="168"/>
      <c r="D66" s="168"/>
      <c r="E66" s="168"/>
      <c r="F66" s="168"/>
      <c r="G66" s="168"/>
      <c r="H66" s="168"/>
      <c r="I66" s="168"/>
      <c r="J66" s="168"/>
      <c r="K66" s="168"/>
      <c r="L66" s="168"/>
      <c r="M66" s="168"/>
      <c r="N66" s="168"/>
      <c r="O66" s="168"/>
      <c r="P66" s="168"/>
      <c r="Q66" s="168"/>
      <c r="R66" s="168"/>
      <c r="S66" s="168"/>
      <c r="T66" s="168"/>
      <c r="U66" s="168"/>
      <c r="V66" s="168"/>
      <c r="W66" s="168"/>
      <c r="X66" s="168"/>
      <c r="Y66" s="168"/>
      <c r="Z66" s="168"/>
      <c r="AA66" s="168"/>
      <c r="AB66" s="168"/>
      <c r="AC66" s="168"/>
      <c r="AD66" s="168"/>
      <c r="AE66" s="168"/>
      <c r="AF66" s="168"/>
      <c r="AG66" s="168"/>
    </row>
    <row r="67" spans="1:33" ht="15" customHeight="1" x14ac:dyDescent="0.35">
      <c r="A67" s="167" t="s">
        <v>1622</v>
      </c>
      <c r="B67" s="176" t="s">
        <v>1623</v>
      </c>
      <c r="C67" s="181">
        <v>2115.2197270000001</v>
      </c>
      <c r="D67" s="181">
        <v>2180.1691890000002</v>
      </c>
      <c r="E67" s="181">
        <v>2241.022461</v>
      </c>
      <c r="F67" s="181">
        <v>2281.6728520000001</v>
      </c>
      <c r="G67" s="181">
        <v>2300.9160160000001</v>
      </c>
      <c r="H67" s="181">
        <v>2286.3242190000001</v>
      </c>
      <c r="I67" s="181">
        <v>2269.0820309999999</v>
      </c>
      <c r="J67" s="181">
        <v>2271.955078</v>
      </c>
      <c r="K67" s="181">
        <v>2258.5976559999999</v>
      </c>
      <c r="L67" s="181">
        <v>2253.0446780000002</v>
      </c>
      <c r="M67" s="181">
        <v>2250.8784179999998</v>
      </c>
      <c r="N67" s="181">
        <v>2245.0900879999999</v>
      </c>
      <c r="O67" s="181">
        <v>2256.0046390000002</v>
      </c>
      <c r="P67" s="181">
        <v>2276.2248540000001</v>
      </c>
      <c r="Q67" s="181">
        <v>2296.3398440000001</v>
      </c>
      <c r="R67" s="181">
        <v>2318.0153810000002</v>
      </c>
      <c r="S67" s="181">
        <v>2342.7226559999999</v>
      </c>
      <c r="T67" s="181">
        <v>2357.303711</v>
      </c>
      <c r="U67" s="181">
        <v>2381.1020509999998</v>
      </c>
      <c r="V67" s="181">
        <v>2395.0874020000001</v>
      </c>
      <c r="W67" s="181">
        <v>2397.0991210000002</v>
      </c>
      <c r="X67" s="181">
        <v>2405.6545409999999</v>
      </c>
      <c r="Y67" s="181">
        <v>2415.9272460000002</v>
      </c>
      <c r="Z67" s="181">
        <v>2438.1938479999999</v>
      </c>
      <c r="AA67" s="181">
        <v>2456.6552729999999</v>
      </c>
      <c r="AB67" s="181">
        <v>2465.076172</v>
      </c>
      <c r="AC67" s="181">
        <v>2476.3120119999999</v>
      </c>
      <c r="AD67" s="181">
        <v>2490.4514159999999</v>
      </c>
      <c r="AE67" s="181">
        <v>2509.7250979999999</v>
      </c>
      <c r="AF67" s="179">
        <v>6.1260000000000004E-3</v>
      </c>
      <c r="AG67" s="168"/>
    </row>
    <row r="68" spans="1:33" ht="15" customHeight="1" x14ac:dyDescent="0.35">
      <c r="A68" s="164"/>
      <c r="B68" s="168"/>
      <c r="C68" s="168"/>
      <c r="D68" s="168"/>
      <c r="E68" s="168"/>
      <c r="F68" s="168"/>
      <c r="G68" s="168"/>
      <c r="H68" s="168"/>
      <c r="I68" s="168"/>
      <c r="J68" s="168"/>
      <c r="K68" s="168"/>
      <c r="L68" s="168"/>
      <c r="M68" s="168"/>
      <c r="N68" s="168"/>
      <c r="O68" s="168"/>
      <c r="P68" s="168"/>
      <c r="Q68" s="168"/>
      <c r="R68" s="168"/>
      <c r="S68" s="168"/>
      <c r="T68" s="168"/>
      <c r="U68" s="168"/>
      <c r="V68" s="168"/>
      <c r="W68" s="168"/>
      <c r="X68" s="168"/>
      <c r="Y68" s="168"/>
      <c r="Z68" s="168"/>
      <c r="AA68" s="168"/>
      <c r="AB68" s="168"/>
      <c r="AC68" s="168"/>
      <c r="AD68" s="168"/>
      <c r="AE68" s="168"/>
      <c r="AF68" s="168"/>
      <c r="AG68" s="168"/>
    </row>
    <row r="69" spans="1:33" ht="15" customHeight="1" x14ac:dyDescent="0.35">
      <c r="A69" s="164"/>
      <c r="B69" s="176" t="s">
        <v>1624</v>
      </c>
      <c r="C69" s="168"/>
      <c r="D69" s="168"/>
      <c r="E69" s="168"/>
      <c r="F69" s="168"/>
      <c r="G69" s="168"/>
      <c r="H69" s="168"/>
      <c r="I69" s="168"/>
      <c r="J69" s="168"/>
      <c r="K69" s="168"/>
      <c r="L69" s="168"/>
      <c r="M69" s="168"/>
      <c r="N69" s="168"/>
      <c r="O69" s="168"/>
      <c r="P69" s="168"/>
      <c r="Q69" s="168"/>
      <c r="R69" s="168"/>
      <c r="S69" s="168"/>
      <c r="T69" s="168"/>
      <c r="U69" s="168"/>
      <c r="V69" s="168"/>
      <c r="W69" s="168"/>
      <c r="X69" s="168"/>
      <c r="Y69" s="168"/>
      <c r="Z69" s="168"/>
      <c r="AA69" s="168"/>
      <c r="AB69" s="168"/>
      <c r="AC69" s="168"/>
      <c r="AD69" s="168"/>
      <c r="AE69" s="168"/>
      <c r="AF69" s="168"/>
      <c r="AG69" s="168"/>
    </row>
    <row r="70" spans="1:33" ht="12" customHeight="1" x14ac:dyDescent="0.35">
      <c r="A70" s="167" t="s">
        <v>1625</v>
      </c>
      <c r="B70" s="177" t="s">
        <v>1626</v>
      </c>
      <c r="C70" s="180">
        <v>409.22219799999999</v>
      </c>
      <c r="D70" s="180">
        <v>410.56594799999999</v>
      </c>
      <c r="E70" s="180">
        <v>420.37487800000002</v>
      </c>
      <c r="F70" s="180">
        <v>426.54953</v>
      </c>
      <c r="G70" s="180">
        <v>427.360657</v>
      </c>
      <c r="H70" s="180">
        <v>421.115723</v>
      </c>
      <c r="I70" s="180">
        <v>414.73245200000002</v>
      </c>
      <c r="J70" s="180">
        <v>411.09646600000002</v>
      </c>
      <c r="K70" s="180">
        <v>405.666382</v>
      </c>
      <c r="L70" s="180">
        <v>401.39630099999999</v>
      </c>
      <c r="M70" s="180">
        <v>397.83691399999998</v>
      </c>
      <c r="N70" s="180">
        <v>392.703461</v>
      </c>
      <c r="O70" s="180">
        <v>390.07269300000002</v>
      </c>
      <c r="P70" s="180">
        <v>389.18179300000003</v>
      </c>
      <c r="Q70" s="180">
        <v>388.77963299999999</v>
      </c>
      <c r="R70" s="180">
        <v>388.93957499999999</v>
      </c>
      <c r="S70" s="180">
        <v>390.28784200000001</v>
      </c>
      <c r="T70" s="180">
        <v>389.97531099999998</v>
      </c>
      <c r="U70" s="180">
        <v>391.34609999999998</v>
      </c>
      <c r="V70" s="180">
        <v>391.23748799999998</v>
      </c>
      <c r="W70" s="180">
        <v>389.381958</v>
      </c>
      <c r="X70" s="180">
        <v>388.938354</v>
      </c>
      <c r="Y70" s="180">
        <v>388.89590500000003</v>
      </c>
      <c r="Z70" s="180">
        <v>390.731537</v>
      </c>
      <c r="AA70" s="180">
        <v>392.03951999999998</v>
      </c>
      <c r="AB70" s="180">
        <v>392.79080199999999</v>
      </c>
      <c r="AC70" s="180">
        <v>393.56564300000002</v>
      </c>
      <c r="AD70" s="180">
        <v>395.13476600000001</v>
      </c>
      <c r="AE70" s="180">
        <v>397.69732699999997</v>
      </c>
      <c r="AF70" s="178">
        <v>-1.0200000000000001E-3</v>
      </c>
      <c r="AG70" s="168"/>
    </row>
    <row r="71" spans="1:33" ht="15" customHeight="1" x14ac:dyDescent="0.35">
      <c r="A71" s="167" t="s">
        <v>1627</v>
      </c>
      <c r="B71" s="177" t="s">
        <v>1628</v>
      </c>
      <c r="C71" s="180">
        <v>200.947754</v>
      </c>
      <c r="D71" s="180">
        <v>202.89880400000001</v>
      </c>
      <c r="E71" s="180">
        <v>208.99607800000001</v>
      </c>
      <c r="F71" s="180">
        <v>213.30737300000001</v>
      </c>
      <c r="G71" s="180">
        <v>214.86883499999999</v>
      </c>
      <c r="H71" s="180">
        <v>212.77477999999999</v>
      </c>
      <c r="I71" s="180">
        <v>210.593628</v>
      </c>
      <c r="J71" s="180">
        <v>209.731461</v>
      </c>
      <c r="K71" s="180">
        <v>207.886765</v>
      </c>
      <c r="L71" s="180">
        <v>206.56802400000001</v>
      </c>
      <c r="M71" s="180">
        <v>206.067474</v>
      </c>
      <c r="N71" s="180">
        <v>205.63189700000001</v>
      </c>
      <c r="O71" s="180">
        <v>206.44987499999999</v>
      </c>
      <c r="P71" s="180">
        <v>208.120407</v>
      </c>
      <c r="Q71" s="180">
        <v>209.75288399999999</v>
      </c>
      <c r="R71" s="180">
        <v>211.543442</v>
      </c>
      <c r="S71" s="180">
        <v>213.714325</v>
      </c>
      <c r="T71" s="180">
        <v>214.89471399999999</v>
      </c>
      <c r="U71" s="180">
        <v>216.87809799999999</v>
      </c>
      <c r="V71" s="180">
        <v>217.92143200000001</v>
      </c>
      <c r="W71" s="180">
        <v>217.820526</v>
      </c>
      <c r="X71" s="180">
        <v>218.32534799999999</v>
      </c>
      <c r="Y71" s="180">
        <v>218.996613</v>
      </c>
      <c r="Z71" s="180">
        <v>220.690079</v>
      </c>
      <c r="AA71" s="180">
        <v>222.02767900000001</v>
      </c>
      <c r="AB71" s="180">
        <v>222.589325</v>
      </c>
      <c r="AC71" s="180">
        <v>223.333359</v>
      </c>
      <c r="AD71" s="180">
        <v>224.37844799999999</v>
      </c>
      <c r="AE71" s="180">
        <v>225.93164100000001</v>
      </c>
      <c r="AF71" s="178">
        <v>4.1939999999999998E-3</v>
      </c>
      <c r="AG71" s="168"/>
    </row>
    <row r="72" spans="1:33" ht="15" customHeight="1" x14ac:dyDescent="0.35">
      <c r="A72" s="167" t="s">
        <v>1629</v>
      </c>
      <c r="B72" s="177" t="s">
        <v>1630</v>
      </c>
      <c r="C72" s="180">
        <v>0</v>
      </c>
      <c r="D72" s="180">
        <v>0.42556899999999998</v>
      </c>
      <c r="E72" s="180">
        <v>0.44268800000000003</v>
      </c>
      <c r="F72" s="180">
        <v>0.45116200000000001</v>
      </c>
      <c r="G72" s="180">
        <v>0.46771400000000002</v>
      </c>
      <c r="H72" s="180">
        <v>0.48036200000000001</v>
      </c>
      <c r="I72" s="180">
        <v>0.499552</v>
      </c>
      <c r="J72" s="180">
        <v>0.52922599999999997</v>
      </c>
      <c r="K72" s="180">
        <v>0.56956399999999996</v>
      </c>
      <c r="L72" s="180">
        <v>0.62771500000000002</v>
      </c>
      <c r="M72" s="180">
        <v>0.70050999999999997</v>
      </c>
      <c r="N72" s="180">
        <v>0.78753399999999996</v>
      </c>
      <c r="O72" s="180">
        <v>0.89522100000000004</v>
      </c>
      <c r="P72" s="180">
        <v>1.0244439999999999</v>
      </c>
      <c r="Q72" s="180">
        <v>1.179249</v>
      </c>
      <c r="R72" s="180">
        <v>1.357715</v>
      </c>
      <c r="S72" s="180">
        <v>1.5653490000000001</v>
      </c>
      <c r="T72" s="180">
        <v>1.7919799999999999</v>
      </c>
      <c r="U72" s="180">
        <v>2.0581260000000001</v>
      </c>
      <c r="V72" s="180">
        <v>2.3500909999999999</v>
      </c>
      <c r="W72" s="180">
        <v>2.6575850000000001</v>
      </c>
      <c r="X72" s="180">
        <v>2.9952100000000002</v>
      </c>
      <c r="Y72" s="180">
        <v>3.344862</v>
      </c>
      <c r="Z72" s="180">
        <v>3.7154560000000001</v>
      </c>
      <c r="AA72" s="180">
        <v>4.0740189999999998</v>
      </c>
      <c r="AB72" s="180">
        <v>4.4086040000000004</v>
      </c>
      <c r="AC72" s="180">
        <v>4.7275960000000001</v>
      </c>
      <c r="AD72" s="180">
        <v>5.0357859999999999</v>
      </c>
      <c r="AE72" s="180">
        <v>5.3269820000000001</v>
      </c>
      <c r="AF72" s="178" t="s">
        <v>2926</v>
      </c>
      <c r="AG72" s="168"/>
    </row>
    <row r="73" spans="1:33" ht="15" customHeight="1" x14ac:dyDescent="0.35">
      <c r="A73" s="167" t="s">
        <v>1631</v>
      </c>
      <c r="B73" s="177" t="s">
        <v>1632</v>
      </c>
      <c r="C73" s="180">
        <v>0</v>
      </c>
      <c r="D73" s="180">
        <v>0</v>
      </c>
      <c r="E73" s="180">
        <v>0</v>
      </c>
      <c r="F73" s="180">
        <v>0</v>
      </c>
      <c r="G73" s="180">
        <v>0</v>
      </c>
      <c r="H73" s="180">
        <v>0</v>
      </c>
      <c r="I73" s="180">
        <v>0</v>
      </c>
      <c r="J73" s="180">
        <v>0</v>
      </c>
      <c r="K73" s="180">
        <v>0</v>
      </c>
      <c r="L73" s="180">
        <v>0</v>
      </c>
      <c r="M73" s="180">
        <v>0</v>
      </c>
      <c r="N73" s="180">
        <v>0</v>
      </c>
      <c r="O73" s="180">
        <v>0</v>
      </c>
      <c r="P73" s="180">
        <v>0</v>
      </c>
      <c r="Q73" s="180">
        <v>0</v>
      </c>
      <c r="R73" s="180">
        <v>0</v>
      </c>
      <c r="S73" s="180">
        <v>0</v>
      </c>
      <c r="T73" s="180">
        <v>0</v>
      </c>
      <c r="U73" s="180">
        <v>0</v>
      </c>
      <c r="V73" s="180">
        <v>0</v>
      </c>
      <c r="W73" s="180">
        <v>0</v>
      </c>
      <c r="X73" s="180">
        <v>0</v>
      </c>
      <c r="Y73" s="180">
        <v>0</v>
      </c>
      <c r="Z73" s="180">
        <v>0</v>
      </c>
      <c r="AA73" s="180">
        <v>0</v>
      </c>
      <c r="AB73" s="180">
        <v>0</v>
      </c>
      <c r="AC73" s="180">
        <v>0</v>
      </c>
      <c r="AD73" s="180">
        <v>0</v>
      </c>
      <c r="AE73" s="180">
        <v>0</v>
      </c>
      <c r="AF73" s="178" t="s">
        <v>2926</v>
      </c>
      <c r="AG73" s="168"/>
    </row>
    <row r="74" spans="1:33" ht="15" customHeight="1" x14ac:dyDescent="0.35">
      <c r="A74" s="167" t="s">
        <v>1633</v>
      </c>
      <c r="B74" s="177" t="s">
        <v>1634</v>
      </c>
      <c r="C74" s="180">
        <v>32.123966000000003</v>
      </c>
      <c r="D74" s="180">
        <v>36.690376000000001</v>
      </c>
      <c r="E74" s="180">
        <v>41.553866999999997</v>
      </c>
      <c r="F74" s="180">
        <v>45.222282</v>
      </c>
      <c r="G74" s="180">
        <v>49.018242000000001</v>
      </c>
      <c r="H74" s="180">
        <v>53.066738000000001</v>
      </c>
      <c r="I74" s="180">
        <v>55.885390999999998</v>
      </c>
      <c r="J74" s="180">
        <v>59.418255000000002</v>
      </c>
      <c r="K74" s="180">
        <v>62.951850999999998</v>
      </c>
      <c r="L74" s="180">
        <v>67.233551000000006</v>
      </c>
      <c r="M74" s="180">
        <v>71.274567000000005</v>
      </c>
      <c r="N74" s="180">
        <v>75.291495999999995</v>
      </c>
      <c r="O74" s="180">
        <v>79.179419999999993</v>
      </c>
      <c r="P74" s="180">
        <v>83.324096999999995</v>
      </c>
      <c r="Q74" s="180">
        <v>86.635597000000004</v>
      </c>
      <c r="R74" s="180">
        <v>89.774139000000005</v>
      </c>
      <c r="S74" s="180">
        <v>92.460875999999999</v>
      </c>
      <c r="T74" s="180">
        <v>94.713440000000006</v>
      </c>
      <c r="U74" s="180">
        <v>97.169914000000006</v>
      </c>
      <c r="V74" s="180">
        <v>99.056503000000006</v>
      </c>
      <c r="W74" s="180">
        <v>100.12359600000001</v>
      </c>
      <c r="X74" s="180">
        <v>101.118591</v>
      </c>
      <c r="Y74" s="180">
        <v>102.184456</v>
      </c>
      <c r="Z74" s="180">
        <v>103.761719</v>
      </c>
      <c r="AA74" s="180">
        <v>105.119316</v>
      </c>
      <c r="AB74" s="180">
        <v>104.891991</v>
      </c>
      <c r="AC74" s="180">
        <v>105.332596</v>
      </c>
      <c r="AD74" s="180">
        <v>105.56832900000001</v>
      </c>
      <c r="AE74" s="180">
        <v>105.94976</v>
      </c>
      <c r="AF74" s="178">
        <v>4.3541000000000003E-2</v>
      </c>
      <c r="AG74" s="168"/>
    </row>
    <row r="75" spans="1:33" ht="15" customHeight="1" x14ac:dyDescent="0.35">
      <c r="A75" s="167" t="s">
        <v>1635</v>
      </c>
      <c r="B75" s="177" t="s">
        <v>1357</v>
      </c>
      <c r="C75" s="180">
        <v>0</v>
      </c>
      <c r="D75" s="180">
        <v>0</v>
      </c>
      <c r="E75" s="180">
        <v>0</v>
      </c>
      <c r="F75" s="180">
        <v>0</v>
      </c>
      <c r="G75" s="180">
        <v>0</v>
      </c>
      <c r="H75" s="180">
        <v>0</v>
      </c>
      <c r="I75" s="180">
        <v>0</v>
      </c>
      <c r="J75" s="180">
        <v>0</v>
      </c>
      <c r="K75" s="180">
        <v>0</v>
      </c>
      <c r="L75" s="180">
        <v>0</v>
      </c>
      <c r="M75" s="180">
        <v>0</v>
      </c>
      <c r="N75" s="180">
        <v>0</v>
      </c>
      <c r="O75" s="180">
        <v>0</v>
      </c>
      <c r="P75" s="180">
        <v>0</v>
      </c>
      <c r="Q75" s="180">
        <v>0</v>
      </c>
      <c r="R75" s="180">
        <v>0</v>
      </c>
      <c r="S75" s="180">
        <v>0</v>
      </c>
      <c r="T75" s="180">
        <v>0</v>
      </c>
      <c r="U75" s="180">
        <v>0</v>
      </c>
      <c r="V75" s="180">
        <v>0</v>
      </c>
      <c r="W75" s="180">
        <v>0</v>
      </c>
      <c r="X75" s="180">
        <v>0</v>
      </c>
      <c r="Y75" s="180">
        <v>0</v>
      </c>
      <c r="Z75" s="180">
        <v>0</v>
      </c>
      <c r="AA75" s="180">
        <v>0</v>
      </c>
      <c r="AB75" s="180">
        <v>0</v>
      </c>
      <c r="AC75" s="180">
        <v>0</v>
      </c>
      <c r="AD75" s="180">
        <v>0</v>
      </c>
      <c r="AE75" s="180">
        <v>0</v>
      </c>
      <c r="AF75" s="178" t="s">
        <v>2926</v>
      </c>
      <c r="AG75" s="168"/>
    </row>
    <row r="76" spans="1:33" ht="15" customHeight="1" x14ac:dyDescent="0.35">
      <c r="A76" s="167" t="s">
        <v>1636</v>
      </c>
      <c r="B76" s="177" t="s">
        <v>1637</v>
      </c>
      <c r="C76" s="180">
        <v>0</v>
      </c>
      <c r="D76" s="180">
        <v>0.78512599999999999</v>
      </c>
      <c r="E76" s="180">
        <v>0.79685600000000001</v>
      </c>
      <c r="F76" s="180">
        <v>0.80602700000000005</v>
      </c>
      <c r="G76" s="180">
        <v>0.81136299999999995</v>
      </c>
      <c r="H76" s="180">
        <v>0.81310199999999999</v>
      </c>
      <c r="I76" s="180">
        <v>0.82574700000000001</v>
      </c>
      <c r="J76" s="180">
        <v>0.85222900000000001</v>
      </c>
      <c r="K76" s="180">
        <v>0.882633</v>
      </c>
      <c r="L76" s="180">
        <v>0.92191800000000002</v>
      </c>
      <c r="M76" s="180">
        <v>0.971078</v>
      </c>
      <c r="N76" s="180">
        <v>1.0282210000000001</v>
      </c>
      <c r="O76" s="180">
        <v>1.098714</v>
      </c>
      <c r="P76" s="180">
        <v>1.182401</v>
      </c>
      <c r="Q76" s="180">
        <v>1.281458</v>
      </c>
      <c r="R76" s="180">
        <v>1.396326</v>
      </c>
      <c r="S76" s="180">
        <v>1.5288219999999999</v>
      </c>
      <c r="T76" s="180">
        <v>1.6689069999999999</v>
      </c>
      <c r="U76" s="180">
        <v>1.827434</v>
      </c>
      <c r="V76" s="180">
        <v>1.9867049999999999</v>
      </c>
      <c r="W76" s="180">
        <v>2.1383760000000001</v>
      </c>
      <c r="X76" s="180">
        <v>2.2938879999999999</v>
      </c>
      <c r="Y76" s="180">
        <v>2.445249</v>
      </c>
      <c r="Z76" s="180">
        <v>2.5990880000000001</v>
      </c>
      <c r="AA76" s="180">
        <v>2.7374830000000001</v>
      </c>
      <c r="AB76" s="180">
        <v>2.852303</v>
      </c>
      <c r="AC76" s="180">
        <v>2.9553479999999999</v>
      </c>
      <c r="AD76" s="180">
        <v>3.0485850000000001</v>
      </c>
      <c r="AE76" s="180">
        <v>3.136342</v>
      </c>
      <c r="AF76" s="178" t="s">
        <v>2926</v>
      </c>
      <c r="AG76" s="168"/>
    </row>
    <row r="77" spans="1:33" ht="15" customHeight="1" x14ac:dyDescent="0.35">
      <c r="A77" s="167" t="s">
        <v>1638</v>
      </c>
      <c r="B77" s="177" t="s">
        <v>1639</v>
      </c>
      <c r="C77" s="180">
        <v>0</v>
      </c>
      <c r="D77" s="180">
        <v>0.88447200000000004</v>
      </c>
      <c r="E77" s="180">
        <v>0.89035600000000004</v>
      </c>
      <c r="F77" s="180">
        <v>0.878467</v>
      </c>
      <c r="G77" s="180">
        <v>0.868892</v>
      </c>
      <c r="H77" s="180">
        <v>0.860124</v>
      </c>
      <c r="I77" s="180">
        <v>0.85681200000000002</v>
      </c>
      <c r="J77" s="180">
        <v>0.86847700000000005</v>
      </c>
      <c r="K77" s="180">
        <v>0.88922800000000002</v>
      </c>
      <c r="L77" s="180">
        <v>0.92778099999999997</v>
      </c>
      <c r="M77" s="180">
        <v>0.98014199999999996</v>
      </c>
      <c r="N77" s="180">
        <v>1.046279</v>
      </c>
      <c r="O77" s="180">
        <v>1.1295440000000001</v>
      </c>
      <c r="P77" s="180">
        <v>1.2356229999999999</v>
      </c>
      <c r="Q77" s="180">
        <v>1.356994</v>
      </c>
      <c r="R77" s="180">
        <v>1.4993259999999999</v>
      </c>
      <c r="S77" s="180">
        <v>1.660482</v>
      </c>
      <c r="T77" s="180">
        <v>1.8344940000000001</v>
      </c>
      <c r="U77" s="180">
        <v>2.0316239999999999</v>
      </c>
      <c r="V77" s="180">
        <v>2.231522</v>
      </c>
      <c r="W77" s="180">
        <v>2.422339</v>
      </c>
      <c r="X77" s="180">
        <v>2.6143709999999998</v>
      </c>
      <c r="Y77" s="180">
        <v>2.8027799999999998</v>
      </c>
      <c r="Z77" s="180">
        <v>2.9953270000000001</v>
      </c>
      <c r="AA77" s="180">
        <v>3.1700059999999999</v>
      </c>
      <c r="AB77" s="180">
        <v>3.310581</v>
      </c>
      <c r="AC77" s="180">
        <v>3.4333979999999999</v>
      </c>
      <c r="AD77" s="180">
        <v>3.5379559999999999</v>
      </c>
      <c r="AE77" s="180">
        <v>3.6315369999999998</v>
      </c>
      <c r="AF77" s="178" t="s">
        <v>2926</v>
      </c>
      <c r="AG77" s="168"/>
    </row>
    <row r="78" spans="1:33" ht="15" customHeight="1" x14ac:dyDescent="0.35">
      <c r="A78" s="167" t="s">
        <v>1640</v>
      </c>
      <c r="B78" s="177" t="s">
        <v>1365</v>
      </c>
      <c r="C78" s="180">
        <v>0</v>
      </c>
      <c r="D78" s="180">
        <v>0</v>
      </c>
      <c r="E78" s="180">
        <v>0</v>
      </c>
      <c r="F78" s="180">
        <v>0</v>
      </c>
      <c r="G78" s="180">
        <v>0</v>
      </c>
      <c r="H78" s="180">
        <v>0</v>
      </c>
      <c r="I78" s="180">
        <v>0</v>
      </c>
      <c r="J78" s="180">
        <v>0</v>
      </c>
      <c r="K78" s="180">
        <v>0</v>
      </c>
      <c r="L78" s="180">
        <v>0</v>
      </c>
      <c r="M78" s="180">
        <v>0</v>
      </c>
      <c r="N78" s="180">
        <v>0</v>
      </c>
      <c r="O78" s="180">
        <v>0</v>
      </c>
      <c r="P78" s="180">
        <v>0</v>
      </c>
      <c r="Q78" s="180">
        <v>0</v>
      </c>
      <c r="R78" s="180">
        <v>0</v>
      </c>
      <c r="S78" s="180">
        <v>0</v>
      </c>
      <c r="T78" s="180">
        <v>0</v>
      </c>
      <c r="U78" s="180">
        <v>0</v>
      </c>
      <c r="V78" s="180">
        <v>0</v>
      </c>
      <c r="W78" s="180">
        <v>0</v>
      </c>
      <c r="X78" s="180">
        <v>0</v>
      </c>
      <c r="Y78" s="180">
        <v>0</v>
      </c>
      <c r="Z78" s="180">
        <v>0</v>
      </c>
      <c r="AA78" s="180">
        <v>0</v>
      </c>
      <c r="AB78" s="180">
        <v>0</v>
      </c>
      <c r="AC78" s="180">
        <v>0</v>
      </c>
      <c r="AD78" s="180">
        <v>0</v>
      </c>
      <c r="AE78" s="180">
        <v>0</v>
      </c>
      <c r="AF78" s="178" t="s">
        <v>2926</v>
      </c>
      <c r="AG78" s="168"/>
    </row>
    <row r="79" spans="1:33" ht="15" customHeight="1" x14ac:dyDescent="0.35">
      <c r="A79" s="167" t="s">
        <v>1641</v>
      </c>
      <c r="B79" s="176" t="s">
        <v>1642</v>
      </c>
      <c r="C79" s="181">
        <v>642.29388400000005</v>
      </c>
      <c r="D79" s="181">
        <v>652.25036599999999</v>
      </c>
      <c r="E79" s="181">
        <v>673.05474900000002</v>
      </c>
      <c r="F79" s="181">
        <v>687.21484399999997</v>
      </c>
      <c r="G79" s="181">
        <v>693.39562999999998</v>
      </c>
      <c r="H79" s="181">
        <v>689.11084000000005</v>
      </c>
      <c r="I79" s="181">
        <v>683.39361599999995</v>
      </c>
      <c r="J79" s="181">
        <v>682.49615500000004</v>
      </c>
      <c r="K79" s="181">
        <v>678.846497</v>
      </c>
      <c r="L79" s="181">
        <v>677.67529300000001</v>
      </c>
      <c r="M79" s="181">
        <v>677.83062700000005</v>
      </c>
      <c r="N79" s="181">
        <v>676.48889199999996</v>
      </c>
      <c r="O79" s="181">
        <v>678.82556199999999</v>
      </c>
      <c r="P79" s="181">
        <v>684.06878700000004</v>
      </c>
      <c r="Q79" s="181">
        <v>688.98584000000005</v>
      </c>
      <c r="R79" s="181">
        <v>694.51049799999998</v>
      </c>
      <c r="S79" s="181">
        <v>701.21771200000001</v>
      </c>
      <c r="T79" s="181">
        <v>704.87890600000003</v>
      </c>
      <c r="U79" s="181">
        <v>711.31133999999997</v>
      </c>
      <c r="V79" s="181">
        <v>714.78363000000002</v>
      </c>
      <c r="W79" s="181">
        <v>714.54437299999995</v>
      </c>
      <c r="X79" s="181">
        <v>716.285706</v>
      </c>
      <c r="Y79" s="181">
        <v>718.66986099999997</v>
      </c>
      <c r="Z79" s="181">
        <v>724.49316399999998</v>
      </c>
      <c r="AA79" s="181">
        <v>729.16803000000004</v>
      </c>
      <c r="AB79" s="181">
        <v>730.84368900000004</v>
      </c>
      <c r="AC79" s="181">
        <v>733.34802200000001</v>
      </c>
      <c r="AD79" s="181">
        <v>736.70385699999997</v>
      </c>
      <c r="AE79" s="181">
        <v>741.67358400000001</v>
      </c>
      <c r="AF79" s="179">
        <v>5.1510000000000002E-3</v>
      </c>
      <c r="AG79" s="168"/>
    </row>
    <row r="80" spans="1:33" ht="15" customHeight="1" thickBot="1" x14ac:dyDescent="0.4">
      <c r="A80" s="164"/>
      <c r="B80" s="168"/>
      <c r="C80" s="168"/>
      <c r="D80" s="168"/>
      <c r="E80" s="168"/>
      <c r="F80" s="168"/>
      <c r="G80" s="168"/>
      <c r="H80" s="168"/>
      <c r="I80" s="168"/>
      <c r="J80" s="168"/>
      <c r="K80" s="168"/>
      <c r="L80" s="168"/>
      <c r="M80" s="168"/>
      <c r="N80" s="168"/>
      <c r="O80" s="168"/>
      <c r="P80" s="168"/>
      <c r="Q80" s="168"/>
      <c r="R80" s="168"/>
      <c r="S80" s="168"/>
      <c r="T80" s="168"/>
      <c r="U80" s="168"/>
      <c r="V80" s="168"/>
      <c r="W80" s="168"/>
      <c r="X80" s="168"/>
      <c r="Y80" s="168"/>
      <c r="Z80" s="168"/>
      <c r="AA80" s="168"/>
      <c r="AB80" s="168"/>
      <c r="AC80" s="168"/>
      <c r="AD80" s="168"/>
      <c r="AE80" s="168"/>
      <c r="AF80" s="168"/>
      <c r="AG80" s="168"/>
    </row>
    <row r="81" spans="2:34" ht="15" customHeight="1" x14ac:dyDescent="0.35">
      <c r="B81" s="119" t="s">
        <v>1643</v>
      </c>
      <c r="C81" s="93"/>
      <c r="D81" s="93"/>
      <c r="E81" s="93"/>
      <c r="F81" s="93"/>
      <c r="G81" s="93"/>
      <c r="H81" s="93"/>
      <c r="I81" s="93"/>
      <c r="J81" s="93"/>
      <c r="K81" s="93"/>
      <c r="L81" s="93"/>
      <c r="M81" s="93"/>
      <c r="N81" s="93"/>
      <c r="O81" s="93"/>
      <c r="P81" s="93"/>
      <c r="Q81" s="93"/>
      <c r="R81" s="93"/>
      <c r="S81" s="93"/>
      <c r="T81" s="93"/>
      <c r="U81" s="93"/>
      <c r="V81" s="93"/>
      <c r="W81" s="93"/>
      <c r="X81" s="93"/>
      <c r="Y81" s="93"/>
      <c r="Z81" s="93"/>
      <c r="AA81" s="93"/>
      <c r="AB81" s="93"/>
      <c r="AC81" s="93"/>
      <c r="AD81" s="93"/>
      <c r="AE81" s="93"/>
      <c r="AF81" s="93"/>
      <c r="AG81" s="93"/>
      <c r="AH81" s="183"/>
    </row>
    <row r="82" spans="2:34" ht="15" customHeight="1" x14ac:dyDescent="0.35">
      <c r="B82" s="168" t="s">
        <v>1644</v>
      </c>
      <c r="C82" s="168"/>
      <c r="D82" s="168"/>
      <c r="E82" s="168"/>
      <c r="F82" s="168"/>
      <c r="G82" s="168"/>
      <c r="H82" s="168"/>
      <c r="I82" s="168"/>
      <c r="J82" s="168"/>
      <c r="K82" s="168"/>
      <c r="L82" s="168"/>
      <c r="M82" s="168"/>
      <c r="N82" s="168"/>
      <c r="O82" s="168"/>
      <c r="P82" s="168"/>
      <c r="Q82" s="168"/>
      <c r="R82" s="168"/>
      <c r="S82" s="168"/>
      <c r="T82" s="168"/>
      <c r="U82" s="168"/>
      <c r="V82" s="168"/>
      <c r="W82" s="168"/>
      <c r="X82" s="168"/>
      <c r="Y82" s="168"/>
      <c r="Z82" s="168"/>
      <c r="AA82" s="168"/>
      <c r="AB82" s="168"/>
      <c r="AC82" s="168"/>
      <c r="AD82" s="168"/>
      <c r="AE82" s="168"/>
      <c r="AF82" s="168"/>
      <c r="AG82" s="168"/>
      <c r="AH82" s="164"/>
    </row>
    <row r="83" spans="2:34" ht="15" customHeight="1" x14ac:dyDescent="0.35">
      <c r="B83" s="168" t="s">
        <v>1374</v>
      </c>
      <c r="C83" s="168"/>
      <c r="D83" s="168"/>
      <c r="E83" s="168"/>
      <c r="F83" s="168"/>
      <c r="G83" s="168"/>
      <c r="H83" s="168"/>
      <c r="I83" s="168"/>
      <c r="J83" s="168"/>
      <c r="K83" s="168"/>
      <c r="L83" s="168"/>
      <c r="M83" s="168"/>
      <c r="N83" s="168"/>
      <c r="O83" s="168"/>
      <c r="P83" s="168"/>
      <c r="Q83" s="168"/>
      <c r="R83" s="168"/>
      <c r="S83" s="168"/>
      <c r="T83" s="168"/>
      <c r="U83" s="168"/>
      <c r="V83" s="168"/>
      <c r="W83" s="168"/>
      <c r="X83" s="168"/>
      <c r="Y83" s="168"/>
      <c r="Z83" s="168"/>
      <c r="AA83" s="168"/>
      <c r="AB83" s="168"/>
      <c r="AC83" s="168"/>
      <c r="AD83" s="168"/>
      <c r="AE83" s="168"/>
      <c r="AF83" s="168"/>
      <c r="AG83" s="168"/>
      <c r="AH83" s="164"/>
    </row>
    <row r="84" spans="2:34" ht="15" customHeight="1" x14ac:dyDescent="0.35">
      <c r="B84" s="168" t="s">
        <v>2927</v>
      </c>
      <c r="C84" s="168"/>
      <c r="D84" s="168"/>
      <c r="E84" s="168"/>
      <c r="F84" s="168"/>
      <c r="G84" s="168"/>
      <c r="H84" s="168"/>
      <c r="I84" s="168"/>
      <c r="J84" s="168"/>
      <c r="K84" s="168"/>
      <c r="L84" s="168"/>
      <c r="M84" s="168"/>
      <c r="N84" s="168"/>
      <c r="O84" s="168"/>
      <c r="P84" s="168"/>
      <c r="Q84" s="168"/>
      <c r="R84" s="168"/>
      <c r="S84" s="168"/>
      <c r="T84" s="168"/>
      <c r="U84" s="168"/>
      <c r="V84" s="168"/>
      <c r="W84" s="168"/>
      <c r="X84" s="168"/>
      <c r="Y84" s="168"/>
      <c r="Z84" s="168"/>
      <c r="AA84" s="168"/>
      <c r="AB84" s="168"/>
      <c r="AC84" s="168"/>
      <c r="AD84" s="168"/>
      <c r="AE84" s="168"/>
      <c r="AF84" s="168"/>
      <c r="AG84" s="168"/>
      <c r="AH84" s="164"/>
    </row>
    <row r="85" spans="2:34" ht="15" customHeight="1" x14ac:dyDescent="0.35">
      <c r="B85" s="168" t="s">
        <v>1645</v>
      </c>
      <c r="C85" s="168"/>
      <c r="D85" s="168"/>
      <c r="E85" s="168"/>
      <c r="F85" s="168"/>
      <c r="G85" s="168"/>
      <c r="H85" s="168"/>
      <c r="I85" s="168"/>
      <c r="J85" s="168"/>
      <c r="K85" s="168"/>
      <c r="L85" s="168"/>
      <c r="M85" s="168"/>
      <c r="N85" s="168"/>
      <c r="O85" s="168"/>
      <c r="P85" s="168"/>
      <c r="Q85" s="168"/>
      <c r="R85" s="168"/>
      <c r="S85" s="168"/>
      <c r="T85" s="168"/>
      <c r="U85" s="168"/>
      <c r="V85" s="168"/>
      <c r="W85" s="168"/>
      <c r="X85" s="168"/>
      <c r="Y85" s="168"/>
      <c r="Z85" s="168"/>
      <c r="AA85" s="168"/>
      <c r="AB85" s="168"/>
      <c r="AC85" s="168"/>
      <c r="AD85" s="168"/>
      <c r="AE85" s="168"/>
      <c r="AF85" s="168"/>
      <c r="AG85" s="168"/>
      <c r="AH85" s="164"/>
    </row>
    <row r="86" spans="2:34" ht="15" customHeight="1" x14ac:dyDescent="0.35">
      <c r="B86" s="168" t="s">
        <v>1378</v>
      </c>
      <c r="C86" s="168"/>
      <c r="D86" s="168"/>
      <c r="E86" s="168"/>
      <c r="F86" s="168"/>
      <c r="G86" s="168"/>
      <c r="H86" s="168"/>
      <c r="I86" s="168"/>
      <c r="J86" s="168"/>
      <c r="K86" s="168"/>
      <c r="L86" s="168"/>
      <c r="M86" s="168"/>
      <c r="N86" s="168"/>
      <c r="O86" s="168"/>
      <c r="P86" s="168"/>
      <c r="Q86" s="168"/>
      <c r="R86" s="168"/>
      <c r="S86" s="168"/>
      <c r="T86" s="168"/>
      <c r="U86" s="168"/>
      <c r="V86" s="168"/>
      <c r="W86" s="168"/>
      <c r="X86" s="168"/>
      <c r="Y86" s="168"/>
      <c r="Z86" s="168"/>
      <c r="AA86" s="168"/>
      <c r="AB86" s="168"/>
      <c r="AC86" s="168"/>
      <c r="AD86" s="168"/>
      <c r="AE86" s="168"/>
      <c r="AF86" s="168"/>
      <c r="AG86" s="168"/>
      <c r="AH86" s="164"/>
    </row>
    <row r="87" spans="2:34" ht="15" customHeight="1" x14ac:dyDescent="0.35">
      <c r="B87" s="168" t="s">
        <v>2928</v>
      </c>
      <c r="C87" s="168"/>
      <c r="D87" s="168"/>
      <c r="E87" s="168"/>
      <c r="F87" s="168"/>
      <c r="G87" s="168"/>
      <c r="H87" s="168"/>
      <c r="I87" s="168"/>
      <c r="J87" s="168"/>
      <c r="K87" s="168"/>
      <c r="L87" s="168"/>
      <c r="M87" s="168"/>
      <c r="N87" s="168"/>
      <c r="O87" s="168"/>
      <c r="P87" s="168"/>
      <c r="Q87" s="168"/>
      <c r="R87" s="168"/>
      <c r="S87" s="168"/>
      <c r="T87" s="168"/>
      <c r="U87" s="168"/>
      <c r="V87" s="168"/>
      <c r="W87" s="168"/>
      <c r="X87" s="168"/>
      <c r="Y87" s="168"/>
      <c r="Z87" s="168"/>
      <c r="AA87" s="168"/>
      <c r="AB87" s="168"/>
      <c r="AC87" s="168"/>
      <c r="AD87" s="168"/>
      <c r="AE87" s="168"/>
      <c r="AF87" s="168"/>
      <c r="AG87" s="168"/>
      <c r="AH87" s="164"/>
    </row>
    <row r="88" spans="2:34" ht="15" customHeight="1" x14ac:dyDescent="0.35">
      <c r="B88" s="168"/>
      <c r="C88" s="168"/>
      <c r="D88" s="168"/>
      <c r="E88" s="168"/>
      <c r="F88" s="168"/>
      <c r="G88" s="168"/>
      <c r="H88" s="168"/>
      <c r="I88" s="168"/>
      <c r="J88" s="168"/>
      <c r="K88" s="168"/>
      <c r="L88" s="168"/>
      <c r="M88" s="168"/>
      <c r="N88" s="168"/>
      <c r="O88" s="168"/>
      <c r="P88" s="168"/>
      <c r="Q88" s="168"/>
      <c r="R88" s="168"/>
      <c r="S88" s="168"/>
      <c r="T88" s="168"/>
      <c r="U88" s="168"/>
      <c r="V88" s="168"/>
      <c r="W88" s="168"/>
      <c r="X88" s="168"/>
      <c r="Y88" s="168"/>
      <c r="Z88" s="168"/>
      <c r="AA88" s="168"/>
      <c r="AB88" s="168"/>
      <c r="AC88" s="168"/>
      <c r="AD88" s="168"/>
      <c r="AE88" s="168"/>
      <c r="AF88" s="168"/>
      <c r="AG88" s="168"/>
      <c r="AH88" s="164"/>
    </row>
    <row r="89" spans="2:34" ht="15" customHeight="1" x14ac:dyDescent="0.35">
      <c r="B89" s="168"/>
      <c r="C89" s="168"/>
      <c r="D89" s="168"/>
      <c r="E89" s="168"/>
      <c r="F89" s="168"/>
      <c r="G89" s="168"/>
      <c r="H89" s="168"/>
      <c r="I89" s="168"/>
      <c r="J89" s="168"/>
      <c r="K89" s="168"/>
      <c r="L89" s="168"/>
      <c r="M89" s="168"/>
      <c r="N89" s="168"/>
      <c r="O89" s="168"/>
      <c r="P89" s="168"/>
      <c r="Q89" s="168"/>
      <c r="R89" s="168"/>
      <c r="S89" s="168"/>
      <c r="T89" s="168"/>
      <c r="U89" s="168"/>
      <c r="V89" s="168"/>
      <c r="W89" s="168"/>
      <c r="X89" s="168"/>
      <c r="Y89" s="168"/>
      <c r="Z89" s="168"/>
      <c r="AA89" s="168"/>
      <c r="AB89" s="168"/>
      <c r="AC89" s="168"/>
      <c r="AD89" s="168"/>
      <c r="AE89" s="168"/>
      <c r="AF89" s="168"/>
      <c r="AG89" s="168"/>
      <c r="AH89" s="164"/>
    </row>
    <row r="90" spans="2:34" ht="12" customHeight="1" x14ac:dyDescent="0.35">
      <c r="B90" s="168"/>
      <c r="C90" s="168"/>
      <c r="D90" s="168"/>
      <c r="E90" s="168"/>
      <c r="F90" s="168"/>
      <c r="G90" s="168"/>
      <c r="H90" s="168"/>
      <c r="I90" s="168"/>
      <c r="J90" s="168"/>
      <c r="K90" s="168"/>
      <c r="L90" s="168"/>
      <c r="M90" s="168"/>
      <c r="N90" s="168"/>
      <c r="O90" s="168"/>
      <c r="P90" s="168"/>
      <c r="Q90" s="168"/>
      <c r="R90" s="168"/>
      <c r="S90" s="168"/>
      <c r="T90" s="168"/>
      <c r="U90" s="168"/>
      <c r="V90" s="168"/>
      <c r="W90" s="168"/>
      <c r="X90" s="168"/>
      <c r="Y90" s="168"/>
      <c r="Z90" s="168"/>
      <c r="AA90" s="168"/>
      <c r="AB90" s="168"/>
      <c r="AC90" s="168"/>
      <c r="AD90" s="168"/>
      <c r="AE90" s="168"/>
      <c r="AF90" s="168"/>
      <c r="AG90" s="168"/>
      <c r="AH90" s="164"/>
    </row>
    <row r="91" spans="2:34" ht="15" customHeight="1" x14ac:dyDescent="0.35">
      <c r="B91" s="168"/>
      <c r="C91" s="168"/>
      <c r="D91" s="168"/>
      <c r="E91" s="168"/>
      <c r="F91" s="168"/>
      <c r="G91" s="168"/>
      <c r="H91" s="168"/>
      <c r="I91" s="168"/>
      <c r="J91" s="168"/>
      <c r="K91" s="168"/>
      <c r="L91" s="168"/>
      <c r="M91" s="168"/>
      <c r="N91" s="168"/>
      <c r="O91" s="168"/>
      <c r="P91" s="168"/>
      <c r="Q91" s="168"/>
      <c r="R91" s="168"/>
      <c r="S91" s="168"/>
      <c r="T91" s="168"/>
      <c r="U91" s="168"/>
      <c r="V91" s="168"/>
      <c r="W91" s="168"/>
      <c r="X91" s="168"/>
      <c r="Y91" s="168"/>
      <c r="Z91" s="168"/>
      <c r="AA91" s="168"/>
      <c r="AB91" s="168"/>
      <c r="AC91" s="168"/>
      <c r="AD91" s="168"/>
      <c r="AE91" s="168"/>
      <c r="AF91" s="168"/>
      <c r="AG91" s="168"/>
      <c r="AH91" s="164"/>
    </row>
    <row r="92" spans="2:34" ht="15" customHeight="1" x14ac:dyDescent="0.35">
      <c r="B92" s="168"/>
      <c r="C92" s="168"/>
      <c r="D92" s="168"/>
      <c r="E92" s="168"/>
      <c r="F92" s="168"/>
      <c r="G92" s="168"/>
      <c r="H92" s="168"/>
      <c r="I92" s="168"/>
      <c r="J92" s="168"/>
      <c r="K92" s="168"/>
      <c r="L92" s="168"/>
      <c r="M92" s="168"/>
      <c r="N92" s="168"/>
      <c r="O92" s="168"/>
      <c r="P92" s="168"/>
      <c r="Q92" s="168"/>
      <c r="R92" s="168"/>
      <c r="S92" s="168"/>
      <c r="T92" s="168"/>
      <c r="U92" s="168"/>
      <c r="V92" s="168"/>
      <c r="W92" s="168"/>
      <c r="X92" s="168"/>
      <c r="Y92" s="168"/>
      <c r="Z92" s="168"/>
      <c r="AA92" s="168"/>
      <c r="AB92" s="168"/>
      <c r="AC92" s="168"/>
      <c r="AD92" s="168"/>
      <c r="AE92" s="168"/>
      <c r="AF92" s="168"/>
      <c r="AG92" s="168"/>
      <c r="AH92" s="164"/>
    </row>
    <row r="93" spans="2:34" ht="15" customHeight="1" x14ac:dyDescent="0.35">
      <c r="B93" s="168"/>
      <c r="C93" s="168"/>
      <c r="D93" s="168"/>
      <c r="E93" s="168"/>
      <c r="F93" s="168"/>
      <c r="G93" s="168"/>
      <c r="H93" s="168"/>
      <c r="I93" s="168"/>
      <c r="J93" s="168"/>
      <c r="K93" s="168"/>
      <c r="L93" s="168"/>
      <c r="M93" s="168"/>
      <c r="N93" s="168"/>
      <c r="O93" s="168"/>
      <c r="P93" s="168"/>
      <c r="Q93" s="168"/>
      <c r="R93" s="168"/>
      <c r="S93" s="168"/>
      <c r="T93" s="168"/>
      <c r="U93" s="168"/>
      <c r="V93" s="168"/>
      <c r="W93" s="168"/>
      <c r="X93" s="168"/>
      <c r="Y93" s="168"/>
      <c r="Z93" s="168"/>
      <c r="AA93" s="168"/>
      <c r="AB93" s="168"/>
      <c r="AC93" s="168"/>
      <c r="AD93" s="168"/>
      <c r="AE93" s="168"/>
      <c r="AF93" s="168"/>
      <c r="AG93" s="168"/>
      <c r="AH93" s="164"/>
    </row>
    <row r="94" spans="2:34" ht="15" customHeight="1" x14ac:dyDescent="0.35">
      <c r="B94" s="168"/>
      <c r="C94" s="168"/>
      <c r="D94" s="168"/>
      <c r="E94" s="168"/>
      <c r="F94" s="168"/>
      <c r="G94" s="168"/>
      <c r="H94" s="168"/>
      <c r="I94" s="168"/>
      <c r="J94" s="168"/>
      <c r="K94" s="168"/>
      <c r="L94" s="168"/>
      <c r="M94" s="168"/>
      <c r="N94" s="168"/>
      <c r="O94" s="168"/>
      <c r="P94" s="168"/>
      <c r="Q94" s="168"/>
      <c r="R94" s="168"/>
      <c r="S94" s="168"/>
      <c r="T94" s="168"/>
      <c r="U94" s="168"/>
      <c r="V94" s="168"/>
      <c r="W94" s="168"/>
      <c r="X94" s="168"/>
      <c r="Y94" s="168"/>
      <c r="Z94" s="168"/>
      <c r="AA94" s="168"/>
      <c r="AB94" s="168"/>
      <c r="AC94" s="168"/>
      <c r="AD94" s="168"/>
      <c r="AE94" s="168"/>
      <c r="AF94" s="168"/>
      <c r="AG94" s="168"/>
      <c r="AH94" s="164"/>
    </row>
    <row r="95" spans="2:34" ht="12" customHeight="1" x14ac:dyDescent="0.35">
      <c r="B95" s="168"/>
      <c r="C95" s="168"/>
      <c r="D95" s="168"/>
      <c r="E95" s="168"/>
      <c r="F95" s="168"/>
      <c r="G95" s="168"/>
      <c r="H95" s="168"/>
      <c r="I95" s="168"/>
      <c r="J95" s="168"/>
      <c r="K95" s="168"/>
      <c r="L95" s="168"/>
      <c r="M95" s="168"/>
      <c r="N95" s="168"/>
      <c r="O95" s="168"/>
      <c r="P95" s="168"/>
      <c r="Q95" s="168"/>
      <c r="R95" s="168"/>
      <c r="S95" s="168"/>
      <c r="T95" s="168"/>
      <c r="U95" s="168"/>
      <c r="V95" s="168"/>
      <c r="W95" s="168"/>
      <c r="X95" s="168"/>
      <c r="Y95" s="168"/>
      <c r="Z95" s="168"/>
      <c r="AA95" s="168"/>
      <c r="AB95" s="168"/>
      <c r="AC95" s="168"/>
      <c r="AD95" s="168"/>
      <c r="AE95" s="168"/>
      <c r="AF95" s="168"/>
      <c r="AG95" s="168"/>
      <c r="AH95" s="164"/>
    </row>
    <row r="96" spans="2:34" ht="15" customHeight="1" x14ac:dyDescent="0.35">
      <c r="B96" s="168"/>
      <c r="C96" s="168"/>
      <c r="D96" s="168"/>
      <c r="E96" s="168"/>
      <c r="F96" s="168"/>
      <c r="G96" s="168"/>
      <c r="H96" s="168"/>
      <c r="I96" s="168"/>
      <c r="J96" s="168"/>
      <c r="K96" s="168"/>
      <c r="L96" s="168"/>
      <c r="M96" s="168"/>
      <c r="N96" s="168"/>
      <c r="O96" s="168"/>
      <c r="P96" s="168"/>
      <c r="Q96" s="168"/>
      <c r="R96" s="168"/>
      <c r="S96" s="168"/>
      <c r="T96" s="168"/>
      <c r="U96" s="168"/>
      <c r="V96" s="168"/>
      <c r="W96" s="168"/>
      <c r="X96" s="168"/>
      <c r="Y96" s="168"/>
      <c r="Z96" s="168"/>
      <c r="AA96" s="168"/>
      <c r="AB96" s="168"/>
      <c r="AC96" s="168"/>
      <c r="AD96" s="168"/>
      <c r="AE96" s="168"/>
      <c r="AF96" s="168"/>
      <c r="AG96" s="168"/>
      <c r="AH96" s="164"/>
    </row>
    <row r="97" spans="2:33" ht="12" customHeight="1" x14ac:dyDescent="0.35">
      <c r="B97" s="168"/>
      <c r="C97" s="168"/>
      <c r="D97" s="168"/>
      <c r="E97" s="168"/>
      <c r="F97" s="168"/>
      <c r="G97" s="168"/>
      <c r="H97" s="168"/>
      <c r="I97" s="168"/>
      <c r="J97" s="168"/>
      <c r="K97" s="168"/>
      <c r="L97" s="168"/>
      <c r="M97" s="168"/>
      <c r="N97" s="168"/>
      <c r="O97" s="168"/>
      <c r="P97" s="168"/>
      <c r="Q97" s="168"/>
      <c r="R97" s="168"/>
      <c r="S97" s="168"/>
      <c r="T97" s="168"/>
      <c r="U97" s="168"/>
      <c r="V97" s="168"/>
      <c r="W97" s="168"/>
      <c r="X97" s="168"/>
      <c r="Y97" s="168"/>
      <c r="Z97" s="168"/>
      <c r="AA97" s="168"/>
      <c r="AB97" s="168"/>
      <c r="AC97" s="168"/>
      <c r="AD97" s="168"/>
      <c r="AE97" s="168"/>
      <c r="AF97" s="168"/>
      <c r="AG97" s="168"/>
    </row>
    <row r="98" spans="2:33" ht="15" customHeight="1" x14ac:dyDescent="0.35">
      <c r="B98" s="168"/>
      <c r="C98" s="168"/>
      <c r="D98" s="168"/>
      <c r="E98" s="168"/>
      <c r="F98" s="168"/>
      <c r="G98" s="168"/>
      <c r="H98" s="168"/>
      <c r="I98" s="168"/>
      <c r="J98" s="168"/>
      <c r="K98" s="168"/>
      <c r="L98" s="168"/>
      <c r="M98" s="168"/>
      <c r="N98" s="168"/>
      <c r="O98" s="168"/>
      <c r="P98" s="168"/>
      <c r="Q98" s="168"/>
      <c r="R98" s="168"/>
      <c r="S98" s="168"/>
      <c r="T98" s="168"/>
      <c r="U98" s="168"/>
      <c r="V98" s="168"/>
      <c r="W98" s="168"/>
      <c r="X98" s="168"/>
      <c r="Y98" s="168"/>
      <c r="Z98" s="168"/>
      <c r="AA98" s="168"/>
      <c r="AB98" s="168"/>
      <c r="AC98" s="168"/>
      <c r="AD98" s="168"/>
      <c r="AE98" s="168"/>
      <c r="AF98" s="168"/>
      <c r="AG98" s="168"/>
    </row>
    <row r="99" spans="2:33" ht="15" customHeight="1" x14ac:dyDescent="0.35">
      <c r="B99" s="168"/>
      <c r="C99" s="168"/>
      <c r="D99" s="168"/>
      <c r="E99" s="168"/>
      <c r="F99" s="168"/>
      <c r="G99" s="168"/>
      <c r="H99" s="168"/>
      <c r="I99" s="168"/>
      <c r="J99" s="168"/>
      <c r="K99" s="168"/>
      <c r="L99" s="168"/>
      <c r="M99" s="168"/>
      <c r="N99" s="168"/>
      <c r="O99" s="168"/>
      <c r="P99" s="168"/>
      <c r="Q99" s="168"/>
      <c r="R99" s="168"/>
      <c r="S99" s="168"/>
      <c r="T99" s="168"/>
      <c r="U99" s="168"/>
      <c r="V99" s="168"/>
      <c r="W99" s="168"/>
      <c r="X99" s="168"/>
      <c r="Y99" s="168"/>
      <c r="Z99" s="168"/>
      <c r="AA99" s="168"/>
      <c r="AB99" s="168"/>
      <c r="AC99" s="168"/>
      <c r="AD99" s="168"/>
      <c r="AE99" s="168"/>
      <c r="AF99" s="168"/>
      <c r="AG99" s="168"/>
    </row>
    <row r="100" spans="2:33" ht="15" customHeight="1" x14ac:dyDescent="0.35">
      <c r="B100" s="168"/>
      <c r="C100" s="168"/>
      <c r="D100" s="168"/>
      <c r="E100" s="168"/>
      <c r="F100" s="168"/>
      <c r="G100" s="168"/>
      <c r="H100" s="168"/>
      <c r="I100" s="168"/>
      <c r="J100" s="168"/>
      <c r="K100" s="168"/>
      <c r="L100" s="168"/>
      <c r="M100" s="168"/>
      <c r="N100" s="168"/>
      <c r="O100" s="168"/>
      <c r="P100" s="168"/>
      <c r="Q100" s="168"/>
      <c r="R100" s="168"/>
      <c r="S100" s="168"/>
      <c r="T100" s="168"/>
      <c r="U100" s="168"/>
      <c r="V100" s="168"/>
      <c r="W100" s="168"/>
      <c r="X100" s="168"/>
      <c r="Y100" s="168"/>
      <c r="Z100" s="168"/>
      <c r="AA100" s="168"/>
      <c r="AB100" s="168"/>
      <c r="AC100" s="168"/>
      <c r="AD100" s="168"/>
      <c r="AE100" s="168"/>
      <c r="AF100" s="168"/>
      <c r="AG100" s="168"/>
    </row>
    <row r="101" spans="2:33" ht="15" customHeight="1" x14ac:dyDescent="0.35">
      <c r="B101" s="168"/>
      <c r="C101" s="168"/>
      <c r="D101" s="168"/>
      <c r="E101" s="168"/>
      <c r="F101" s="168"/>
      <c r="G101" s="168"/>
      <c r="H101" s="168"/>
      <c r="I101" s="168"/>
      <c r="J101" s="168"/>
      <c r="K101" s="168"/>
      <c r="L101" s="168"/>
      <c r="M101" s="168"/>
      <c r="N101" s="168"/>
      <c r="O101" s="168"/>
      <c r="P101" s="168"/>
      <c r="Q101" s="168"/>
      <c r="R101" s="168"/>
      <c r="S101" s="168"/>
      <c r="T101" s="168"/>
      <c r="U101" s="168"/>
      <c r="V101" s="168"/>
      <c r="W101" s="168"/>
      <c r="X101" s="168"/>
      <c r="Y101" s="168"/>
      <c r="Z101" s="168"/>
      <c r="AA101" s="168"/>
      <c r="AB101" s="168"/>
      <c r="AC101" s="168"/>
      <c r="AD101" s="168"/>
      <c r="AE101" s="168"/>
      <c r="AF101" s="168"/>
      <c r="AG101" s="168"/>
    </row>
    <row r="102" spans="2:33" ht="15" customHeight="1" x14ac:dyDescent="0.35">
      <c r="B102" s="168"/>
      <c r="C102" s="168"/>
      <c r="D102" s="168"/>
      <c r="E102" s="168"/>
      <c r="F102" s="168"/>
      <c r="G102" s="168"/>
      <c r="H102" s="168"/>
      <c r="I102" s="168"/>
      <c r="J102" s="168"/>
      <c r="K102" s="168"/>
      <c r="L102" s="168"/>
      <c r="M102" s="168"/>
      <c r="N102" s="168"/>
      <c r="O102" s="168"/>
      <c r="P102" s="168"/>
      <c r="Q102" s="168"/>
      <c r="R102" s="168"/>
      <c r="S102" s="168"/>
      <c r="T102" s="168"/>
      <c r="U102" s="168"/>
      <c r="V102" s="168"/>
      <c r="W102" s="168"/>
      <c r="X102" s="168"/>
      <c r="Y102" s="168"/>
      <c r="Z102" s="168"/>
      <c r="AA102" s="168"/>
      <c r="AB102" s="168"/>
      <c r="AC102" s="168"/>
      <c r="AD102" s="168"/>
      <c r="AE102" s="168"/>
      <c r="AF102" s="168"/>
      <c r="AG102" s="168"/>
    </row>
    <row r="103" spans="2:33" ht="15" customHeight="1" x14ac:dyDescent="0.35">
      <c r="B103" s="168"/>
      <c r="C103" s="168"/>
      <c r="D103" s="168"/>
      <c r="E103" s="168"/>
      <c r="F103" s="168"/>
      <c r="G103" s="168"/>
      <c r="H103" s="168"/>
      <c r="I103" s="168"/>
      <c r="J103" s="168"/>
      <c r="K103" s="168"/>
      <c r="L103" s="168"/>
      <c r="M103" s="168"/>
      <c r="N103" s="168"/>
      <c r="O103" s="168"/>
      <c r="P103" s="168"/>
      <c r="Q103" s="168"/>
      <c r="R103" s="168"/>
      <c r="S103" s="168"/>
      <c r="T103" s="168"/>
      <c r="U103" s="168"/>
      <c r="V103" s="168"/>
      <c r="W103" s="168"/>
      <c r="X103" s="168"/>
      <c r="Y103" s="168"/>
      <c r="Z103" s="168"/>
      <c r="AA103" s="168"/>
      <c r="AB103" s="168"/>
      <c r="AC103" s="168"/>
      <c r="AD103" s="168"/>
      <c r="AE103" s="168"/>
      <c r="AF103" s="168"/>
      <c r="AG103" s="168"/>
    </row>
    <row r="104" spans="2:33" ht="15" customHeight="1" x14ac:dyDescent="0.35">
      <c r="B104" s="168"/>
      <c r="C104" s="168"/>
      <c r="D104" s="168"/>
      <c r="E104" s="168"/>
      <c r="F104" s="168"/>
      <c r="G104" s="168"/>
      <c r="H104" s="168"/>
      <c r="I104" s="168"/>
      <c r="J104" s="168"/>
      <c r="K104" s="168"/>
      <c r="L104" s="168"/>
      <c r="M104" s="168"/>
      <c r="N104" s="168"/>
      <c r="O104" s="168"/>
      <c r="P104" s="168"/>
      <c r="Q104" s="168"/>
      <c r="R104" s="168"/>
      <c r="S104" s="168"/>
      <c r="T104" s="168"/>
      <c r="U104" s="168"/>
      <c r="V104" s="168"/>
      <c r="W104" s="168"/>
      <c r="X104" s="168"/>
      <c r="Y104" s="168"/>
      <c r="Z104" s="168"/>
      <c r="AA104" s="168"/>
      <c r="AB104" s="168"/>
      <c r="AC104" s="168"/>
      <c r="AD104" s="168"/>
      <c r="AE104" s="168"/>
      <c r="AF104" s="168"/>
      <c r="AG104" s="168"/>
    </row>
    <row r="105" spans="2:33" ht="15" customHeight="1" x14ac:dyDescent="0.35">
      <c r="B105" s="168"/>
      <c r="C105" s="168"/>
      <c r="D105" s="168"/>
      <c r="E105" s="168"/>
      <c r="F105" s="168"/>
      <c r="G105" s="168"/>
      <c r="H105" s="168"/>
      <c r="I105" s="168"/>
      <c r="J105" s="168"/>
      <c r="K105" s="168"/>
      <c r="L105" s="168"/>
      <c r="M105" s="168"/>
      <c r="N105" s="168"/>
      <c r="O105" s="168"/>
      <c r="P105" s="168"/>
      <c r="Q105" s="168"/>
      <c r="R105" s="168"/>
      <c r="S105" s="168"/>
      <c r="T105" s="168"/>
      <c r="U105" s="168"/>
      <c r="V105" s="168"/>
      <c r="W105" s="168"/>
      <c r="X105" s="168"/>
      <c r="Y105" s="168"/>
      <c r="Z105" s="168"/>
      <c r="AA105" s="168"/>
      <c r="AB105" s="168"/>
      <c r="AC105" s="168"/>
      <c r="AD105" s="168"/>
      <c r="AE105" s="168"/>
      <c r="AF105" s="168"/>
      <c r="AG105" s="168"/>
    </row>
    <row r="106" spans="2:33" ht="15" customHeight="1" x14ac:dyDescent="0.35">
      <c r="B106" s="168"/>
      <c r="C106" s="168"/>
      <c r="D106" s="168"/>
      <c r="E106" s="168"/>
      <c r="F106" s="168"/>
      <c r="G106" s="168"/>
      <c r="H106" s="168"/>
      <c r="I106" s="168"/>
      <c r="J106" s="168"/>
      <c r="K106" s="168"/>
      <c r="L106" s="168"/>
      <c r="M106" s="168"/>
      <c r="N106" s="168"/>
      <c r="O106" s="168"/>
      <c r="P106" s="168"/>
      <c r="Q106" s="168"/>
      <c r="R106" s="168"/>
      <c r="S106" s="168"/>
      <c r="T106" s="168"/>
      <c r="U106" s="168"/>
      <c r="V106" s="168"/>
      <c r="W106" s="168"/>
      <c r="X106" s="168"/>
      <c r="Y106" s="168"/>
      <c r="Z106" s="168"/>
      <c r="AA106" s="168"/>
      <c r="AB106" s="168"/>
      <c r="AC106" s="168"/>
      <c r="AD106" s="168"/>
      <c r="AE106" s="168"/>
      <c r="AF106" s="168"/>
      <c r="AG106" s="168"/>
    </row>
    <row r="107" spans="2:33" ht="15" customHeight="1" x14ac:dyDescent="0.35">
      <c r="B107" s="168"/>
      <c r="C107" s="168"/>
      <c r="D107" s="168"/>
      <c r="E107" s="168"/>
      <c r="F107" s="168"/>
      <c r="G107" s="168"/>
      <c r="H107" s="168"/>
      <c r="I107" s="168"/>
      <c r="J107" s="168"/>
      <c r="K107" s="168"/>
      <c r="L107" s="168"/>
      <c r="M107" s="168"/>
      <c r="N107" s="168"/>
      <c r="O107" s="168"/>
      <c r="P107" s="168"/>
      <c r="Q107" s="168"/>
      <c r="R107" s="168"/>
      <c r="S107" s="168"/>
      <c r="T107" s="168"/>
      <c r="U107" s="168"/>
      <c r="V107" s="168"/>
      <c r="W107" s="168"/>
      <c r="X107" s="168"/>
      <c r="Y107" s="168"/>
      <c r="Z107" s="168"/>
      <c r="AA107" s="168"/>
      <c r="AB107" s="168"/>
      <c r="AC107" s="168"/>
      <c r="AD107" s="168"/>
      <c r="AE107" s="168"/>
      <c r="AF107" s="168"/>
      <c r="AG107" s="168"/>
    </row>
    <row r="108" spans="2:33" ht="15" customHeight="1" x14ac:dyDescent="0.35">
      <c r="B108" s="168"/>
      <c r="C108" s="168"/>
      <c r="D108" s="168"/>
      <c r="E108" s="168"/>
      <c r="F108" s="168"/>
      <c r="G108" s="168"/>
      <c r="H108" s="168"/>
      <c r="I108" s="168"/>
      <c r="J108" s="168"/>
      <c r="K108" s="168"/>
      <c r="L108" s="168"/>
      <c r="M108" s="168"/>
      <c r="N108" s="168"/>
      <c r="O108" s="168"/>
      <c r="P108" s="168"/>
      <c r="Q108" s="168"/>
      <c r="R108" s="168"/>
      <c r="S108" s="168"/>
      <c r="T108" s="168"/>
      <c r="U108" s="168"/>
      <c r="V108" s="168"/>
      <c r="W108" s="168"/>
      <c r="X108" s="168"/>
      <c r="Y108" s="168"/>
      <c r="Z108" s="168"/>
      <c r="AA108" s="168"/>
      <c r="AB108" s="168"/>
      <c r="AC108" s="168"/>
      <c r="AD108" s="168"/>
      <c r="AE108" s="168"/>
      <c r="AF108" s="168"/>
      <c r="AG108" s="168"/>
    </row>
    <row r="109" spans="2:33" ht="15" customHeight="1" x14ac:dyDescent="0.35">
      <c r="B109" s="168"/>
      <c r="C109" s="168"/>
      <c r="D109" s="168"/>
      <c r="E109" s="168"/>
      <c r="F109" s="168"/>
      <c r="G109" s="168"/>
      <c r="H109" s="168"/>
      <c r="I109" s="168"/>
      <c r="J109" s="168"/>
      <c r="K109" s="168"/>
      <c r="L109" s="168"/>
      <c r="M109" s="168"/>
      <c r="N109" s="168"/>
      <c r="O109" s="168"/>
      <c r="P109" s="168"/>
      <c r="Q109" s="168"/>
      <c r="R109" s="168"/>
      <c r="S109" s="168"/>
      <c r="T109" s="168"/>
      <c r="U109" s="168"/>
      <c r="V109" s="168"/>
      <c r="W109" s="168"/>
      <c r="X109" s="168"/>
      <c r="Y109" s="168"/>
      <c r="Z109" s="168"/>
      <c r="AA109" s="168"/>
      <c r="AB109" s="168"/>
      <c r="AC109" s="168"/>
      <c r="AD109" s="168"/>
      <c r="AE109" s="168"/>
      <c r="AF109" s="168" t="s">
        <v>1274</v>
      </c>
      <c r="AG109" s="168"/>
    </row>
    <row r="110" spans="2:33" ht="15" customHeight="1" x14ac:dyDescent="0.35"/>
    <row r="111" spans="2:33" ht="15" customHeight="1" x14ac:dyDescent="0.35"/>
    <row r="112" spans="2:33" ht="15" customHeight="1" x14ac:dyDescent="0.35"/>
    <row r="113" spans="2:32" ht="12" customHeight="1" x14ac:dyDescent="0.35"/>
    <row r="114" spans="2:32" ht="15" customHeight="1" x14ac:dyDescent="0.35">
      <c r="B114" s="164"/>
      <c r="C114" s="164"/>
      <c r="D114" s="164"/>
      <c r="E114" s="164"/>
      <c r="F114" s="164"/>
      <c r="G114" s="164"/>
      <c r="H114" s="164"/>
      <c r="I114" s="164"/>
      <c r="J114" s="164"/>
      <c r="K114" s="164"/>
      <c r="L114" s="164"/>
      <c r="M114" s="164"/>
      <c r="N114" s="164"/>
      <c r="O114" s="164"/>
      <c r="P114" s="164"/>
      <c r="Q114" s="164"/>
      <c r="R114" s="164"/>
      <c r="S114" s="164"/>
      <c r="T114" s="164"/>
      <c r="U114" s="164"/>
      <c r="V114" s="164"/>
      <c r="W114" s="164"/>
      <c r="X114" s="164"/>
      <c r="Y114" s="164"/>
      <c r="Z114" s="164"/>
      <c r="AA114" s="164"/>
      <c r="AB114" s="164"/>
      <c r="AC114" s="164"/>
      <c r="AD114" s="164"/>
      <c r="AE114" s="164"/>
      <c r="AF114" s="164"/>
    </row>
    <row r="115" spans="2:32" ht="15" customHeight="1" x14ac:dyDescent="0.35"/>
    <row r="116" spans="2:32" ht="15" customHeight="1" x14ac:dyDescent="0.35">
      <c r="B116" s="164"/>
      <c r="C116" s="164"/>
      <c r="D116" s="164"/>
      <c r="E116" s="164"/>
      <c r="F116" s="164"/>
      <c r="G116" s="164"/>
      <c r="H116" s="164"/>
      <c r="I116" s="164"/>
      <c r="J116" s="164"/>
      <c r="K116" s="164"/>
      <c r="L116" s="164"/>
      <c r="M116" s="164"/>
      <c r="N116" s="164"/>
      <c r="O116" s="164"/>
      <c r="P116" s="164"/>
      <c r="Q116" s="164"/>
      <c r="R116" s="164"/>
      <c r="S116" s="164"/>
      <c r="T116" s="164"/>
      <c r="U116" s="164"/>
      <c r="V116" s="164"/>
      <c r="W116" s="164"/>
      <c r="X116" s="164"/>
      <c r="Y116" s="164"/>
      <c r="Z116" s="164"/>
      <c r="AA116" s="164"/>
      <c r="AB116" s="164"/>
      <c r="AC116" s="164"/>
      <c r="AD116" s="164"/>
      <c r="AE116" s="164"/>
      <c r="AF116" s="164"/>
    </row>
    <row r="117" spans="2:32" ht="15" customHeight="1" x14ac:dyDescent="0.35">
      <c r="B117" s="115"/>
      <c r="C117" s="115"/>
      <c r="D117" s="115"/>
      <c r="E117" s="115"/>
      <c r="F117" s="115"/>
      <c r="G117" s="115"/>
      <c r="H117" s="115"/>
      <c r="I117" s="115"/>
      <c r="J117" s="115"/>
      <c r="K117" s="115"/>
      <c r="L117" s="115"/>
      <c r="M117" s="115"/>
      <c r="N117" s="115"/>
      <c r="O117" s="115"/>
      <c r="P117" s="115"/>
      <c r="Q117" s="115"/>
      <c r="R117" s="115"/>
      <c r="S117" s="115"/>
      <c r="T117" s="115"/>
      <c r="U117" s="115"/>
      <c r="V117" s="115"/>
      <c r="W117" s="115"/>
      <c r="X117" s="115"/>
      <c r="Y117" s="115"/>
      <c r="Z117" s="115"/>
      <c r="AA117" s="115"/>
      <c r="AB117" s="115"/>
      <c r="AC117" s="115"/>
      <c r="AD117" s="115"/>
      <c r="AE117" s="115"/>
      <c r="AF117" s="115"/>
    </row>
    <row r="118" spans="2:32" ht="15" customHeight="1" x14ac:dyDescent="0.35"/>
    <row r="119" spans="2:32" ht="15" customHeight="1" x14ac:dyDescent="0.35"/>
    <row r="120" spans="2:32" ht="15" customHeight="1" x14ac:dyDescent="0.35"/>
    <row r="121" spans="2:32" ht="15" customHeight="1" x14ac:dyDescent="0.35"/>
    <row r="122" spans="2:32" ht="15" customHeight="1" x14ac:dyDescent="0.35"/>
    <row r="123" spans="2:32" ht="15" customHeight="1" x14ac:dyDescent="0.35"/>
    <row r="124" spans="2:32" ht="15" customHeight="1" x14ac:dyDescent="0.35"/>
    <row r="125" spans="2:32" ht="15" customHeight="1" x14ac:dyDescent="0.35"/>
    <row r="126" spans="2:32" ht="15" customHeight="1" x14ac:dyDescent="0.35"/>
    <row r="127" spans="2:32" ht="15" customHeight="1" x14ac:dyDescent="0.35"/>
    <row r="128" spans="2:32" ht="12" customHeight="1" x14ac:dyDescent="0.35"/>
    <row r="129" ht="12" customHeight="1" x14ac:dyDescent="0.35"/>
    <row r="130" ht="12" customHeight="1" x14ac:dyDescent="0.35"/>
    <row r="131" ht="12" customHeight="1" x14ac:dyDescent="0.35"/>
    <row r="132" ht="12" customHeight="1" x14ac:dyDescent="0.35"/>
    <row r="133" ht="12" customHeight="1" x14ac:dyDescent="0.35"/>
    <row r="134" ht="12" customHeight="1" x14ac:dyDescent="0.35"/>
    <row r="135" ht="12" customHeight="1" x14ac:dyDescent="0.35"/>
    <row r="136" ht="12" customHeight="1" x14ac:dyDescent="0.35"/>
    <row r="137" ht="12" customHeight="1" x14ac:dyDescent="0.35"/>
    <row r="138" ht="12" customHeight="1" x14ac:dyDescent="0.35"/>
    <row r="139" ht="12" customHeight="1" x14ac:dyDescent="0.35"/>
    <row r="140" ht="12" customHeight="1" x14ac:dyDescent="0.35"/>
    <row r="141" ht="12" customHeight="1" x14ac:dyDescent="0.35"/>
    <row r="142" ht="12" customHeight="1" x14ac:dyDescent="0.35"/>
    <row r="143" ht="12" customHeight="1" x14ac:dyDescent="0.35"/>
    <row r="144" ht="12" customHeight="1" x14ac:dyDescent="0.35"/>
    <row r="145" ht="12" customHeight="1" x14ac:dyDescent="0.35"/>
    <row r="146" ht="12" customHeight="1" x14ac:dyDescent="0.35"/>
    <row r="147" ht="12" customHeight="1" x14ac:dyDescent="0.35"/>
    <row r="148" ht="12" customHeight="1" x14ac:dyDescent="0.35"/>
    <row r="149" ht="12"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2"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2" customHeight="1" x14ac:dyDescent="0.35"/>
    <row r="173" ht="15" customHeight="1" x14ac:dyDescent="0.35"/>
    <row r="174" ht="15" customHeight="1" x14ac:dyDescent="0.35"/>
    <row r="175" ht="15" customHeight="1" x14ac:dyDescent="0.35"/>
    <row r="176" ht="15" customHeight="1" x14ac:dyDescent="0.35"/>
    <row r="177" ht="15" customHeight="1" x14ac:dyDescent="0.35"/>
    <row r="178" ht="15" customHeight="1" x14ac:dyDescent="0.35"/>
    <row r="179" ht="15" customHeight="1" x14ac:dyDescent="0.35"/>
    <row r="180" ht="15" customHeight="1" x14ac:dyDescent="0.35"/>
    <row r="181" ht="12" customHeight="1" x14ac:dyDescent="0.35"/>
    <row r="182" ht="12" customHeight="1" x14ac:dyDescent="0.35"/>
    <row r="183" ht="15" customHeight="1" x14ac:dyDescent="0.35"/>
    <row r="184" ht="15" customHeight="1" x14ac:dyDescent="0.35"/>
    <row r="185" ht="15" customHeight="1" x14ac:dyDescent="0.35"/>
    <row r="186" ht="15" customHeight="1" x14ac:dyDescent="0.35"/>
    <row r="187" ht="15" customHeight="1" x14ac:dyDescent="0.35"/>
    <row r="188" ht="12" customHeight="1" x14ac:dyDescent="0.35"/>
    <row r="189" ht="15" customHeight="1" x14ac:dyDescent="0.35"/>
    <row r="190" ht="15" customHeight="1" x14ac:dyDescent="0.35"/>
    <row r="191" ht="15" customHeight="1" x14ac:dyDescent="0.35"/>
    <row r="192" ht="15" customHeight="1" x14ac:dyDescent="0.35"/>
    <row r="193" ht="15" customHeight="1" x14ac:dyDescent="0.35"/>
    <row r="194" ht="12" customHeight="1" x14ac:dyDescent="0.35"/>
    <row r="195" ht="15" customHeight="1" x14ac:dyDescent="0.35"/>
    <row r="196" ht="15" customHeight="1" x14ac:dyDescent="0.35"/>
    <row r="197" ht="15" customHeight="1" x14ac:dyDescent="0.35"/>
    <row r="198" ht="15" customHeight="1" x14ac:dyDescent="0.35"/>
    <row r="199" ht="15" customHeight="1" x14ac:dyDescent="0.35"/>
    <row r="200" ht="12" customHeight="1" x14ac:dyDescent="0.35"/>
    <row r="201" ht="15" customHeight="1" x14ac:dyDescent="0.35"/>
    <row r="202" ht="15" customHeight="1" x14ac:dyDescent="0.35"/>
    <row r="203" ht="15" customHeight="1" x14ac:dyDescent="0.35"/>
    <row r="204" ht="12" customHeight="1" x14ac:dyDescent="0.35"/>
    <row r="205" ht="15" customHeight="1" x14ac:dyDescent="0.35"/>
    <row r="206" ht="15" customHeight="1" x14ac:dyDescent="0.35"/>
    <row r="207" ht="15" customHeight="1" x14ac:dyDescent="0.35"/>
    <row r="208" ht="15" customHeight="1" x14ac:dyDescent="0.35"/>
    <row r="209" ht="12"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5" customHeight="1" x14ac:dyDescent="0.35"/>
    <row r="226" ht="15" customHeight="1" x14ac:dyDescent="0.35"/>
    <row r="227" ht="15" customHeight="1" x14ac:dyDescent="0.35"/>
    <row r="228" ht="15" customHeight="1" x14ac:dyDescent="0.35"/>
    <row r="229" ht="15" customHeight="1" x14ac:dyDescent="0.35"/>
    <row r="230" ht="15" customHeight="1" x14ac:dyDescent="0.35"/>
    <row r="231" ht="15" customHeight="1" x14ac:dyDescent="0.35"/>
    <row r="232" ht="15" customHeight="1" x14ac:dyDescent="0.35"/>
    <row r="233" ht="15" customHeight="1" x14ac:dyDescent="0.35"/>
    <row r="234" ht="15" customHeight="1" x14ac:dyDescent="0.35"/>
    <row r="235" ht="15" customHeight="1" x14ac:dyDescent="0.35"/>
    <row r="236" ht="15" customHeight="1" x14ac:dyDescent="0.35"/>
    <row r="237" ht="15" customHeight="1" x14ac:dyDescent="0.35"/>
    <row r="238" ht="15" customHeight="1" x14ac:dyDescent="0.35"/>
    <row r="239" ht="15" customHeight="1" x14ac:dyDescent="0.35"/>
    <row r="240"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spans="2:32" ht="15" customHeight="1" x14ac:dyDescent="0.35"/>
    <row r="258" spans="2:32" ht="15" customHeight="1" x14ac:dyDescent="0.35">
      <c r="B258" s="164"/>
      <c r="C258" s="164"/>
      <c r="D258" s="164"/>
      <c r="E258" s="164"/>
      <c r="F258" s="164"/>
      <c r="G258" s="164"/>
      <c r="H258" s="164"/>
      <c r="I258" s="164"/>
      <c r="J258" s="164"/>
      <c r="K258" s="164"/>
      <c r="L258" s="164"/>
      <c r="M258" s="164"/>
      <c r="N258" s="164"/>
      <c r="O258" s="164"/>
      <c r="P258" s="164"/>
      <c r="Q258" s="164"/>
      <c r="R258" s="164"/>
      <c r="S258" s="164"/>
      <c r="T258" s="164"/>
      <c r="U258" s="164"/>
      <c r="V258" s="164"/>
      <c r="W258" s="164"/>
      <c r="X258" s="164"/>
      <c r="Y258" s="164"/>
      <c r="Z258" s="164"/>
      <c r="AA258" s="164"/>
      <c r="AB258" s="164"/>
      <c r="AC258" s="164"/>
      <c r="AD258" s="164"/>
      <c r="AE258" s="164"/>
      <c r="AF258" s="164"/>
    </row>
    <row r="259" spans="2:32" ht="15" customHeight="1" x14ac:dyDescent="0.3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c r="AA259" s="115"/>
      <c r="AB259" s="115"/>
      <c r="AC259" s="115"/>
      <c r="AD259" s="115"/>
      <c r="AE259" s="115"/>
      <c r="AF259" s="115"/>
    </row>
    <row r="260" spans="2:32" ht="15" customHeight="1" x14ac:dyDescent="0.35"/>
    <row r="261" spans="2:32" ht="15" customHeight="1" x14ac:dyDescent="0.35"/>
    <row r="262" spans="2:32" ht="15" customHeight="1" x14ac:dyDescent="0.35"/>
    <row r="263" spans="2:32" ht="15" customHeight="1" x14ac:dyDescent="0.35"/>
    <row r="264" spans="2:32" ht="15" customHeight="1" x14ac:dyDescent="0.35"/>
    <row r="265" spans="2:32" ht="15" customHeight="1" x14ac:dyDescent="0.35"/>
    <row r="266" spans="2:32" ht="15" customHeight="1" x14ac:dyDescent="0.35"/>
    <row r="267" spans="2:32" ht="12" customHeight="1" x14ac:dyDescent="0.35"/>
    <row r="268" spans="2:32" ht="12" customHeight="1" x14ac:dyDescent="0.35">
      <c r="B268" s="164"/>
      <c r="C268" s="164"/>
      <c r="D268" s="164"/>
      <c r="E268" s="164"/>
      <c r="F268" s="164"/>
      <c r="G268" s="164"/>
      <c r="H268" s="164"/>
      <c r="I268" s="164"/>
      <c r="J268" s="164"/>
      <c r="K268" s="164"/>
      <c r="L268" s="164"/>
      <c r="M268" s="164"/>
      <c r="N268" s="164"/>
      <c r="O268" s="164"/>
      <c r="P268" s="164"/>
      <c r="Q268" s="164"/>
      <c r="R268" s="164"/>
      <c r="S268" s="164"/>
      <c r="T268" s="164"/>
      <c r="U268" s="164"/>
      <c r="V268" s="164"/>
      <c r="W268" s="164"/>
      <c r="X268" s="164"/>
      <c r="Y268" s="164"/>
      <c r="Z268" s="164"/>
      <c r="AA268" s="164"/>
      <c r="AB268" s="164"/>
      <c r="AC268" s="164"/>
      <c r="AD268" s="164"/>
      <c r="AE268" s="164"/>
      <c r="AF268" s="164"/>
    </row>
    <row r="269" spans="2:32" ht="12" customHeight="1" x14ac:dyDescent="0.35">
      <c r="B269" s="164"/>
      <c r="C269" s="164"/>
      <c r="D269" s="164"/>
      <c r="E269" s="164"/>
      <c r="F269" s="164"/>
      <c r="G269" s="164"/>
      <c r="H269" s="164"/>
      <c r="I269" s="164"/>
      <c r="J269" s="164"/>
      <c r="K269" s="164"/>
      <c r="L269" s="164"/>
      <c r="M269" s="164"/>
      <c r="N269" s="164"/>
      <c r="O269" s="164"/>
      <c r="P269" s="164"/>
      <c r="Q269" s="164"/>
      <c r="R269" s="164"/>
      <c r="S269" s="164"/>
      <c r="T269" s="164"/>
      <c r="U269" s="164"/>
      <c r="V269" s="164"/>
      <c r="W269" s="164"/>
      <c r="X269" s="164"/>
      <c r="Y269" s="164"/>
      <c r="Z269" s="164"/>
      <c r="AA269" s="164"/>
      <c r="AB269" s="164"/>
      <c r="AC269" s="164"/>
      <c r="AD269" s="164"/>
      <c r="AE269" s="164"/>
      <c r="AF269" s="164"/>
    </row>
    <row r="270" spans="2:32" ht="12" customHeight="1" x14ac:dyDescent="0.35">
      <c r="B270" s="164"/>
      <c r="C270" s="164"/>
      <c r="D270" s="164"/>
      <c r="E270" s="164"/>
      <c r="F270" s="164"/>
      <c r="G270" s="164"/>
      <c r="H270" s="164"/>
      <c r="I270" s="164"/>
      <c r="J270" s="164"/>
      <c r="K270" s="164"/>
      <c r="L270" s="164"/>
      <c r="M270" s="164"/>
      <c r="N270" s="164"/>
      <c r="O270" s="164"/>
      <c r="P270" s="164"/>
      <c r="Q270" s="164"/>
      <c r="R270" s="164"/>
      <c r="S270" s="164"/>
      <c r="T270" s="164"/>
      <c r="U270" s="164"/>
      <c r="V270" s="164"/>
      <c r="W270" s="164"/>
      <c r="X270" s="164"/>
      <c r="Y270" s="164"/>
      <c r="Z270" s="164"/>
      <c r="AA270" s="164"/>
      <c r="AB270" s="164"/>
      <c r="AC270" s="164"/>
      <c r="AD270" s="164"/>
      <c r="AE270" s="164"/>
      <c r="AF270" s="164"/>
    </row>
    <row r="271" spans="2:32" ht="12" customHeight="1" x14ac:dyDescent="0.35">
      <c r="B271" s="164"/>
      <c r="C271" s="164"/>
      <c r="D271" s="164"/>
      <c r="E271" s="164"/>
      <c r="F271" s="164"/>
      <c r="G271" s="164"/>
      <c r="H271" s="164"/>
      <c r="I271" s="164"/>
      <c r="J271" s="164"/>
      <c r="K271" s="164"/>
      <c r="L271" s="164"/>
      <c r="M271" s="164"/>
      <c r="N271" s="164"/>
      <c r="O271" s="164"/>
      <c r="P271" s="164"/>
      <c r="Q271" s="164"/>
      <c r="R271" s="164"/>
      <c r="S271" s="164"/>
      <c r="T271" s="164"/>
      <c r="U271" s="164"/>
      <c r="V271" s="164"/>
      <c r="W271" s="164"/>
      <c r="X271" s="164"/>
      <c r="Y271" s="164"/>
      <c r="Z271" s="164"/>
      <c r="AA271" s="164"/>
      <c r="AB271" s="164"/>
      <c r="AC271" s="164"/>
      <c r="AD271" s="164"/>
      <c r="AE271" s="164"/>
      <c r="AF271" s="164"/>
    </row>
    <row r="272" spans="2:32" ht="12" customHeight="1" x14ac:dyDescent="0.35">
      <c r="B272" s="164"/>
      <c r="C272" s="164"/>
      <c r="D272" s="164"/>
      <c r="E272" s="164"/>
      <c r="F272" s="164"/>
      <c r="G272" s="164"/>
      <c r="H272" s="164"/>
      <c r="I272" s="164"/>
      <c r="J272" s="164"/>
      <c r="K272" s="164"/>
      <c r="L272" s="164"/>
      <c r="M272" s="164"/>
      <c r="N272" s="164"/>
      <c r="O272" s="164"/>
      <c r="P272" s="164"/>
      <c r="Q272" s="164"/>
      <c r="R272" s="164"/>
      <c r="S272" s="164"/>
      <c r="T272" s="164"/>
      <c r="U272" s="164"/>
      <c r="V272" s="164"/>
      <c r="W272" s="164"/>
      <c r="X272" s="164"/>
      <c r="Y272" s="164"/>
      <c r="Z272" s="164"/>
      <c r="AA272" s="164"/>
      <c r="AB272" s="164"/>
      <c r="AC272" s="164"/>
      <c r="AD272" s="164"/>
      <c r="AE272" s="164"/>
      <c r="AF272" s="164"/>
    </row>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2" customHeight="1" x14ac:dyDescent="0.35"/>
    <row r="328" ht="15" customHeight="1" x14ac:dyDescent="0.35"/>
    <row r="329" ht="12"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spans="2:32" ht="15" customHeight="1" x14ac:dyDescent="0.35"/>
    <row r="338" spans="2:32" ht="15" customHeight="1" x14ac:dyDescent="0.35">
      <c r="B338" s="164"/>
      <c r="C338" s="164"/>
      <c r="D338" s="164"/>
      <c r="E338" s="164"/>
      <c r="F338" s="164"/>
      <c r="G338" s="164"/>
      <c r="H338" s="164"/>
      <c r="I338" s="164"/>
      <c r="J338" s="164"/>
      <c r="K338" s="164"/>
      <c r="L338" s="164"/>
      <c r="M338" s="164"/>
      <c r="N338" s="164"/>
      <c r="O338" s="164"/>
      <c r="P338" s="164"/>
      <c r="Q338" s="164"/>
      <c r="R338" s="164"/>
      <c r="S338" s="164"/>
      <c r="T338" s="164"/>
      <c r="U338" s="164"/>
      <c r="V338" s="164"/>
      <c r="W338" s="164"/>
      <c r="X338" s="164"/>
      <c r="Y338" s="164"/>
      <c r="Z338" s="164"/>
      <c r="AA338" s="164"/>
      <c r="AB338" s="164"/>
      <c r="AC338" s="164"/>
      <c r="AD338" s="164"/>
      <c r="AE338" s="164"/>
      <c r="AF338" s="164"/>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c r="AF340"/>
    </row>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164"/>
      <c r="C348" s="164"/>
      <c r="D348" s="164"/>
      <c r="E348" s="164"/>
      <c r="F348" s="164"/>
      <c r="G348" s="164"/>
      <c r="H348" s="164"/>
      <c r="I348" s="164"/>
      <c r="J348" s="164"/>
      <c r="K348" s="164"/>
      <c r="L348" s="164"/>
      <c r="M348" s="164"/>
      <c r="N348" s="164"/>
      <c r="O348" s="164"/>
      <c r="P348" s="164"/>
      <c r="Q348" s="164"/>
      <c r="R348" s="164"/>
      <c r="S348" s="164"/>
      <c r="T348" s="164"/>
      <c r="U348" s="164"/>
      <c r="V348" s="164"/>
      <c r="W348" s="164"/>
      <c r="X348" s="164"/>
      <c r="Y348" s="164"/>
      <c r="Z348" s="164"/>
      <c r="AA348" s="164"/>
      <c r="AB348" s="164"/>
      <c r="AC348" s="164"/>
      <c r="AD348" s="164"/>
      <c r="AE348" s="164"/>
      <c r="AF348" s="164"/>
    </row>
    <row r="349" spans="2:32" ht="12" customHeight="1" x14ac:dyDescent="0.35">
      <c r="B349" s="164"/>
      <c r="C349" s="164"/>
      <c r="D349" s="164"/>
      <c r="E349" s="164"/>
      <c r="F349" s="164"/>
      <c r="G349" s="164"/>
      <c r="H349" s="164"/>
      <c r="I349" s="164"/>
      <c r="J349" s="164"/>
      <c r="K349" s="164"/>
      <c r="L349" s="164"/>
      <c r="M349" s="164"/>
      <c r="N349" s="164"/>
      <c r="O349" s="164"/>
      <c r="P349" s="164"/>
      <c r="Q349" s="164"/>
      <c r="R349" s="164"/>
      <c r="S349" s="164"/>
      <c r="T349" s="164"/>
      <c r="U349" s="164"/>
      <c r="V349" s="164"/>
      <c r="W349" s="164"/>
      <c r="X349" s="164"/>
      <c r="Y349" s="164"/>
      <c r="Z349" s="164"/>
      <c r="AA349" s="164"/>
      <c r="AB349" s="164"/>
      <c r="AC349" s="164"/>
      <c r="AD349" s="164"/>
      <c r="AE349" s="164"/>
      <c r="AF349" s="164"/>
    </row>
    <row r="350" spans="2:32" ht="12" customHeight="1" x14ac:dyDescent="0.35">
      <c r="B350" s="164"/>
      <c r="C350" s="164"/>
      <c r="D350" s="164"/>
      <c r="E350" s="164"/>
      <c r="F350" s="164"/>
      <c r="G350" s="164"/>
      <c r="H350" s="164"/>
      <c r="I350" s="164"/>
      <c r="J350" s="164"/>
      <c r="K350" s="164"/>
      <c r="L350" s="164"/>
      <c r="M350" s="164"/>
      <c r="N350" s="164"/>
      <c r="O350" s="164"/>
      <c r="P350" s="164"/>
      <c r="Q350" s="164"/>
      <c r="R350" s="164"/>
      <c r="S350" s="164"/>
      <c r="T350" s="164"/>
      <c r="U350" s="164"/>
      <c r="V350" s="164"/>
      <c r="W350" s="164"/>
      <c r="X350" s="164"/>
      <c r="Y350" s="164"/>
      <c r="Z350" s="164"/>
      <c r="AA350" s="164"/>
      <c r="AB350" s="164"/>
      <c r="AC350" s="164"/>
      <c r="AD350" s="164"/>
      <c r="AE350" s="164"/>
      <c r="AF350" s="164"/>
    </row>
    <row r="351" spans="2:32" ht="12" customHeight="1" x14ac:dyDescent="0.35">
      <c r="B351" s="164"/>
      <c r="C351" s="164"/>
      <c r="D351" s="164"/>
      <c r="E351" s="164"/>
      <c r="F351" s="164"/>
      <c r="G351" s="164"/>
      <c r="H351" s="164"/>
      <c r="I351" s="164"/>
      <c r="J351" s="164"/>
      <c r="K351" s="164"/>
      <c r="L351" s="164"/>
      <c r="M351" s="164"/>
      <c r="N351" s="164"/>
      <c r="O351" s="164"/>
      <c r="P351" s="164"/>
      <c r="Q351" s="164"/>
      <c r="R351" s="164"/>
      <c r="S351" s="164"/>
      <c r="T351" s="164"/>
      <c r="U351" s="164"/>
      <c r="V351" s="164"/>
      <c r="W351" s="164"/>
      <c r="X351" s="164"/>
      <c r="Y351" s="164"/>
      <c r="Z351" s="164"/>
      <c r="AA351" s="164"/>
      <c r="AB351" s="164"/>
      <c r="AC351" s="164"/>
      <c r="AD351" s="164"/>
      <c r="AE351" s="164"/>
      <c r="AF351" s="164"/>
    </row>
    <row r="352" spans="2:32" ht="12" customHeight="1" x14ac:dyDescent="0.35">
      <c r="B352" s="164"/>
      <c r="C352" s="164"/>
      <c r="D352" s="164"/>
      <c r="E352" s="164"/>
      <c r="F352" s="164"/>
      <c r="G352" s="164"/>
      <c r="H352" s="164"/>
      <c r="I352" s="164"/>
      <c r="J352" s="164"/>
      <c r="K352" s="164"/>
      <c r="L352" s="164"/>
      <c r="M352" s="164"/>
      <c r="N352" s="164"/>
      <c r="O352" s="164"/>
      <c r="P352" s="164"/>
      <c r="Q352" s="164"/>
      <c r="R352" s="164"/>
      <c r="S352" s="164"/>
      <c r="T352" s="164"/>
      <c r="U352" s="164"/>
      <c r="V352" s="164"/>
      <c r="W352" s="164"/>
      <c r="X352" s="164"/>
      <c r="Y352" s="164"/>
      <c r="Z352" s="164"/>
      <c r="AA352" s="164"/>
      <c r="AB352" s="164"/>
      <c r="AC352" s="164"/>
      <c r="AD352" s="164"/>
      <c r="AE352" s="164"/>
      <c r="AF352" s="164"/>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164"/>
      <c r="C449" s="164"/>
      <c r="D449" s="164"/>
      <c r="E449" s="164"/>
      <c r="F449" s="164"/>
      <c r="G449" s="164"/>
      <c r="H449" s="164"/>
      <c r="I449" s="164"/>
      <c r="J449" s="164"/>
      <c r="K449" s="164"/>
      <c r="L449" s="164"/>
      <c r="M449" s="164"/>
      <c r="N449" s="164"/>
      <c r="O449" s="164"/>
      <c r="P449" s="164"/>
      <c r="Q449" s="164"/>
      <c r="R449" s="164"/>
      <c r="S449" s="164"/>
      <c r="T449" s="164"/>
      <c r="U449" s="164"/>
      <c r="V449" s="164"/>
      <c r="W449" s="164"/>
      <c r="X449" s="164"/>
      <c r="Y449" s="164"/>
      <c r="Z449" s="164"/>
      <c r="AA449" s="164"/>
      <c r="AB449" s="164"/>
      <c r="AC449" s="164"/>
      <c r="AD449" s="164"/>
      <c r="AE449" s="164"/>
      <c r="AF449" s="164"/>
    </row>
    <row r="450" spans="2:32" ht="15" customHeight="1" x14ac:dyDescent="0.35"/>
    <row r="451" spans="2:32" ht="15" customHeight="1" x14ac:dyDescent="0.35">
      <c r="B451" s="164"/>
      <c r="C451" s="164"/>
      <c r="D451" s="164"/>
      <c r="E451" s="164"/>
      <c r="F451" s="164"/>
      <c r="G451" s="164"/>
      <c r="H451" s="164"/>
      <c r="I451" s="164"/>
      <c r="J451" s="164"/>
      <c r="K451" s="164"/>
      <c r="L451" s="164"/>
      <c r="M451" s="164"/>
      <c r="N451" s="164"/>
      <c r="O451" s="164"/>
      <c r="P451" s="164"/>
      <c r="Q451" s="164"/>
      <c r="R451" s="164"/>
      <c r="S451" s="164"/>
      <c r="T451" s="164"/>
      <c r="U451" s="164"/>
      <c r="V451" s="164"/>
      <c r="W451" s="164"/>
      <c r="X451" s="164"/>
      <c r="Y451" s="164"/>
      <c r="Z451" s="164"/>
      <c r="AA451" s="164"/>
      <c r="AB451" s="164"/>
      <c r="AC451" s="164"/>
      <c r="AD451" s="164"/>
      <c r="AE451" s="164"/>
      <c r="AF451" s="164"/>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164"/>
      <c r="C461" s="164"/>
      <c r="D461" s="164"/>
      <c r="E461" s="164"/>
      <c r="F461" s="164"/>
      <c r="G461" s="164"/>
      <c r="H461" s="164"/>
      <c r="I461" s="164"/>
      <c r="J461" s="164"/>
      <c r="K461" s="164"/>
      <c r="L461" s="164"/>
      <c r="M461" s="164"/>
      <c r="N461" s="164"/>
      <c r="O461" s="164"/>
      <c r="P461" s="164"/>
      <c r="Q461" s="164"/>
      <c r="R461" s="164"/>
      <c r="S461" s="164"/>
      <c r="T461" s="164"/>
      <c r="U461" s="164"/>
      <c r="V461" s="164"/>
      <c r="W461" s="164"/>
      <c r="X461" s="164"/>
      <c r="Y461" s="164"/>
      <c r="Z461" s="164"/>
      <c r="AA461" s="164"/>
      <c r="AB461" s="164"/>
      <c r="AC461" s="164"/>
      <c r="AD461" s="164"/>
      <c r="AE461" s="164"/>
      <c r="AF461" s="164"/>
    </row>
    <row r="462" spans="2:32" ht="12" customHeight="1" x14ac:dyDescent="0.35">
      <c r="B462" s="164"/>
      <c r="C462" s="164"/>
      <c r="D462" s="164"/>
      <c r="E462" s="164"/>
      <c r="F462" s="164"/>
      <c r="G462" s="164"/>
      <c r="H462" s="164"/>
      <c r="I462" s="164"/>
      <c r="J462" s="164"/>
      <c r="K462" s="164"/>
      <c r="L462" s="164"/>
      <c r="M462" s="164"/>
      <c r="N462" s="164"/>
      <c r="O462" s="164"/>
      <c r="P462" s="164"/>
      <c r="Q462" s="164"/>
      <c r="R462" s="164"/>
      <c r="S462" s="164"/>
      <c r="T462" s="164"/>
      <c r="U462" s="164"/>
      <c r="V462" s="164"/>
      <c r="W462" s="164"/>
      <c r="X462" s="164"/>
      <c r="Y462" s="164"/>
      <c r="Z462" s="164"/>
      <c r="AA462" s="164"/>
      <c r="AB462" s="164"/>
      <c r="AC462" s="164"/>
      <c r="AD462" s="164"/>
      <c r="AE462" s="164"/>
      <c r="AF462" s="164"/>
    </row>
    <row r="463" spans="2:32" ht="12" customHeight="1" x14ac:dyDescent="0.35">
      <c r="B463" s="164"/>
      <c r="C463" s="164"/>
      <c r="D463" s="164"/>
      <c r="E463" s="164"/>
      <c r="F463" s="164"/>
      <c r="G463" s="164"/>
      <c r="H463" s="164"/>
      <c r="I463" s="164"/>
      <c r="J463" s="164"/>
      <c r="K463" s="164"/>
      <c r="L463" s="164"/>
      <c r="M463" s="164"/>
      <c r="N463" s="164"/>
      <c r="O463" s="164"/>
      <c r="P463" s="164"/>
      <c r="Q463" s="164"/>
      <c r="R463" s="164"/>
      <c r="S463" s="164"/>
      <c r="T463" s="164"/>
      <c r="U463" s="164"/>
      <c r="V463" s="164"/>
      <c r="W463" s="164"/>
      <c r="X463" s="164"/>
      <c r="Y463" s="164"/>
      <c r="Z463" s="164"/>
      <c r="AA463" s="164"/>
      <c r="AB463" s="164"/>
      <c r="AC463" s="164"/>
      <c r="AD463" s="164"/>
      <c r="AE463" s="164"/>
      <c r="AF463" s="164"/>
    </row>
    <row r="464" spans="2:32" ht="12" customHeight="1" x14ac:dyDescent="0.35">
      <c r="B464" s="164"/>
      <c r="C464" s="164"/>
      <c r="D464" s="164"/>
      <c r="E464" s="164"/>
      <c r="F464" s="164"/>
      <c r="G464" s="164"/>
      <c r="H464" s="164"/>
      <c r="I464" s="164"/>
      <c r="J464" s="164"/>
      <c r="K464" s="164"/>
      <c r="L464" s="164"/>
      <c r="M464" s="164"/>
      <c r="N464" s="164"/>
      <c r="O464" s="164"/>
      <c r="P464" s="164"/>
      <c r="Q464" s="164"/>
      <c r="R464" s="164"/>
      <c r="S464" s="164"/>
      <c r="T464" s="164"/>
      <c r="U464" s="164"/>
      <c r="V464" s="164"/>
      <c r="W464" s="164"/>
      <c r="X464" s="164"/>
      <c r="Y464" s="164"/>
      <c r="Z464" s="164"/>
      <c r="AA464" s="164"/>
      <c r="AB464" s="164"/>
      <c r="AC464" s="164"/>
      <c r="AD464" s="164"/>
      <c r="AE464" s="164"/>
      <c r="AF464" s="164"/>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32:32" ht="15" customHeight="1" x14ac:dyDescent="0.35"/>
    <row r="546" spans="32:32" ht="15" customHeight="1" x14ac:dyDescent="0.35"/>
    <row r="547" spans="32:32" ht="15" customHeight="1" x14ac:dyDescent="0.35"/>
    <row r="548" spans="32:32" ht="15" customHeight="1" x14ac:dyDescent="0.35"/>
    <row r="549" spans="32:32" ht="15" customHeight="1" x14ac:dyDescent="0.35"/>
    <row r="550" spans="32:32" ht="15" customHeight="1" x14ac:dyDescent="0.35"/>
    <row r="551" spans="32:32" ht="15" customHeight="1" x14ac:dyDescent="0.35"/>
    <row r="552" spans="32:32" ht="12" customHeight="1" x14ac:dyDescent="0.35"/>
    <row r="553" spans="32:32" ht="15" customHeight="1" x14ac:dyDescent="0.35"/>
    <row r="554" spans="32:32" ht="12" customHeight="1" x14ac:dyDescent="0.35"/>
    <row r="555" spans="32:32" ht="15" customHeight="1" x14ac:dyDescent="0.35"/>
    <row r="556" spans="32:32" ht="15" customHeight="1" x14ac:dyDescent="0.35"/>
    <row r="557" spans="32:32" ht="15" customHeight="1" x14ac:dyDescent="0.35">
      <c r="AF557"/>
    </row>
    <row r="558" spans="32:32" ht="15" customHeight="1" x14ac:dyDescent="0.35"/>
    <row r="559" spans="32:32" ht="15" customHeight="1" x14ac:dyDescent="0.35"/>
    <row r="560" spans="32:32" ht="15" customHeight="1" x14ac:dyDescent="0.35"/>
    <row r="561" spans="2:32" ht="15" customHeight="1" x14ac:dyDescent="0.35"/>
    <row r="562" spans="2:32" ht="12" customHeight="1" x14ac:dyDescent="0.35"/>
    <row r="563" spans="2:32" ht="12" customHeight="1" x14ac:dyDescent="0.35"/>
    <row r="564" spans="2:32" ht="12" customHeight="1" x14ac:dyDescent="0.35">
      <c r="B564" s="164"/>
      <c r="C564" s="164"/>
      <c r="D564" s="164"/>
      <c r="E564" s="164"/>
      <c r="F564" s="164"/>
      <c r="G564" s="164"/>
      <c r="H564" s="164"/>
      <c r="I564" s="164"/>
      <c r="J564" s="164"/>
      <c r="K564" s="164"/>
      <c r="L564" s="164"/>
      <c r="M564" s="164"/>
      <c r="N564" s="164"/>
      <c r="O564" s="164"/>
      <c r="P564" s="164"/>
      <c r="Q564" s="164"/>
      <c r="R564" s="164"/>
      <c r="S564" s="164"/>
      <c r="T564" s="164"/>
      <c r="U564" s="164"/>
      <c r="V564" s="164"/>
      <c r="W564" s="164"/>
      <c r="X564" s="164"/>
      <c r="Y564" s="164"/>
      <c r="Z564" s="164"/>
      <c r="AA564" s="164"/>
      <c r="AB564" s="164"/>
      <c r="AC564" s="164"/>
      <c r="AD564" s="164"/>
      <c r="AE564" s="164"/>
      <c r="AF564" s="164"/>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164"/>
      <c r="C571" s="164"/>
      <c r="D571" s="164"/>
      <c r="E571" s="164"/>
      <c r="F571" s="164"/>
      <c r="G571" s="164"/>
      <c r="H571" s="164"/>
      <c r="I571" s="164"/>
      <c r="J571" s="164"/>
      <c r="K571" s="164"/>
      <c r="L571" s="164"/>
      <c r="M571" s="164"/>
      <c r="N571" s="164"/>
      <c r="O571" s="164"/>
      <c r="P571" s="164"/>
      <c r="Q571" s="164"/>
      <c r="R571" s="164"/>
      <c r="S571" s="164"/>
      <c r="T571" s="164"/>
      <c r="U571" s="164"/>
      <c r="V571" s="164"/>
      <c r="W571" s="164"/>
      <c r="X571" s="164"/>
      <c r="Y571" s="164"/>
      <c r="Z571" s="164"/>
      <c r="AA571" s="164"/>
      <c r="AB571" s="164"/>
      <c r="AC571" s="164"/>
      <c r="AD571" s="164"/>
      <c r="AE571" s="164"/>
      <c r="AF571" s="164"/>
    </row>
    <row r="572" spans="2:32" ht="12" customHeight="1" x14ac:dyDescent="0.35">
      <c r="B572" s="164"/>
      <c r="C572" s="164"/>
      <c r="D572" s="164"/>
      <c r="E572" s="164"/>
      <c r="F572" s="164"/>
      <c r="G572" s="164"/>
      <c r="H572" s="164"/>
      <c r="I572" s="164"/>
      <c r="J572" s="164"/>
      <c r="K572" s="164"/>
      <c r="L572" s="164"/>
      <c r="M572" s="164"/>
      <c r="N572" s="164"/>
      <c r="O572" s="164"/>
      <c r="P572" s="164"/>
      <c r="Q572" s="164"/>
      <c r="R572" s="164"/>
      <c r="S572" s="164"/>
      <c r="T572" s="164"/>
      <c r="U572" s="164"/>
      <c r="V572" s="164"/>
      <c r="W572" s="164"/>
      <c r="X572" s="164"/>
      <c r="Y572" s="164"/>
      <c r="Z572" s="164"/>
      <c r="AA572" s="164"/>
      <c r="AB572" s="164"/>
      <c r="AC572" s="164"/>
      <c r="AD572" s="164"/>
      <c r="AE572" s="164"/>
      <c r="AF572" s="164"/>
    </row>
    <row r="573" spans="2:32" ht="12" customHeight="1" x14ac:dyDescent="0.35">
      <c r="B573" s="164"/>
      <c r="C573" s="164"/>
      <c r="D573" s="164"/>
      <c r="E573" s="164"/>
      <c r="F573" s="164"/>
      <c r="G573" s="164"/>
      <c r="H573" s="164"/>
      <c r="I573" s="164"/>
      <c r="J573" s="164"/>
      <c r="K573" s="164"/>
      <c r="L573" s="164"/>
      <c r="M573" s="164"/>
      <c r="N573" s="164"/>
      <c r="O573" s="164"/>
      <c r="P573" s="164"/>
      <c r="Q573" s="164"/>
      <c r="R573" s="164"/>
      <c r="S573" s="164"/>
      <c r="T573" s="164"/>
      <c r="U573" s="164"/>
      <c r="V573" s="164"/>
      <c r="W573" s="164"/>
      <c r="X573" s="164"/>
      <c r="Y573" s="164"/>
      <c r="Z573" s="164"/>
      <c r="AA573" s="164"/>
      <c r="AB573" s="164"/>
      <c r="AC573" s="164"/>
      <c r="AD573" s="164"/>
      <c r="AE573" s="164"/>
      <c r="AF573" s="164"/>
    </row>
    <row r="574" spans="2:32" ht="12" customHeight="1" x14ac:dyDescent="0.35">
      <c r="B574" s="164"/>
      <c r="C574" s="164"/>
      <c r="D574" s="164"/>
      <c r="E574" s="164"/>
      <c r="F574" s="164"/>
      <c r="G574" s="164"/>
      <c r="H574" s="164"/>
      <c r="I574" s="164"/>
      <c r="J574" s="164"/>
      <c r="K574" s="164"/>
      <c r="L574" s="164"/>
      <c r="M574" s="164"/>
      <c r="N574" s="164"/>
      <c r="O574" s="164"/>
      <c r="P574" s="164"/>
      <c r="Q574" s="164"/>
      <c r="R574" s="164"/>
      <c r="S574" s="164"/>
      <c r="T574" s="164"/>
      <c r="U574" s="164"/>
      <c r="V574" s="164"/>
      <c r="W574" s="164"/>
      <c r="X574" s="164"/>
      <c r="Y574" s="164"/>
      <c r="Z574" s="164"/>
      <c r="AA574" s="164"/>
      <c r="AB574" s="164"/>
      <c r="AC574" s="164"/>
      <c r="AD574" s="164"/>
      <c r="AE574" s="164"/>
      <c r="AF574" s="164"/>
    </row>
    <row r="575" spans="2:32" ht="15" customHeight="1" x14ac:dyDescent="0.35">
      <c r="B575" s="164"/>
      <c r="C575" s="164"/>
      <c r="D575" s="164"/>
      <c r="E575" s="164"/>
      <c r="F575" s="164"/>
      <c r="G575" s="164"/>
      <c r="H575" s="164"/>
      <c r="I575" s="164"/>
      <c r="J575" s="164"/>
      <c r="K575" s="164"/>
      <c r="L575" s="164"/>
      <c r="M575" s="164"/>
      <c r="N575" s="164"/>
      <c r="O575" s="164"/>
      <c r="P575" s="164"/>
      <c r="Q575" s="164"/>
      <c r="R575" s="164"/>
      <c r="S575" s="164"/>
      <c r="T575" s="164"/>
      <c r="U575" s="164"/>
      <c r="V575" s="164"/>
      <c r="W575" s="164"/>
      <c r="X575" s="164"/>
      <c r="Y575" s="164"/>
      <c r="Z575" s="164"/>
      <c r="AA575" s="164"/>
      <c r="AB575" s="164"/>
      <c r="AC575" s="164"/>
      <c r="AD575" s="164"/>
      <c r="AE575" s="164"/>
      <c r="AF575" s="164"/>
    </row>
    <row r="576" spans="2:32" ht="15" customHeight="1" x14ac:dyDescent="0.35">
      <c r="B576" s="164"/>
      <c r="C576" s="164"/>
      <c r="D576" s="164"/>
      <c r="E576" s="164"/>
      <c r="F576" s="164"/>
      <c r="G576" s="164"/>
      <c r="H576" s="164"/>
      <c r="I576" s="164"/>
      <c r="J576" s="164"/>
      <c r="K576" s="164"/>
      <c r="L576" s="164"/>
      <c r="M576" s="164"/>
      <c r="N576" s="164"/>
      <c r="O576" s="164"/>
      <c r="P576" s="164"/>
      <c r="Q576" s="164"/>
      <c r="R576" s="164"/>
      <c r="S576" s="164"/>
      <c r="T576" s="164"/>
      <c r="U576" s="164"/>
      <c r="V576" s="164"/>
      <c r="W576" s="164"/>
      <c r="X576" s="164"/>
      <c r="Y576" s="164"/>
      <c r="Z576" s="164"/>
      <c r="AA576" s="164"/>
      <c r="AB576" s="164"/>
      <c r="AC576" s="164"/>
      <c r="AD576" s="164"/>
      <c r="AE576" s="164"/>
      <c r="AF576" s="164"/>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spans="32:32" ht="12" customHeight="1" x14ac:dyDescent="0.35"/>
    <row r="626" spans="32:32" ht="15" customHeight="1" x14ac:dyDescent="0.35"/>
    <row r="627" spans="32:32" ht="12" customHeight="1" x14ac:dyDescent="0.35"/>
    <row r="628" spans="32:32" ht="15" customHeight="1" x14ac:dyDescent="0.35"/>
    <row r="629" spans="32:32" ht="15" customHeight="1" x14ac:dyDescent="0.35"/>
    <row r="630" spans="32:32" ht="12" customHeight="1" x14ac:dyDescent="0.35"/>
    <row r="631" spans="32:32" ht="15" customHeight="1" x14ac:dyDescent="0.35"/>
    <row r="632" spans="32:32" ht="12" customHeight="1" x14ac:dyDescent="0.35"/>
    <row r="633" spans="32:32" ht="12" customHeight="1" x14ac:dyDescent="0.35"/>
    <row r="634" spans="32:32" ht="15" customHeight="1" x14ac:dyDescent="0.35"/>
    <row r="635" spans="32:32" ht="12" customHeight="1" x14ac:dyDescent="0.35"/>
    <row r="636" spans="32:32" ht="15" customHeight="1" x14ac:dyDescent="0.35"/>
    <row r="637" spans="32:32" ht="15" customHeight="1" x14ac:dyDescent="0.35"/>
    <row r="638" spans="32:32" ht="15" customHeight="1" x14ac:dyDescent="0.35">
      <c r="AF638"/>
    </row>
    <row r="639" spans="32:32" ht="15" customHeight="1" x14ac:dyDescent="0.35"/>
    <row r="640" spans="32:32"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164"/>
      <c r="C657" s="164"/>
      <c r="D657" s="164"/>
      <c r="E657" s="164"/>
      <c r="F657" s="164"/>
      <c r="G657" s="164"/>
      <c r="H657" s="164"/>
      <c r="I657" s="164"/>
      <c r="J657" s="164"/>
      <c r="K657" s="164"/>
      <c r="L657" s="164"/>
      <c r="M657" s="164"/>
      <c r="N657" s="164"/>
      <c r="O657" s="164"/>
      <c r="P657" s="164"/>
      <c r="Q657" s="164"/>
      <c r="R657" s="164"/>
      <c r="S657" s="164"/>
      <c r="T657" s="164"/>
      <c r="U657" s="164"/>
      <c r="V657" s="164"/>
      <c r="W657" s="164"/>
      <c r="X657" s="164"/>
      <c r="Y657" s="164"/>
      <c r="Z657" s="164"/>
      <c r="AA657" s="164"/>
      <c r="AB657" s="164"/>
      <c r="AC657" s="164"/>
      <c r="AD657" s="164"/>
      <c r="AE657" s="164"/>
      <c r="AF657" s="164"/>
    </row>
    <row r="658" spans="2:32" ht="12" customHeight="1" x14ac:dyDescent="0.35">
      <c r="B658" s="164"/>
      <c r="C658" s="164"/>
      <c r="D658" s="164"/>
      <c r="E658" s="164"/>
      <c r="F658" s="164"/>
      <c r="G658" s="164"/>
      <c r="H658" s="164"/>
      <c r="I658" s="164"/>
      <c r="J658" s="164"/>
      <c r="K658" s="164"/>
      <c r="L658" s="164"/>
      <c r="M658" s="164"/>
      <c r="N658" s="164"/>
      <c r="O658" s="164"/>
      <c r="P658" s="164"/>
      <c r="Q658" s="164"/>
      <c r="R658" s="164"/>
      <c r="S658" s="164"/>
      <c r="T658" s="164"/>
      <c r="U658" s="164"/>
      <c r="V658" s="164"/>
      <c r="W658" s="164"/>
      <c r="X658" s="164"/>
      <c r="Y658" s="164"/>
      <c r="Z658" s="164"/>
      <c r="AA658" s="164"/>
      <c r="AB658" s="164"/>
      <c r="AC658" s="164"/>
      <c r="AD658" s="164"/>
      <c r="AE658" s="164"/>
      <c r="AF658" s="164"/>
    </row>
    <row r="659" spans="2:32" ht="12" customHeight="1" x14ac:dyDescent="0.35"/>
    <row r="660" spans="2:32" ht="12" customHeight="1" x14ac:dyDescent="0.35">
      <c r="B660" s="164"/>
      <c r="C660" s="164"/>
      <c r="D660" s="164"/>
      <c r="E660" s="164"/>
      <c r="F660" s="164"/>
      <c r="G660" s="164"/>
      <c r="H660" s="164"/>
      <c r="I660" s="164"/>
      <c r="J660" s="164"/>
      <c r="K660" s="164"/>
      <c r="L660" s="164"/>
      <c r="M660" s="164"/>
      <c r="N660" s="164"/>
      <c r="O660" s="164"/>
      <c r="P660" s="164"/>
      <c r="Q660" s="164"/>
      <c r="R660" s="164"/>
      <c r="S660" s="164"/>
      <c r="T660" s="164"/>
      <c r="U660" s="164"/>
      <c r="V660" s="164"/>
      <c r="W660" s="164"/>
      <c r="X660" s="164"/>
      <c r="Y660" s="164"/>
      <c r="Z660" s="164"/>
      <c r="AA660" s="164"/>
      <c r="AB660" s="164"/>
      <c r="AC660" s="164"/>
      <c r="AD660" s="164"/>
      <c r="AE660" s="164"/>
      <c r="AF660" s="164"/>
    </row>
    <row r="661" spans="2:32" ht="12" customHeight="1" x14ac:dyDescent="0.35"/>
    <row r="662" spans="2:32" ht="12" customHeight="1" x14ac:dyDescent="0.35">
      <c r="B662" s="164"/>
      <c r="C662" s="164"/>
      <c r="D662" s="164"/>
      <c r="E662" s="164"/>
      <c r="F662" s="164"/>
      <c r="G662" s="164"/>
      <c r="H662" s="164"/>
      <c r="I662" s="164"/>
      <c r="J662" s="164"/>
      <c r="K662" s="164"/>
      <c r="L662" s="164"/>
      <c r="M662" s="164"/>
      <c r="N662" s="164"/>
      <c r="O662" s="164"/>
      <c r="P662" s="164"/>
      <c r="Q662" s="164"/>
      <c r="R662" s="164"/>
      <c r="S662" s="164"/>
      <c r="T662" s="164"/>
      <c r="U662" s="164"/>
      <c r="V662" s="164"/>
      <c r="W662" s="164"/>
      <c r="X662" s="164"/>
      <c r="Y662" s="164"/>
      <c r="Z662" s="164"/>
      <c r="AA662" s="164"/>
      <c r="AB662" s="164"/>
      <c r="AC662" s="164"/>
      <c r="AD662" s="164"/>
      <c r="AE662" s="164"/>
      <c r="AF662" s="164"/>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164"/>
      <c r="C669" s="164"/>
      <c r="D669" s="164"/>
      <c r="E669" s="164"/>
      <c r="F669" s="164"/>
      <c r="G669" s="164"/>
      <c r="H669" s="164"/>
      <c r="I669" s="164"/>
      <c r="J669" s="164"/>
      <c r="K669" s="164"/>
      <c r="L669" s="164"/>
      <c r="M669" s="164"/>
      <c r="N669" s="164"/>
      <c r="O669" s="164"/>
      <c r="P669" s="164"/>
      <c r="Q669" s="164"/>
      <c r="R669" s="164"/>
      <c r="S669" s="164"/>
      <c r="T669" s="164"/>
      <c r="U669" s="164"/>
      <c r="V669" s="164"/>
      <c r="W669" s="164"/>
      <c r="X669" s="164"/>
      <c r="Y669" s="164"/>
      <c r="Z669" s="164"/>
      <c r="AA669" s="164"/>
      <c r="AB669" s="164"/>
      <c r="AC669" s="164"/>
      <c r="AD669" s="164"/>
      <c r="AE669" s="164"/>
      <c r="AF669" s="164"/>
    </row>
    <row r="670" spans="2:32" ht="12" customHeight="1" x14ac:dyDescent="0.35">
      <c r="B670" s="164"/>
      <c r="C670" s="164"/>
      <c r="D670" s="164"/>
      <c r="E670" s="164"/>
      <c r="F670" s="164"/>
      <c r="G670" s="164"/>
      <c r="H670" s="164"/>
      <c r="I670" s="164"/>
      <c r="J670" s="164"/>
      <c r="K670" s="164"/>
      <c r="L670" s="164"/>
      <c r="M670" s="164"/>
      <c r="N670" s="164"/>
      <c r="O670" s="164"/>
      <c r="P670" s="164"/>
      <c r="Q670" s="164"/>
      <c r="R670" s="164"/>
      <c r="S670" s="164"/>
      <c r="T670" s="164"/>
      <c r="U670" s="164"/>
      <c r="V670" s="164"/>
      <c r="W670" s="164"/>
      <c r="X670" s="164"/>
      <c r="Y670" s="164"/>
      <c r="Z670" s="164"/>
      <c r="AA670" s="164"/>
      <c r="AB670" s="164"/>
      <c r="AC670" s="164"/>
      <c r="AD670" s="164"/>
      <c r="AE670" s="164"/>
      <c r="AF670" s="164"/>
    </row>
    <row r="671" spans="2:32" ht="12" customHeight="1" x14ac:dyDescent="0.35">
      <c r="B671" s="164"/>
      <c r="C671" s="164"/>
      <c r="D671" s="164"/>
      <c r="E671" s="164"/>
      <c r="F671" s="164"/>
      <c r="G671" s="164"/>
      <c r="H671" s="164"/>
      <c r="I671" s="164"/>
      <c r="J671" s="164"/>
      <c r="K671" s="164"/>
      <c r="L671" s="164"/>
      <c r="M671" s="164"/>
      <c r="N671" s="164"/>
      <c r="O671" s="164"/>
      <c r="P671" s="164"/>
      <c r="Q671" s="164"/>
      <c r="R671" s="164"/>
      <c r="S671" s="164"/>
      <c r="T671" s="164"/>
      <c r="U671" s="164"/>
      <c r="V671" s="164"/>
      <c r="W671" s="164"/>
      <c r="X671" s="164"/>
      <c r="Y671" s="164"/>
      <c r="Z671" s="164"/>
      <c r="AA671" s="164"/>
      <c r="AB671" s="164"/>
      <c r="AC671" s="164"/>
      <c r="AD671" s="164"/>
      <c r="AE671" s="164"/>
      <c r="AF671" s="164"/>
    </row>
    <row r="672" spans="2:32" ht="12" customHeight="1" x14ac:dyDescent="0.35">
      <c r="B672" s="164"/>
      <c r="C672" s="164"/>
      <c r="D672" s="164"/>
      <c r="E672" s="164"/>
      <c r="F672" s="164"/>
      <c r="G672" s="164"/>
      <c r="H672" s="164"/>
      <c r="I672" s="164"/>
      <c r="J672" s="164"/>
      <c r="K672" s="164"/>
      <c r="L672" s="164"/>
      <c r="M672" s="164"/>
      <c r="N672" s="164"/>
      <c r="O672" s="164"/>
      <c r="P672" s="164"/>
      <c r="Q672" s="164"/>
      <c r="R672" s="164"/>
      <c r="S672" s="164"/>
      <c r="T672" s="164"/>
      <c r="U672" s="164"/>
      <c r="V672" s="164"/>
      <c r="W672" s="164"/>
      <c r="X672" s="164"/>
      <c r="Y672" s="164"/>
      <c r="Z672" s="164"/>
      <c r="AA672" s="164"/>
      <c r="AB672" s="164"/>
      <c r="AC672" s="164"/>
      <c r="AD672" s="164"/>
      <c r="AE672" s="164"/>
      <c r="AF672" s="164"/>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spans="32:32" ht="15" customHeight="1" x14ac:dyDescent="0.35"/>
    <row r="706" spans="32:32" ht="15" customHeight="1" x14ac:dyDescent="0.35"/>
    <row r="707" spans="32:32" ht="15" customHeight="1" x14ac:dyDescent="0.35"/>
    <row r="708" spans="32:32" ht="15" customHeight="1" x14ac:dyDescent="0.35"/>
    <row r="709" spans="32:32" ht="15" customHeight="1" x14ac:dyDescent="0.35"/>
    <row r="710" spans="32:32" ht="15" customHeight="1" x14ac:dyDescent="0.35">
      <c r="AF710"/>
    </row>
    <row r="711" spans="32:32" ht="15" customHeight="1" x14ac:dyDescent="0.35"/>
    <row r="712" spans="32:32" ht="15" customHeight="1" x14ac:dyDescent="0.35"/>
    <row r="713" spans="32:32" ht="15" customHeight="1" x14ac:dyDescent="0.35"/>
    <row r="714" spans="32:32" ht="15" customHeight="1" x14ac:dyDescent="0.35"/>
    <row r="715" spans="32:32" ht="15" customHeight="1" x14ac:dyDescent="0.35"/>
    <row r="716" spans="32:32" ht="12" customHeight="1" x14ac:dyDescent="0.35"/>
    <row r="717" spans="32:32" ht="12" customHeight="1" x14ac:dyDescent="0.35"/>
    <row r="718" spans="32:32" ht="12" customHeight="1" x14ac:dyDescent="0.35"/>
    <row r="719" spans="32:32" ht="12" customHeight="1" x14ac:dyDescent="0.35"/>
    <row r="720" spans="32:32" ht="12" customHeight="1" x14ac:dyDescent="0.35"/>
    <row r="721" spans="2:32" ht="12" customHeight="1" x14ac:dyDescent="0.35"/>
    <row r="722" spans="2:32" ht="12" customHeight="1" x14ac:dyDescent="0.35"/>
    <row r="723" spans="2:32" ht="12" customHeight="1" x14ac:dyDescent="0.35">
      <c r="B723" s="164"/>
      <c r="C723" s="164"/>
      <c r="D723" s="164"/>
      <c r="E723" s="164"/>
      <c r="F723" s="164"/>
      <c r="G723" s="164"/>
      <c r="H723" s="164"/>
      <c r="I723" s="164"/>
      <c r="J723" s="164"/>
      <c r="K723" s="164"/>
      <c r="L723" s="164"/>
      <c r="M723" s="164"/>
      <c r="N723" s="164"/>
      <c r="O723" s="164"/>
      <c r="P723" s="164"/>
      <c r="Q723" s="164"/>
      <c r="R723" s="164"/>
      <c r="S723" s="164"/>
      <c r="T723" s="164"/>
      <c r="U723" s="164"/>
      <c r="V723" s="164"/>
      <c r="W723" s="164"/>
      <c r="X723" s="164"/>
      <c r="Y723" s="164"/>
      <c r="Z723" s="164"/>
      <c r="AA723" s="164"/>
      <c r="AB723" s="164"/>
      <c r="AC723" s="164"/>
      <c r="AD723" s="164"/>
      <c r="AE723" s="164"/>
      <c r="AF723" s="164"/>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164"/>
      <c r="C728" s="164"/>
      <c r="D728" s="164"/>
      <c r="E728" s="164"/>
      <c r="F728" s="164"/>
      <c r="G728" s="164"/>
      <c r="H728" s="164"/>
      <c r="I728" s="164"/>
      <c r="J728" s="164"/>
      <c r="K728" s="164"/>
      <c r="L728" s="164"/>
      <c r="M728" s="164"/>
      <c r="N728" s="164"/>
      <c r="O728" s="164"/>
      <c r="P728" s="164"/>
      <c r="Q728" s="164"/>
      <c r="R728" s="164"/>
      <c r="S728" s="164"/>
      <c r="T728" s="164"/>
      <c r="U728" s="164"/>
      <c r="V728" s="164"/>
      <c r="W728" s="164"/>
      <c r="X728" s="164"/>
      <c r="Y728" s="164"/>
      <c r="Z728" s="164"/>
      <c r="AA728" s="164"/>
      <c r="AB728" s="164"/>
      <c r="AC728" s="164"/>
      <c r="AD728" s="164"/>
      <c r="AE728" s="164"/>
      <c r="AF728" s="164"/>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164"/>
      <c r="C734" s="164"/>
      <c r="D734" s="164"/>
      <c r="E734" s="164"/>
      <c r="F734" s="164"/>
      <c r="G734" s="164"/>
      <c r="H734" s="164"/>
      <c r="I734" s="164"/>
      <c r="J734" s="164"/>
      <c r="K734" s="164"/>
      <c r="L734" s="164"/>
      <c r="M734" s="164"/>
      <c r="N734" s="164"/>
      <c r="O734" s="164"/>
      <c r="P734" s="164"/>
      <c r="Q734" s="164"/>
      <c r="R734" s="164"/>
      <c r="S734" s="164"/>
      <c r="T734" s="164"/>
      <c r="U734" s="164"/>
      <c r="V734" s="164"/>
      <c r="W734" s="164"/>
      <c r="X734" s="164"/>
      <c r="Y734" s="164"/>
      <c r="Z734" s="164"/>
      <c r="AA734" s="164"/>
      <c r="AB734" s="164"/>
      <c r="AC734" s="164"/>
      <c r="AD734" s="164"/>
      <c r="AE734" s="164"/>
      <c r="AF734" s="164"/>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32:32" ht="12" customHeight="1" x14ac:dyDescent="0.35"/>
    <row r="882" spans="32:32" ht="15" customHeight="1" x14ac:dyDescent="0.35"/>
    <row r="883" spans="32:32" ht="15" customHeight="1" x14ac:dyDescent="0.35"/>
    <row r="884" spans="32:32" ht="15" customHeight="1" x14ac:dyDescent="0.35"/>
    <row r="885" spans="32:32" ht="15" customHeight="1" x14ac:dyDescent="0.35"/>
    <row r="886" spans="32:32" ht="15" customHeight="1" x14ac:dyDescent="0.35">
      <c r="AF886"/>
    </row>
    <row r="887" spans="32:32" ht="15" customHeight="1" x14ac:dyDescent="0.35"/>
    <row r="888" spans="32:32" ht="15" customHeight="1" x14ac:dyDescent="0.35"/>
    <row r="889" spans="32:32" ht="12" customHeight="1" x14ac:dyDescent="0.35"/>
    <row r="890" spans="32:32" ht="12" customHeight="1" x14ac:dyDescent="0.35"/>
    <row r="891" spans="32:32" ht="12" customHeight="1" x14ac:dyDescent="0.35"/>
    <row r="892" spans="32:32" ht="12" customHeight="1" x14ac:dyDescent="0.35"/>
    <row r="893" spans="32:32" ht="12" customHeight="1" x14ac:dyDescent="0.35"/>
    <row r="894" spans="32:32" ht="12" customHeight="1" x14ac:dyDescent="0.35"/>
    <row r="895" spans="32:32" ht="12" customHeight="1" x14ac:dyDescent="0.35"/>
    <row r="896" spans="32:32"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164"/>
      <c r="C906" s="164"/>
      <c r="D906" s="164"/>
      <c r="E906" s="164"/>
      <c r="F906" s="164"/>
      <c r="G906" s="164"/>
      <c r="H906" s="164"/>
      <c r="I906" s="164"/>
      <c r="J906" s="164"/>
      <c r="K906" s="164"/>
      <c r="L906" s="164"/>
      <c r="M906" s="164"/>
      <c r="N906" s="164"/>
      <c r="O906" s="164"/>
      <c r="P906" s="164"/>
      <c r="Q906" s="164"/>
      <c r="R906" s="164"/>
      <c r="S906" s="164"/>
      <c r="T906" s="164"/>
      <c r="U906" s="164"/>
      <c r="V906" s="164"/>
      <c r="W906" s="164"/>
      <c r="X906" s="164"/>
      <c r="Y906" s="164"/>
      <c r="Z906" s="164"/>
      <c r="AA906" s="164"/>
      <c r="AB906" s="164"/>
      <c r="AC906" s="164"/>
      <c r="AD906" s="164"/>
      <c r="AE906" s="164"/>
      <c r="AF906" s="164"/>
    </row>
    <row r="907" spans="2:32" ht="15" customHeight="1" x14ac:dyDescent="0.35"/>
    <row r="908" spans="2:32" ht="15" customHeight="1" x14ac:dyDescent="0.35"/>
    <row r="909" spans="2:32" ht="15" customHeight="1" x14ac:dyDescent="0.35"/>
    <row r="910" spans="2:32" ht="12" customHeight="1" x14ac:dyDescent="0.35">
      <c r="B910" s="164"/>
      <c r="C910" s="164"/>
      <c r="D910" s="164"/>
      <c r="E910" s="164"/>
      <c r="F910" s="164"/>
      <c r="G910" s="164"/>
      <c r="H910" s="164"/>
      <c r="I910" s="164"/>
      <c r="J910" s="164"/>
      <c r="K910" s="164"/>
      <c r="L910" s="164"/>
      <c r="M910" s="164"/>
      <c r="N910" s="164"/>
      <c r="O910" s="164"/>
      <c r="P910" s="164"/>
      <c r="Q910" s="164"/>
      <c r="R910" s="164"/>
      <c r="S910" s="164"/>
      <c r="T910" s="164"/>
      <c r="U910" s="164"/>
      <c r="V910" s="164"/>
      <c r="W910" s="164"/>
      <c r="X910" s="164"/>
      <c r="Y910" s="164"/>
      <c r="Z910" s="164"/>
      <c r="AA910" s="164"/>
      <c r="AB910" s="164"/>
      <c r="AC910" s="164"/>
      <c r="AD910" s="164"/>
      <c r="AE910" s="164"/>
      <c r="AF910" s="164"/>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32:32" ht="15" customHeight="1" x14ac:dyDescent="0.35"/>
    <row r="962" spans="32:32" ht="15" customHeight="1" x14ac:dyDescent="0.35"/>
    <row r="963" spans="32:32" ht="15" customHeight="1" x14ac:dyDescent="0.35"/>
    <row r="964" spans="32:32" ht="15" customHeight="1" x14ac:dyDescent="0.35"/>
    <row r="965" spans="32:32" ht="15" customHeight="1" x14ac:dyDescent="0.35"/>
    <row r="966" spans="32:32" ht="15" customHeight="1" x14ac:dyDescent="0.35"/>
    <row r="967" spans="32:32" ht="15" customHeight="1" x14ac:dyDescent="0.35"/>
    <row r="968" spans="32:32" ht="15" customHeight="1" x14ac:dyDescent="0.35"/>
    <row r="969" spans="32:32" ht="15" customHeight="1" x14ac:dyDescent="0.35">
      <c r="AF969"/>
    </row>
    <row r="970" spans="32:32" ht="15" customHeight="1" x14ac:dyDescent="0.35"/>
    <row r="971" spans="32:32" ht="15" customHeight="1" x14ac:dyDescent="0.35"/>
    <row r="972" spans="32:32" ht="15" customHeight="1" x14ac:dyDescent="0.35"/>
    <row r="973" spans="32:32" ht="15" customHeight="1" x14ac:dyDescent="0.35"/>
    <row r="974" spans="32:32" ht="15" customHeight="1" x14ac:dyDescent="0.35"/>
    <row r="975" spans="32:32" ht="12" customHeight="1" x14ac:dyDescent="0.35"/>
    <row r="976" spans="3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164"/>
      <c r="C993" s="164"/>
      <c r="D993" s="164"/>
      <c r="E993" s="164"/>
      <c r="F993" s="164"/>
      <c r="G993" s="164"/>
      <c r="H993" s="164"/>
      <c r="I993" s="164"/>
      <c r="J993" s="164"/>
      <c r="K993" s="164"/>
      <c r="L993" s="164"/>
      <c r="M993" s="164"/>
      <c r="N993" s="164"/>
      <c r="O993" s="164"/>
      <c r="P993" s="164"/>
      <c r="Q993" s="164"/>
      <c r="R993" s="164"/>
      <c r="S993" s="164"/>
      <c r="T993" s="164"/>
      <c r="U993" s="164"/>
      <c r="V993" s="164"/>
      <c r="W993" s="164"/>
      <c r="X993" s="164"/>
      <c r="Y993" s="164"/>
      <c r="Z993" s="164"/>
      <c r="AA993" s="164"/>
      <c r="AB993" s="164"/>
      <c r="AC993" s="164"/>
      <c r="AD993" s="164"/>
      <c r="AE993" s="164"/>
      <c r="AF993" s="164"/>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164"/>
      <c r="C1001" s="164"/>
      <c r="D1001" s="164"/>
      <c r="E1001" s="164"/>
      <c r="F1001" s="164"/>
      <c r="G1001" s="164"/>
      <c r="H1001" s="164"/>
      <c r="I1001" s="164"/>
      <c r="J1001" s="164"/>
      <c r="K1001" s="164"/>
      <c r="L1001" s="164"/>
      <c r="M1001" s="164"/>
      <c r="N1001" s="164"/>
      <c r="O1001" s="164"/>
      <c r="P1001" s="164"/>
      <c r="Q1001" s="164"/>
      <c r="R1001" s="164"/>
      <c r="S1001" s="164"/>
      <c r="T1001" s="164"/>
      <c r="U1001" s="164"/>
      <c r="V1001" s="164"/>
      <c r="W1001" s="164"/>
      <c r="X1001" s="164"/>
      <c r="Y1001" s="164"/>
      <c r="Z1001" s="164"/>
      <c r="AA1001" s="164"/>
      <c r="AB1001" s="164"/>
      <c r="AC1001" s="164"/>
      <c r="AD1001" s="164"/>
      <c r="AE1001" s="164"/>
      <c r="AF1001" s="164"/>
    </row>
    <row r="1002" spans="2:32" ht="15" customHeight="1" x14ac:dyDescent="0.35">
      <c r="B1002" s="164"/>
      <c r="C1002" s="164"/>
      <c r="D1002" s="164"/>
      <c r="E1002" s="164"/>
      <c r="F1002" s="164"/>
      <c r="G1002" s="164"/>
      <c r="H1002" s="164"/>
      <c r="I1002" s="164"/>
      <c r="J1002" s="164"/>
      <c r="K1002" s="164"/>
      <c r="L1002" s="164"/>
      <c r="M1002" s="164"/>
      <c r="N1002" s="164"/>
      <c r="O1002" s="164"/>
      <c r="P1002" s="164"/>
      <c r="Q1002" s="164"/>
      <c r="R1002" s="164"/>
      <c r="S1002" s="164"/>
      <c r="T1002" s="164"/>
      <c r="U1002" s="164"/>
      <c r="V1002" s="164"/>
      <c r="W1002" s="164"/>
      <c r="X1002" s="164"/>
      <c r="Y1002" s="164"/>
      <c r="Z1002" s="164"/>
      <c r="AA1002" s="164"/>
      <c r="AB1002" s="164"/>
      <c r="AC1002" s="164"/>
      <c r="AD1002" s="164"/>
      <c r="AE1002" s="164"/>
      <c r="AF1002" s="164"/>
    </row>
    <row r="1003" spans="2:32" ht="15" customHeight="1" x14ac:dyDescent="0.35">
      <c r="B1003" s="164"/>
      <c r="C1003" s="164"/>
      <c r="D1003" s="164"/>
      <c r="E1003" s="164"/>
      <c r="F1003" s="164"/>
      <c r="G1003" s="164"/>
      <c r="H1003" s="164"/>
      <c r="I1003" s="164"/>
      <c r="J1003" s="164"/>
      <c r="K1003" s="164"/>
      <c r="L1003" s="164"/>
      <c r="M1003" s="164"/>
      <c r="N1003" s="164"/>
      <c r="O1003" s="164"/>
      <c r="P1003" s="164"/>
      <c r="Q1003" s="164"/>
      <c r="R1003" s="164"/>
      <c r="S1003" s="164"/>
      <c r="T1003" s="164"/>
      <c r="U1003" s="164"/>
      <c r="V1003" s="164"/>
      <c r="W1003" s="164"/>
      <c r="X1003" s="164"/>
      <c r="Y1003" s="164"/>
      <c r="Z1003" s="164"/>
      <c r="AA1003" s="164"/>
      <c r="AB1003" s="164"/>
      <c r="AC1003" s="164"/>
      <c r="AD1003" s="164"/>
      <c r="AE1003" s="164"/>
      <c r="AF1003" s="164"/>
    </row>
    <row r="1004" spans="2:32" ht="15" customHeight="1" x14ac:dyDescent="0.35">
      <c r="B1004" s="164"/>
      <c r="C1004" s="164"/>
      <c r="D1004" s="164"/>
      <c r="E1004" s="164"/>
      <c r="F1004" s="164"/>
      <c r="G1004" s="164"/>
      <c r="H1004" s="164"/>
      <c r="I1004" s="164"/>
      <c r="J1004" s="164"/>
      <c r="K1004" s="164"/>
      <c r="L1004" s="164"/>
      <c r="M1004" s="164"/>
      <c r="N1004" s="164"/>
      <c r="O1004" s="164"/>
      <c r="P1004" s="164"/>
      <c r="Q1004" s="164"/>
      <c r="R1004" s="164"/>
      <c r="S1004" s="164"/>
      <c r="T1004" s="164"/>
      <c r="U1004" s="164"/>
      <c r="V1004" s="164"/>
      <c r="W1004" s="164"/>
      <c r="X1004" s="164"/>
      <c r="Y1004" s="164"/>
      <c r="Z1004" s="164"/>
      <c r="AA1004" s="164"/>
      <c r="AB1004" s="164"/>
      <c r="AC1004" s="164"/>
      <c r="AD1004" s="164"/>
      <c r="AE1004" s="164"/>
      <c r="AF1004" s="164"/>
    </row>
    <row r="1005" spans="2:32" ht="15" customHeight="1" x14ac:dyDescent="0.35">
      <c r="B1005" s="164"/>
      <c r="C1005" s="164"/>
      <c r="D1005" s="164"/>
      <c r="E1005" s="164"/>
      <c r="F1005" s="164"/>
      <c r="G1005" s="164"/>
      <c r="H1005" s="164"/>
      <c r="I1005" s="164"/>
      <c r="J1005" s="164"/>
      <c r="K1005" s="164"/>
      <c r="L1005" s="164"/>
      <c r="M1005" s="164"/>
      <c r="N1005" s="164"/>
      <c r="O1005" s="164"/>
      <c r="P1005" s="164"/>
      <c r="Q1005" s="164"/>
      <c r="R1005" s="164"/>
      <c r="S1005" s="164"/>
      <c r="T1005" s="164"/>
      <c r="U1005" s="164"/>
      <c r="V1005" s="164"/>
      <c r="W1005" s="164"/>
      <c r="X1005" s="164"/>
      <c r="Y1005" s="164"/>
      <c r="Z1005" s="164"/>
      <c r="AA1005" s="164"/>
      <c r="AB1005" s="164"/>
      <c r="AC1005" s="164"/>
      <c r="AD1005" s="164"/>
      <c r="AE1005" s="164"/>
      <c r="AF1005" s="164"/>
    </row>
    <row r="1006" spans="2:32" ht="15" customHeight="1" x14ac:dyDescent="0.35">
      <c r="B1006" s="164"/>
      <c r="C1006" s="164"/>
      <c r="D1006" s="164"/>
      <c r="E1006" s="164"/>
      <c r="F1006" s="164"/>
      <c r="G1006" s="164"/>
      <c r="H1006" s="164"/>
      <c r="I1006" s="164"/>
      <c r="J1006" s="164"/>
      <c r="K1006" s="164"/>
      <c r="L1006" s="164"/>
      <c r="M1006" s="164"/>
      <c r="N1006" s="164"/>
      <c r="O1006" s="164"/>
      <c r="P1006" s="164"/>
      <c r="Q1006" s="164"/>
      <c r="R1006" s="164"/>
      <c r="S1006" s="164"/>
      <c r="T1006" s="164"/>
      <c r="U1006" s="164"/>
      <c r="V1006" s="164"/>
      <c r="W1006" s="164"/>
      <c r="X1006" s="164"/>
      <c r="Y1006" s="164"/>
      <c r="Z1006" s="164"/>
      <c r="AA1006" s="164"/>
      <c r="AB1006" s="164"/>
      <c r="AC1006" s="164"/>
      <c r="AD1006" s="164"/>
      <c r="AE1006" s="164"/>
      <c r="AF1006" s="164"/>
    </row>
    <row r="1007" spans="2:32" ht="15" customHeight="1" x14ac:dyDescent="0.35">
      <c r="B1007" s="164"/>
      <c r="C1007" s="164"/>
      <c r="D1007" s="164"/>
      <c r="E1007" s="164"/>
      <c r="F1007" s="164"/>
      <c r="G1007" s="164"/>
      <c r="H1007" s="164"/>
      <c r="I1007" s="164"/>
      <c r="J1007" s="164"/>
      <c r="K1007" s="164"/>
      <c r="L1007" s="164"/>
      <c r="M1007" s="164"/>
      <c r="N1007" s="164"/>
      <c r="O1007" s="164"/>
      <c r="P1007" s="164"/>
      <c r="Q1007" s="164"/>
      <c r="R1007" s="164"/>
      <c r="S1007" s="164"/>
      <c r="T1007" s="164"/>
      <c r="U1007" s="164"/>
      <c r="V1007" s="164"/>
      <c r="W1007" s="164"/>
      <c r="X1007" s="164"/>
      <c r="Y1007" s="164"/>
      <c r="Z1007" s="164"/>
      <c r="AA1007" s="164"/>
      <c r="AB1007" s="164"/>
      <c r="AC1007" s="164"/>
      <c r="AD1007" s="164"/>
      <c r="AE1007" s="164"/>
      <c r="AF1007" s="164"/>
    </row>
    <row r="1008" spans="2:32" ht="15" customHeight="1" x14ac:dyDescent="0.35">
      <c r="B1008" s="164"/>
      <c r="C1008" s="164"/>
      <c r="D1008" s="164"/>
      <c r="E1008" s="164"/>
      <c r="F1008" s="164"/>
      <c r="G1008" s="164"/>
      <c r="H1008" s="164"/>
      <c r="I1008" s="164"/>
      <c r="J1008" s="164"/>
      <c r="K1008" s="164"/>
      <c r="L1008" s="164"/>
      <c r="M1008" s="164"/>
      <c r="N1008" s="164"/>
      <c r="O1008" s="164"/>
      <c r="P1008" s="164"/>
      <c r="Q1008" s="164"/>
      <c r="R1008" s="164"/>
      <c r="S1008" s="164"/>
      <c r="T1008" s="164"/>
      <c r="U1008" s="164"/>
      <c r="V1008" s="164"/>
      <c r="W1008" s="164"/>
      <c r="X1008" s="164"/>
      <c r="Y1008" s="164"/>
      <c r="Z1008" s="164"/>
      <c r="AA1008" s="164"/>
      <c r="AB1008" s="164"/>
      <c r="AC1008" s="164"/>
      <c r="AD1008" s="164"/>
      <c r="AE1008" s="164"/>
      <c r="AF1008" s="164"/>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spans="32:32" ht="15" customHeight="1" x14ac:dyDescent="0.35"/>
    <row r="1058" spans="32:32" ht="12" customHeight="1" x14ac:dyDescent="0.35"/>
    <row r="1059" spans="32:32" ht="15" customHeight="1" x14ac:dyDescent="0.35"/>
    <row r="1060" spans="32:32" ht="15" customHeight="1" x14ac:dyDescent="0.35"/>
    <row r="1061" spans="32:32" ht="15" customHeight="1" x14ac:dyDescent="0.35"/>
    <row r="1062" spans="32:32" ht="15" customHeight="1" x14ac:dyDescent="0.35"/>
    <row r="1063" spans="32:32" ht="15" customHeight="1" x14ac:dyDescent="0.35"/>
    <row r="1064" spans="32:32" ht="15" customHeight="1" x14ac:dyDescent="0.35"/>
    <row r="1065" spans="32:32" ht="15" customHeight="1" x14ac:dyDescent="0.35"/>
    <row r="1066" spans="32:32" ht="15" customHeight="1" x14ac:dyDescent="0.35"/>
    <row r="1067" spans="32:32" ht="15" customHeight="1" x14ac:dyDescent="0.35"/>
    <row r="1068" spans="32:32" ht="15" customHeight="1" x14ac:dyDescent="0.35"/>
    <row r="1069" spans="32:32" ht="15" customHeight="1" x14ac:dyDescent="0.35"/>
    <row r="1070" spans="32:32" ht="15" customHeight="1" x14ac:dyDescent="0.35"/>
    <row r="1071" spans="32:32" ht="15" customHeight="1" x14ac:dyDescent="0.35">
      <c r="AF1071"/>
    </row>
    <row r="1072" spans="32:3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164"/>
      <c r="C1095" s="164"/>
      <c r="D1095" s="164"/>
      <c r="E1095" s="164"/>
      <c r="F1095" s="164"/>
      <c r="G1095" s="164"/>
      <c r="H1095" s="164"/>
      <c r="I1095" s="164"/>
      <c r="J1095" s="164"/>
      <c r="K1095" s="164"/>
      <c r="L1095" s="164"/>
      <c r="M1095" s="164"/>
      <c r="N1095" s="164"/>
      <c r="O1095" s="164"/>
      <c r="P1095" s="164"/>
      <c r="Q1095" s="164"/>
      <c r="R1095" s="164"/>
      <c r="S1095" s="164"/>
      <c r="T1095" s="164"/>
      <c r="U1095" s="164"/>
      <c r="V1095" s="164"/>
      <c r="W1095" s="164"/>
      <c r="X1095" s="164"/>
      <c r="Y1095" s="164"/>
      <c r="Z1095" s="164"/>
      <c r="AA1095" s="164"/>
      <c r="AB1095" s="164"/>
      <c r="AC1095" s="164"/>
      <c r="AD1095" s="164"/>
      <c r="AE1095" s="164"/>
      <c r="AF1095" s="164"/>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164"/>
      <c r="C1103" s="164"/>
      <c r="D1103" s="164"/>
      <c r="E1103" s="164"/>
      <c r="F1103" s="164"/>
      <c r="G1103" s="164"/>
      <c r="H1103" s="164"/>
      <c r="I1103" s="164"/>
      <c r="J1103" s="164"/>
      <c r="K1103" s="164"/>
      <c r="L1103" s="164"/>
      <c r="M1103" s="164"/>
      <c r="N1103" s="164"/>
      <c r="O1103" s="164"/>
      <c r="P1103" s="164"/>
      <c r="Q1103" s="164"/>
      <c r="R1103" s="164"/>
      <c r="S1103" s="164"/>
      <c r="T1103" s="164"/>
      <c r="U1103" s="164"/>
      <c r="V1103" s="164"/>
      <c r="W1103" s="164"/>
      <c r="X1103" s="164"/>
      <c r="Y1103" s="164"/>
      <c r="Z1103" s="164"/>
      <c r="AA1103" s="164"/>
      <c r="AB1103" s="164"/>
      <c r="AC1103" s="164"/>
      <c r="AD1103" s="164"/>
      <c r="AE1103" s="164"/>
      <c r="AF1103" s="164"/>
    </row>
    <row r="1104" spans="2:32" ht="15" customHeight="1" x14ac:dyDescent="0.35">
      <c r="B1104" s="164"/>
      <c r="C1104" s="164"/>
      <c r="D1104" s="164"/>
      <c r="E1104" s="164"/>
      <c r="F1104" s="164"/>
      <c r="G1104" s="164"/>
      <c r="H1104" s="164"/>
      <c r="I1104" s="164"/>
      <c r="J1104" s="164"/>
      <c r="K1104" s="164"/>
      <c r="L1104" s="164"/>
      <c r="M1104" s="164"/>
      <c r="N1104" s="164"/>
      <c r="O1104" s="164"/>
      <c r="P1104" s="164"/>
      <c r="Q1104" s="164"/>
      <c r="R1104" s="164"/>
      <c r="S1104" s="164"/>
      <c r="T1104" s="164"/>
      <c r="U1104" s="164"/>
      <c r="V1104" s="164"/>
      <c r="W1104" s="164"/>
      <c r="X1104" s="164"/>
      <c r="Y1104" s="164"/>
      <c r="Z1104" s="164"/>
      <c r="AA1104" s="164"/>
      <c r="AB1104" s="164"/>
      <c r="AC1104" s="164"/>
      <c r="AD1104" s="164"/>
      <c r="AE1104" s="164"/>
      <c r="AF1104" s="164"/>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spans="32:32" ht="15" customHeight="1" x14ac:dyDescent="0.35">
      <c r="AF1169"/>
    </row>
    <row r="1170" spans="32:32" ht="15" customHeight="1" x14ac:dyDescent="0.35"/>
    <row r="1171" spans="32:32" ht="15" customHeight="1" x14ac:dyDescent="0.35"/>
    <row r="1172" spans="32:32" ht="15" customHeight="1" x14ac:dyDescent="0.35"/>
    <row r="1173" spans="32:32" ht="15" customHeight="1" x14ac:dyDescent="0.35"/>
    <row r="1174" spans="32:32" ht="15" customHeight="1" x14ac:dyDescent="0.35"/>
    <row r="1175" spans="32:32" ht="12" customHeight="1" x14ac:dyDescent="0.35"/>
    <row r="1176" spans="32:32" ht="12" customHeight="1" x14ac:dyDescent="0.35"/>
    <row r="1177" spans="32:32" ht="12" customHeight="1" x14ac:dyDescent="0.35"/>
    <row r="1178" spans="32:32" ht="12" customHeight="1" x14ac:dyDescent="0.35"/>
    <row r="1179" spans="32:32" ht="12" customHeight="1" x14ac:dyDescent="0.35"/>
    <row r="1180" spans="32:32" ht="12" customHeight="1" x14ac:dyDescent="0.35"/>
    <row r="1181" spans="32:32" ht="12" customHeight="1" x14ac:dyDescent="0.35"/>
    <row r="1182" spans="32:32" ht="12" customHeight="1" x14ac:dyDescent="0.35"/>
    <row r="1183" spans="32:32" ht="12" customHeight="1" x14ac:dyDescent="0.35"/>
    <row r="1184" spans="32:32"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164"/>
      <c r="C1193" s="164"/>
      <c r="D1193" s="164"/>
      <c r="E1193" s="164"/>
      <c r="F1193" s="164"/>
      <c r="G1193" s="164"/>
      <c r="H1193" s="164"/>
      <c r="I1193" s="164"/>
      <c r="J1193" s="164"/>
      <c r="K1193" s="164"/>
      <c r="L1193" s="164"/>
      <c r="M1193" s="164"/>
      <c r="N1193" s="164"/>
      <c r="O1193" s="164"/>
      <c r="P1193" s="164"/>
      <c r="Q1193" s="164"/>
      <c r="R1193" s="164"/>
      <c r="S1193" s="164"/>
      <c r="T1193" s="164"/>
      <c r="U1193" s="164"/>
      <c r="V1193" s="164"/>
      <c r="W1193" s="164"/>
      <c r="X1193" s="164"/>
      <c r="Y1193" s="164"/>
      <c r="Z1193" s="164"/>
      <c r="AA1193" s="164"/>
      <c r="AB1193" s="164"/>
      <c r="AC1193" s="164"/>
      <c r="AD1193" s="164"/>
      <c r="AE1193" s="164"/>
      <c r="AF1193" s="164"/>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32:32" ht="15" customHeight="1" x14ac:dyDescent="0.35"/>
    <row r="1266" spans="32:32" ht="15" customHeight="1" x14ac:dyDescent="0.35"/>
    <row r="1267" spans="32:32" ht="15" customHeight="1" x14ac:dyDescent="0.35"/>
    <row r="1268" spans="32:32" ht="15" customHeight="1" x14ac:dyDescent="0.35"/>
    <row r="1269" spans="32:32" ht="15" customHeight="1" x14ac:dyDescent="0.35">
      <c r="AF1269"/>
    </row>
    <row r="1270" spans="32:32" ht="15" customHeight="1" x14ac:dyDescent="0.35"/>
    <row r="1271" spans="32:32" ht="15" customHeight="1" x14ac:dyDescent="0.35"/>
    <row r="1272" spans="32:32" ht="15" customHeight="1" x14ac:dyDescent="0.35"/>
    <row r="1273" spans="32:32" ht="15" customHeight="1" x14ac:dyDescent="0.35"/>
    <row r="1274" spans="32:32" ht="15" customHeight="1" x14ac:dyDescent="0.35"/>
    <row r="1275" spans="32:32" ht="12" customHeight="1" x14ac:dyDescent="0.35"/>
    <row r="1276" spans="32:32" ht="12" customHeight="1" x14ac:dyDescent="0.35"/>
    <row r="1277" spans="32:32" ht="12" customHeight="1" x14ac:dyDescent="0.35"/>
    <row r="1278" spans="32:32" ht="12" customHeight="1" x14ac:dyDescent="0.35"/>
    <row r="1279" spans="32:32" ht="12" customHeight="1" x14ac:dyDescent="0.35"/>
    <row r="1280" spans="32:32" ht="12" customHeight="1" x14ac:dyDescent="0.35"/>
    <row r="1281" spans="2:32" ht="12" customHeight="1" x14ac:dyDescent="0.35">
      <c r="B1281" s="164"/>
      <c r="C1281" s="164"/>
      <c r="D1281" s="164"/>
      <c r="E1281" s="164"/>
      <c r="F1281" s="164"/>
      <c r="G1281" s="164"/>
      <c r="H1281" s="164"/>
      <c r="I1281" s="164"/>
      <c r="J1281" s="164"/>
      <c r="K1281" s="164"/>
      <c r="L1281" s="164"/>
      <c r="M1281" s="164"/>
      <c r="N1281" s="164"/>
      <c r="O1281" s="164"/>
      <c r="P1281" s="164"/>
      <c r="Q1281" s="164"/>
      <c r="R1281" s="164"/>
      <c r="S1281" s="164"/>
      <c r="T1281" s="164"/>
      <c r="U1281" s="164"/>
      <c r="V1281" s="164"/>
      <c r="W1281" s="164"/>
      <c r="X1281" s="164"/>
      <c r="Y1281" s="164"/>
      <c r="Z1281" s="164"/>
      <c r="AA1281" s="164"/>
      <c r="AB1281" s="164"/>
      <c r="AC1281" s="164"/>
      <c r="AD1281" s="164"/>
      <c r="AE1281" s="164"/>
      <c r="AF1281" s="164"/>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164"/>
      <c r="C1293" s="164"/>
      <c r="D1293" s="164"/>
      <c r="E1293" s="164"/>
      <c r="F1293" s="164"/>
      <c r="G1293" s="164"/>
      <c r="H1293" s="164"/>
      <c r="I1293" s="164"/>
      <c r="J1293" s="164"/>
      <c r="K1293" s="164"/>
      <c r="L1293" s="164"/>
      <c r="M1293" s="164"/>
      <c r="N1293" s="164"/>
      <c r="O1293" s="164"/>
      <c r="P1293" s="164"/>
      <c r="Q1293" s="164"/>
      <c r="R1293" s="164"/>
      <c r="S1293" s="164"/>
      <c r="T1293" s="164"/>
      <c r="U1293" s="164"/>
      <c r="V1293" s="164"/>
      <c r="W1293" s="164"/>
      <c r="X1293" s="164"/>
      <c r="Y1293" s="164"/>
      <c r="Z1293" s="164"/>
      <c r="AA1293" s="164"/>
      <c r="AB1293" s="164"/>
      <c r="AC1293" s="164"/>
      <c r="AD1293" s="164"/>
      <c r="AE1293" s="164"/>
      <c r="AF1293" s="164"/>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spans="32:32" ht="15" customHeight="1" x14ac:dyDescent="0.35"/>
    <row r="1474" spans="32:32" ht="15" customHeight="1" x14ac:dyDescent="0.35"/>
    <row r="1475" spans="32:32" ht="15" customHeight="1" x14ac:dyDescent="0.35"/>
    <row r="1476" spans="32:32" ht="15" customHeight="1" x14ac:dyDescent="0.35"/>
    <row r="1477" spans="32:32" ht="15" customHeight="1" x14ac:dyDescent="0.35"/>
    <row r="1478" spans="32:32" ht="15" customHeight="1" x14ac:dyDescent="0.35"/>
    <row r="1479" spans="32:32" ht="15" customHeight="1" x14ac:dyDescent="0.35"/>
    <row r="1480" spans="32:32" ht="15" customHeight="1" x14ac:dyDescent="0.35"/>
    <row r="1481" spans="32:32" ht="15" customHeight="1" x14ac:dyDescent="0.35"/>
    <row r="1482" spans="32:32" ht="15" customHeight="1" x14ac:dyDescent="0.35"/>
    <row r="1483" spans="32:32" ht="15" customHeight="1" x14ac:dyDescent="0.35"/>
    <row r="1484" spans="32:32" ht="15" customHeight="1" x14ac:dyDescent="0.35">
      <c r="AF1484"/>
    </row>
    <row r="1485" spans="32:32" ht="15" customHeight="1" x14ac:dyDescent="0.35"/>
    <row r="1486" spans="32:32" ht="15" customHeight="1" x14ac:dyDescent="0.35"/>
    <row r="1487" spans="32:32" ht="15" customHeight="1" x14ac:dyDescent="0.35"/>
    <row r="1488" spans="32:32"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164"/>
      <c r="C1589" s="164"/>
      <c r="D1589" s="164"/>
      <c r="E1589" s="164"/>
      <c r="F1589" s="164"/>
      <c r="G1589" s="164"/>
      <c r="H1589" s="164"/>
      <c r="I1589" s="164"/>
      <c r="J1589" s="164"/>
      <c r="K1589" s="164"/>
      <c r="L1589" s="164"/>
      <c r="M1589" s="164"/>
      <c r="N1589" s="164"/>
      <c r="O1589" s="164"/>
      <c r="P1589" s="164"/>
      <c r="Q1589" s="164"/>
      <c r="R1589" s="164"/>
      <c r="S1589" s="164"/>
      <c r="T1589" s="164"/>
      <c r="U1589" s="164"/>
      <c r="V1589" s="164"/>
      <c r="W1589" s="164"/>
      <c r="X1589" s="164"/>
      <c r="Y1589" s="164"/>
      <c r="Z1589" s="164"/>
      <c r="AA1589" s="164"/>
      <c r="AB1589" s="164"/>
      <c r="AC1589" s="164"/>
      <c r="AD1589" s="164"/>
      <c r="AE1589" s="164"/>
      <c r="AF1589" s="164"/>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164"/>
      <c r="C1599" s="164"/>
      <c r="D1599" s="164"/>
      <c r="E1599" s="164"/>
      <c r="F1599" s="164"/>
      <c r="G1599" s="164"/>
      <c r="H1599" s="164"/>
      <c r="I1599" s="164"/>
      <c r="J1599" s="164"/>
      <c r="K1599" s="164"/>
      <c r="L1599" s="164"/>
      <c r="M1599" s="164"/>
      <c r="N1599" s="164"/>
      <c r="O1599" s="164"/>
      <c r="P1599" s="164"/>
      <c r="Q1599" s="164"/>
      <c r="R1599" s="164"/>
      <c r="S1599" s="164"/>
      <c r="T1599" s="164"/>
      <c r="U1599" s="164"/>
      <c r="V1599" s="164"/>
      <c r="W1599" s="164"/>
      <c r="X1599" s="164"/>
      <c r="Y1599" s="164"/>
      <c r="Z1599" s="164"/>
      <c r="AA1599" s="164"/>
      <c r="AB1599" s="164"/>
      <c r="AC1599" s="164"/>
      <c r="AD1599" s="164"/>
      <c r="AE1599" s="164"/>
      <c r="AF1599" s="164"/>
    </row>
    <row r="1600" spans="2:32" ht="15" customHeight="1" x14ac:dyDescent="0.35">
      <c r="B1600" s="164"/>
      <c r="C1600" s="164"/>
      <c r="D1600" s="164"/>
      <c r="E1600" s="164"/>
      <c r="F1600" s="164"/>
      <c r="G1600" s="164"/>
      <c r="H1600" s="164"/>
      <c r="I1600" s="164"/>
      <c r="J1600" s="164"/>
      <c r="K1600" s="164"/>
      <c r="L1600" s="164"/>
      <c r="M1600" s="164"/>
      <c r="N1600" s="164"/>
      <c r="O1600" s="164"/>
      <c r="P1600" s="164"/>
      <c r="Q1600" s="164"/>
      <c r="R1600" s="164"/>
      <c r="S1600" s="164"/>
      <c r="T1600" s="164"/>
      <c r="U1600" s="164"/>
      <c r="V1600" s="164"/>
      <c r="W1600" s="164"/>
      <c r="X1600" s="164"/>
      <c r="Y1600" s="164"/>
      <c r="Z1600" s="164"/>
      <c r="AA1600" s="164"/>
      <c r="AB1600" s="164"/>
      <c r="AC1600" s="164"/>
      <c r="AD1600" s="164"/>
      <c r="AE1600" s="164"/>
      <c r="AF1600" s="164"/>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spans="32:32" ht="15" customHeight="1" x14ac:dyDescent="0.35">
      <c r="AF1713"/>
    </row>
    <row r="1714" spans="32:32" ht="12" customHeight="1" x14ac:dyDescent="0.35"/>
    <row r="1715" spans="32:32" ht="12" customHeight="1" x14ac:dyDescent="0.35"/>
    <row r="1716" spans="32:32" ht="12" customHeight="1" x14ac:dyDescent="0.35"/>
    <row r="1717" spans="32:32" ht="12" customHeight="1" x14ac:dyDescent="0.35"/>
    <row r="1718" spans="32:32" ht="12" customHeight="1" x14ac:dyDescent="0.35"/>
    <row r="1719" spans="32:32" ht="12" customHeight="1" x14ac:dyDescent="0.35"/>
    <row r="1720" spans="32:32" ht="12" customHeight="1" x14ac:dyDescent="0.35"/>
    <row r="1721" spans="32:32" ht="12" customHeight="1" x14ac:dyDescent="0.35"/>
    <row r="1722" spans="32:32" ht="12" customHeight="1" x14ac:dyDescent="0.35"/>
    <row r="1723" spans="32:32" ht="12" customHeight="1" x14ac:dyDescent="0.35"/>
    <row r="1724" spans="32:32" ht="12" customHeight="1" x14ac:dyDescent="0.35"/>
    <row r="1725" spans="32:32" ht="15" customHeight="1" x14ac:dyDescent="0.35"/>
    <row r="1726" spans="32:32" ht="15" customHeight="1" x14ac:dyDescent="0.35"/>
    <row r="1727" spans="32:32" ht="15" customHeight="1" x14ac:dyDescent="0.35"/>
    <row r="1728" spans="32:32"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164"/>
      <c r="C1812" s="164"/>
      <c r="D1812" s="164"/>
      <c r="E1812" s="164"/>
      <c r="F1812" s="164"/>
      <c r="G1812" s="164"/>
      <c r="H1812" s="164"/>
      <c r="I1812" s="164"/>
      <c r="J1812" s="164"/>
      <c r="K1812" s="164"/>
      <c r="L1812" s="164"/>
      <c r="M1812" s="164"/>
      <c r="N1812" s="164"/>
      <c r="O1812" s="164"/>
      <c r="P1812" s="164"/>
      <c r="Q1812" s="164"/>
      <c r="R1812" s="164"/>
      <c r="S1812" s="164"/>
      <c r="T1812" s="164"/>
      <c r="U1812" s="164"/>
      <c r="V1812" s="164"/>
      <c r="W1812" s="164"/>
      <c r="X1812" s="164"/>
      <c r="Y1812" s="164"/>
      <c r="Z1812" s="164"/>
      <c r="AA1812" s="164"/>
      <c r="AB1812" s="164"/>
      <c r="AC1812" s="164"/>
      <c r="AD1812" s="164"/>
      <c r="AE1812" s="164"/>
      <c r="AF1812" s="164"/>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164"/>
      <c r="C1814" s="164"/>
      <c r="D1814" s="164"/>
      <c r="E1814" s="164"/>
      <c r="F1814" s="164"/>
      <c r="G1814" s="164"/>
      <c r="H1814" s="164"/>
      <c r="I1814" s="164"/>
      <c r="J1814" s="164"/>
      <c r="K1814" s="164"/>
      <c r="L1814" s="164"/>
      <c r="M1814" s="164"/>
      <c r="N1814" s="164"/>
      <c r="O1814" s="164"/>
      <c r="P1814" s="164"/>
      <c r="Q1814" s="164"/>
      <c r="R1814" s="164"/>
      <c r="S1814" s="164"/>
      <c r="T1814" s="164"/>
      <c r="U1814" s="164"/>
      <c r="V1814" s="164"/>
      <c r="W1814" s="164"/>
      <c r="X1814" s="164"/>
      <c r="Y1814" s="164"/>
      <c r="Z1814" s="164"/>
      <c r="AA1814" s="164"/>
      <c r="AB1814" s="164"/>
      <c r="AC1814" s="164"/>
      <c r="AD1814" s="164"/>
      <c r="AE1814" s="164"/>
      <c r="AF1814" s="164"/>
    </row>
    <row r="1815" spans="2:32" ht="15" customHeight="1" x14ac:dyDescent="0.35">
      <c r="B1815" s="164"/>
      <c r="C1815" s="164"/>
      <c r="D1815" s="164"/>
      <c r="E1815" s="164"/>
      <c r="F1815" s="164"/>
      <c r="G1815" s="164"/>
      <c r="H1815" s="164"/>
      <c r="I1815" s="164"/>
      <c r="J1815" s="164"/>
      <c r="K1815" s="164"/>
      <c r="L1815" s="164"/>
      <c r="M1815" s="164"/>
      <c r="N1815" s="164"/>
      <c r="O1815" s="164"/>
      <c r="P1815" s="164"/>
      <c r="Q1815" s="164"/>
      <c r="R1815" s="164"/>
      <c r="S1815" s="164"/>
      <c r="T1815" s="164"/>
      <c r="U1815" s="164"/>
      <c r="V1815" s="164"/>
      <c r="W1815" s="164"/>
      <c r="X1815" s="164"/>
      <c r="Y1815" s="164"/>
      <c r="Z1815" s="164"/>
      <c r="AA1815" s="164"/>
      <c r="AB1815" s="164"/>
      <c r="AC1815" s="164"/>
      <c r="AD1815" s="164"/>
      <c r="AE1815" s="164"/>
      <c r="AF1815" s="164"/>
    </row>
    <row r="1816" spans="2:32" ht="15" customHeight="1" x14ac:dyDescent="0.35">
      <c r="B1816" s="164"/>
      <c r="C1816" s="164"/>
      <c r="D1816" s="164"/>
      <c r="E1816" s="164"/>
      <c r="F1816" s="164"/>
      <c r="G1816" s="164"/>
      <c r="H1816" s="164"/>
      <c r="I1816" s="164"/>
      <c r="J1816" s="164"/>
      <c r="K1816" s="164"/>
      <c r="L1816" s="164"/>
      <c r="M1816" s="164"/>
      <c r="N1816" s="164"/>
      <c r="O1816" s="164"/>
      <c r="P1816" s="164"/>
      <c r="Q1816" s="164"/>
      <c r="R1816" s="164"/>
      <c r="S1816" s="164"/>
      <c r="T1816" s="164"/>
      <c r="U1816" s="164"/>
      <c r="V1816" s="164"/>
      <c r="W1816" s="164"/>
      <c r="X1816" s="164"/>
      <c r="Y1816" s="164"/>
      <c r="Z1816" s="164"/>
      <c r="AA1816" s="164"/>
      <c r="AB1816" s="164"/>
      <c r="AC1816" s="164"/>
      <c r="AD1816" s="164"/>
      <c r="AE1816" s="164"/>
      <c r="AF1816" s="164"/>
    </row>
    <row r="1817" spans="2:32" ht="15" customHeight="1" x14ac:dyDescent="0.35">
      <c r="B1817" s="164"/>
      <c r="C1817" s="164"/>
      <c r="D1817" s="164"/>
      <c r="E1817" s="164"/>
      <c r="F1817" s="164"/>
      <c r="G1817" s="164"/>
      <c r="H1817" s="164"/>
      <c r="I1817" s="164"/>
      <c r="J1817" s="164"/>
      <c r="K1817" s="164"/>
      <c r="L1817" s="164"/>
      <c r="M1817" s="164"/>
      <c r="N1817" s="164"/>
      <c r="O1817" s="164"/>
      <c r="P1817" s="164"/>
      <c r="Q1817" s="164"/>
      <c r="R1817" s="164"/>
      <c r="S1817" s="164"/>
      <c r="T1817" s="164"/>
      <c r="U1817" s="164"/>
      <c r="V1817" s="164"/>
      <c r="W1817" s="164"/>
      <c r="X1817" s="164"/>
      <c r="Y1817" s="164"/>
      <c r="Z1817" s="164"/>
      <c r="AA1817" s="164"/>
      <c r="AB1817" s="164"/>
      <c r="AC1817" s="164"/>
      <c r="AD1817" s="164"/>
      <c r="AE1817" s="164"/>
      <c r="AF1817" s="164"/>
    </row>
    <row r="1818" spans="2:32" ht="15" customHeight="1" x14ac:dyDescent="0.35">
      <c r="B1818" s="164"/>
      <c r="C1818" s="164"/>
      <c r="D1818" s="164"/>
      <c r="E1818" s="164"/>
      <c r="F1818" s="164"/>
      <c r="G1818" s="164"/>
      <c r="H1818" s="164"/>
      <c r="I1818" s="164"/>
      <c r="J1818" s="164"/>
      <c r="K1818" s="164"/>
      <c r="L1818" s="164"/>
      <c r="M1818" s="164"/>
      <c r="N1818" s="164"/>
      <c r="O1818" s="164"/>
      <c r="P1818" s="164"/>
      <c r="Q1818" s="164"/>
      <c r="R1818" s="164"/>
      <c r="S1818" s="164"/>
      <c r="T1818" s="164"/>
      <c r="U1818" s="164"/>
      <c r="V1818" s="164"/>
      <c r="W1818" s="164"/>
      <c r="X1818" s="164"/>
      <c r="Y1818" s="164"/>
      <c r="Z1818" s="164"/>
      <c r="AA1818" s="164"/>
      <c r="AB1818" s="164"/>
      <c r="AC1818" s="164"/>
      <c r="AD1818" s="164"/>
      <c r="AE1818" s="164"/>
      <c r="AF1818" s="164"/>
    </row>
    <row r="1819" spans="2:32" ht="15" customHeight="1" x14ac:dyDescent="0.35">
      <c r="B1819" s="164"/>
      <c r="C1819" s="164"/>
      <c r="D1819" s="164"/>
      <c r="E1819" s="164"/>
      <c r="F1819" s="164"/>
      <c r="G1819" s="164"/>
      <c r="H1819" s="164"/>
      <c r="I1819" s="164"/>
      <c r="J1819" s="164"/>
      <c r="K1819" s="164"/>
      <c r="L1819" s="164"/>
      <c r="M1819" s="164"/>
      <c r="N1819" s="164"/>
      <c r="O1819" s="164"/>
      <c r="P1819" s="164"/>
      <c r="Q1819" s="164"/>
      <c r="R1819" s="164"/>
      <c r="S1819" s="164"/>
      <c r="T1819" s="164"/>
      <c r="U1819" s="164"/>
      <c r="V1819" s="164"/>
      <c r="W1819" s="164"/>
      <c r="X1819" s="164"/>
      <c r="Y1819" s="164"/>
      <c r="Z1819" s="164"/>
      <c r="AA1819" s="164"/>
      <c r="AB1819" s="164"/>
      <c r="AC1819" s="164"/>
      <c r="AD1819" s="164"/>
      <c r="AE1819" s="164"/>
      <c r="AF1819" s="164"/>
    </row>
    <row r="1820" spans="2:32" ht="15" customHeight="1" x14ac:dyDescent="0.35">
      <c r="B1820" s="164"/>
      <c r="C1820" s="164"/>
      <c r="D1820" s="164"/>
      <c r="E1820" s="164"/>
      <c r="F1820" s="164"/>
      <c r="G1820" s="164"/>
      <c r="H1820" s="164"/>
      <c r="I1820" s="164"/>
      <c r="J1820" s="164"/>
      <c r="K1820" s="164"/>
      <c r="L1820" s="164"/>
      <c r="M1820" s="164"/>
      <c r="N1820" s="164"/>
      <c r="O1820" s="164"/>
      <c r="P1820" s="164"/>
      <c r="Q1820" s="164"/>
      <c r="R1820" s="164"/>
      <c r="S1820" s="164"/>
      <c r="T1820" s="164"/>
      <c r="U1820" s="164"/>
      <c r="V1820" s="164"/>
      <c r="W1820" s="164"/>
      <c r="X1820" s="164"/>
      <c r="Y1820" s="164"/>
      <c r="Z1820" s="164"/>
      <c r="AA1820" s="164"/>
      <c r="AB1820" s="164"/>
      <c r="AC1820" s="164"/>
      <c r="AD1820" s="164"/>
      <c r="AE1820" s="164"/>
      <c r="AF1820" s="164"/>
    </row>
    <row r="1821" spans="2:32" ht="15" customHeight="1" x14ac:dyDescent="0.35">
      <c r="B1821" s="164"/>
      <c r="C1821" s="164"/>
      <c r="D1821" s="164"/>
      <c r="E1821" s="164"/>
      <c r="F1821" s="164"/>
      <c r="G1821" s="164"/>
      <c r="H1821" s="164"/>
      <c r="I1821" s="164"/>
      <c r="J1821" s="164"/>
      <c r="K1821" s="164"/>
      <c r="L1821" s="164"/>
      <c r="M1821" s="164"/>
      <c r="N1821" s="164"/>
      <c r="O1821" s="164"/>
      <c r="P1821" s="164"/>
      <c r="Q1821" s="164"/>
      <c r="R1821" s="164"/>
      <c r="S1821" s="164"/>
      <c r="T1821" s="164"/>
      <c r="U1821" s="164"/>
      <c r="V1821" s="164"/>
      <c r="W1821" s="164"/>
      <c r="X1821" s="164"/>
      <c r="Y1821" s="164"/>
      <c r="Z1821" s="164"/>
      <c r="AA1821" s="164"/>
      <c r="AB1821" s="164"/>
      <c r="AC1821" s="164"/>
      <c r="AD1821" s="164"/>
      <c r="AE1821" s="164"/>
      <c r="AF1821" s="164"/>
    </row>
    <row r="1822" spans="2:32" ht="15" customHeight="1" x14ac:dyDescent="0.35">
      <c r="B1822" s="164"/>
      <c r="C1822" s="164"/>
      <c r="D1822" s="164"/>
      <c r="E1822" s="164"/>
      <c r="F1822" s="164"/>
      <c r="G1822" s="164"/>
      <c r="H1822" s="164"/>
      <c r="I1822" s="164"/>
      <c r="J1822" s="164"/>
      <c r="K1822" s="164"/>
      <c r="L1822" s="164"/>
      <c r="M1822" s="164"/>
      <c r="N1822" s="164"/>
      <c r="O1822" s="164"/>
      <c r="P1822" s="164"/>
      <c r="Q1822" s="164"/>
      <c r="R1822" s="164"/>
      <c r="S1822" s="164"/>
      <c r="T1822" s="164"/>
      <c r="U1822" s="164"/>
      <c r="V1822" s="164"/>
      <c r="W1822" s="164"/>
      <c r="X1822" s="164"/>
      <c r="Y1822" s="164"/>
      <c r="Z1822" s="164"/>
      <c r="AA1822" s="164"/>
      <c r="AB1822" s="164"/>
      <c r="AC1822" s="164"/>
      <c r="AD1822" s="164"/>
      <c r="AE1822" s="164"/>
      <c r="AF1822" s="164"/>
    </row>
    <row r="1823" spans="2:32" ht="15" customHeight="1" x14ac:dyDescent="0.35">
      <c r="B1823" s="164"/>
      <c r="C1823" s="164"/>
      <c r="D1823" s="164"/>
      <c r="E1823" s="164"/>
      <c r="F1823" s="164"/>
      <c r="G1823" s="164"/>
      <c r="H1823" s="164"/>
      <c r="I1823" s="164"/>
      <c r="J1823" s="164"/>
      <c r="K1823" s="164"/>
      <c r="L1823" s="164"/>
      <c r="M1823" s="164"/>
      <c r="N1823" s="164"/>
      <c r="O1823" s="164"/>
      <c r="P1823" s="164"/>
      <c r="Q1823" s="164"/>
      <c r="R1823" s="164"/>
      <c r="S1823" s="164"/>
      <c r="T1823" s="164"/>
      <c r="U1823" s="164"/>
      <c r="V1823" s="164"/>
      <c r="W1823" s="164"/>
      <c r="X1823" s="164"/>
      <c r="Y1823" s="164"/>
      <c r="Z1823" s="164"/>
      <c r="AA1823" s="164"/>
      <c r="AB1823" s="164"/>
      <c r="AC1823" s="164"/>
      <c r="AD1823" s="164"/>
      <c r="AE1823" s="164"/>
      <c r="AF1823" s="164"/>
    </row>
    <row r="1824" spans="2:32" ht="15" customHeight="1" x14ac:dyDescent="0.35">
      <c r="B1824" s="164"/>
      <c r="C1824" s="164"/>
      <c r="D1824" s="164"/>
      <c r="E1824" s="164"/>
      <c r="F1824" s="164"/>
      <c r="G1824" s="164"/>
      <c r="H1824" s="164"/>
      <c r="I1824" s="164"/>
      <c r="J1824" s="164"/>
      <c r="K1824" s="164"/>
      <c r="L1824" s="164"/>
      <c r="M1824" s="164"/>
      <c r="N1824" s="164"/>
      <c r="O1824" s="164"/>
      <c r="P1824" s="164"/>
      <c r="Q1824" s="164"/>
      <c r="R1824" s="164"/>
      <c r="S1824" s="164"/>
      <c r="T1824" s="164"/>
      <c r="U1824" s="164"/>
      <c r="V1824" s="164"/>
      <c r="W1824" s="164"/>
      <c r="X1824" s="164"/>
      <c r="Y1824" s="164"/>
      <c r="Z1824" s="164"/>
      <c r="AA1824" s="164"/>
      <c r="AB1824" s="164"/>
      <c r="AC1824" s="164"/>
      <c r="AD1824" s="164"/>
      <c r="AE1824" s="164"/>
      <c r="AF1824" s="164"/>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spans="32:32" ht="15" customHeight="1" x14ac:dyDescent="0.35"/>
    <row r="1986" spans="32:32" ht="15" customHeight="1" x14ac:dyDescent="0.35"/>
    <row r="1987" spans="32:32" ht="15" customHeight="1" x14ac:dyDescent="0.35"/>
    <row r="1988" spans="32:32" ht="15" customHeight="1" x14ac:dyDescent="0.35"/>
    <row r="1989" spans="32:32" ht="15" customHeight="1" x14ac:dyDescent="0.35"/>
    <row r="1990" spans="32:32" ht="15" customHeight="1" x14ac:dyDescent="0.35">
      <c r="AF1990"/>
    </row>
    <row r="1991" spans="32:32" ht="15" customHeight="1" x14ac:dyDescent="0.35"/>
    <row r="1992" spans="32:32" ht="15" customHeight="1" x14ac:dyDescent="0.35"/>
    <row r="1993" spans="32:32" ht="15" customHeight="1" x14ac:dyDescent="0.35"/>
    <row r="1994" spans="32:32" ht="15" customHeight="1" x14ac:dyDescent="0.35"/>
    <row r="1995" spans="32:32" ht="15" customHeight="1" x14ac:dyDescent="0.35"/>
    <row r="1996" spans="32:32" ht="15" customHeight="1" x14ac:dyDescent="0.35"/>
    <row r="1997" spans="32:32" ht="15" customHeight="1" x14ac:dyDescent="0.35"/>
    <row r="1998" spans="32:32" ht="12" customHeight="1" x14ac:dyDescent="0.35"/>
    <row r="1999" spans="32:32" ht="12" customHeight="1" x14ac:dyDescent="0.35"/>
    <row r="2000" spans="3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164"/>
      <c r="C2089" s="164"/>
      <c r="D2089" s="164"/>
      <c r="E2089" s="164"/>
      <c r="F2089" s="164"/>
      <c r="G2089" s="164"/>
      <c r="H2089" s="164"/>
      <c r="I2089" s="164"/>
      <c r="J2089" s="164"/>
      <c r="K2089" s="164"/>
      <c r="L2089" s="164"/>
      <c r="M2089" s="164"/>
      <c r="N2089" s="164"/>
      <c r="O2089" s="164"/>
      <c r="P2089" s="164"/>
      <c r="Q2089" s="164"/>
      <c r="R2089" s="164"/>
      <c r="S2089" s="164"/>
      <c r="T2089" s="164"/>
      <c r="U2089" s="164"/>
      <c r="V2089" s="164"/>
      <c r="W2089" s="164"/>
      <c r="X2089" s="164"/>
      <c r="Y2089" s="164"/>
      <c r="Z2089" s="164"/>
      <c r="AA2089" s="164"/>
      <c r="AB2089" s="164"/>
      <c r="AC2089" s="164"/>
      <c r="AD2089" s="164"/>
      <c r="AE2089" s="164"/>
      <c r="AF2089" s="164"/>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spans="32:32" ht="15" customHeight="1" x14ac:dyDescent="0.35"/>
    <row r="2322" spans="32:32" ht="15" customHeight="1" x14ac:dyDescent="0.35"/>
    <row r="2323" spans="32:32" ht="15" customHeight="1" x14ac:dyDescent="0.35"/>
    <row r="2324" spans="32:32" ht="15" customHeight="1" x14ac:dyDescent="0.35"/>
    <row r="2325" spans="32:32" ht="15" customHeight="1" x14ac:dyDescent="0.35">
      <c r="AF2325"/>
    </row>
    <row r="2326" spans="32:32" ht="15" customHeight="1" x14ac:dyDescent="0.35"/>
    <row r="2327" spans="32:32" ht="12" customHeight="1" x14ac:dyDescent="0.35"/>
    <row r="2328" spans="32:32" ht="12" customHeight="1" x14ac:dyDescent="0.35"/>
    <row r="2329" spans="32:32" ht="12" customHeight="1" x14ac:dyDescent="0.35"/>
    <row r="2330" spans="32:32" ht="12" customHeight="1" x14ac:dyDescent="0.35"/>
    <row r="2331" spans="32:32" ht="12" customHeight="1" x14ac:dyDescent="0.35"/>
    <row r="2332" spans="32:32" ht="12" customHeight="1" x14ac:dyDescent="0.35"/>
    <row r="2333" spans="32:32" ht="12" customHeight="1" x14ac:dyDescent="0.35"/>
    <row r="2334" spans="32:32" ht="12" customHeight="1" x14ac:dyDescent="0.35"/>
    <row r="2335" spans="32:32" ht="12" customHeight="1" x14ac:dyDescent="0.35"/>
    <row r="2336" spans="3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164"/>
      <c r="C2424" s="164"/>
      <c r="D2424" s="164"/>
      <c r="E2424" s="164"/>
      <c r="F2424" s="164"/>
      <c r="G2424" s="164"/>
      <c r="H2424" s="164"/>
      <c r="I2424" s="164"/>
      <c r="J2424" s="164"/>
      <c r="K2424" s="164"/>
      <c r="L2424" s="164"/>
      <c r="M2424" s="164"/>
      <c r="N2424" s="164"/>
      <c r="O2424" s="164"/>
      <c r="P2424" s="164"/>
      <c r="Q2424" s="164"/>
      <c r="R2424" s="164"/>
      <c r="S2424" s="164"/>
      <c r="T2424" s="164"/>
      <c r="U2424" s="164"/>
      <c r="V2424" s="164"/>
      <c r="W2424" s="164"/>
      <c r="X2424" s="164"/>
      <c r="Y2424" s="164"/>
      <c r="Z2424" s="164"/>
      <c r="AA2424" s="164"/>
      <c r="AB2424" s="164"/>
      <c r="AC2424" s="164"/>
      <c r="AD2424" s="164"/>
      <c r="AE2424" s="164"/>
      <c r="AF2424" s="164"/>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spans="32:32" ht="15" customHeight="1" x14ac:dyDescent="0.35"/>
    <row r="2642" spans="32:32" ht="15" customHeight="1" x14ac:dyDescent="0.35"/>
    <row r="2643" spans="32:32" ht="15" customHeight="1" x14ac:dyDescent="0.35"/>
    <row r="2644" spans="32:32" ht="15" customHeight="1" x14ac:dyDescent="0.35"/>
    <row r="2645" spans="32:32" ht="15" customHeight="1" x14ac:dyDescent="0.35">
      <c r="AF2645"/>
    </row>
    <row r="2646" spans="32:32" ht="15" customHeight="1" x14ac:dyDescent="0.35"/>
    <row r="2647" spans="32:32" ht="12" customHeight="1" x14ac:dyDescent="0.35"/>
    <row r="2648" spans="32:32" ht="12" customHeight="1" x14ac:dyDescent="0.35"/>
    <row r="2649" spans="32:32" ht="12" customHeight="1" x14ac:dyDescent="0.35"/>
    <row r="2650" spans="32:32" ht="12" customHeight="1" x14ac:dyDescent="0.35"/>
    <row r="2651" spans="32:32" ht="12" customHeight="1" x14ac:dyDescent="0.35"/>
    <row r="2652" spans="32:32" ht="12" customHeight="1" x14ac:dyDescent="0.35"/>
    <row r="2653" spans="32:32" ht="12" customHeight="1" x14ac:dyDescent="0.35"/>
    <row r="2654" spans="32:32" ht="12" customHeight="1" x14ac:dyDescent="0.35"/>
    <row r="2655" spans="32:32" ht="12" customHeight="1" x14ac:dyDescent="0.35"/>
    <row r="2656" spans="3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164"/>
      <c r="C2744" s="164"/>
      <c r="D2744" s="164"/>
      <c r="E2744" s="164"/>
      <c r="F2744" s="164"/>
      <c r="G2744" s="164"/>
      <c r="H2744" s="164"/>
      <c r="I2744" s="164"/>
      <c r="J2744" s="164"/>
      <c r="K2744" s="164"/>
      <c r="L2744" s="164"/>
      <c r="M2744" s="164"/>
      <c r="N2744" s="164"/>
      <c r="O2744" s="164"/>
      <c r="P2744" s="164"/>
      <c r="Q2744" s="164"/>
      <c r="R2744" s="164"/>
      <c r="S2744" s="164"/>
      <c r="T2744" s="164"/>
      <c r="U2744" s="164"/>
      <c r="V2744" s="164"/>
      <c r="W2744" s="164"/>
      <c r="X2744" s="164"/>
      <c r="Y2744" s="164"/>
      <c r="Z2744" s="164"/>
      <c r="AA2744" s="164"/>
      <c r="AB2744" s="164"/>
      <c r="AC2744" s="164"/>
      <c r="AD2744" s="164"/>
      <c r="AE2744" s="164"/>
      <c r="AF2744" s="164"/>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164"/>
      <c r="C2747" s="164"/>
      <c r="D2747" s="164"/>
      <c r="E2747" s="164"/>
      <c r="F2747" s="164"/>
      <c r="G2747" s="164"/>
      <c r="H2747" s="164"/>
      <c r="I2747" s="164"/>
      <c r="J2747" s="164"/>
      <c r="K2747" s="164"/>
      <c r="L2747" s="164"/>
      <c r="M2747" s="164"/>
      <c r="N2747" s="164"/>
      <c r="O2747" s="164"/>
      <c r="P2747" s="164"/>
      <c r="Q2747" s="164"/>
      <c r="R2747" s="164"/>
      <c r="S2747" s="164"/>
      <c r="T2747" s="164"/>
      <c r="U2747" s="164"/>
      <c r="V2747" s="164"/>
      <c r="W2747" s="164"/>
      <c r="X2747" s="164"/>
      <c r="Y2747" s="164"/>
      <c r="Z2747" s="164"/>
      <c r="AA2747" s="164"/>
      <c r="AB2747" s="164"/>
      <c r="AC2747" s="164"/>
      <c r="AD2747" s="164"/>
      <c r="AE2747" s="164"/>
      <c r="AF2747" s="164"/>
    </row>
    <row r="2748" spans="2:32" ht="15" customHeight="1" x14ac:dyDescent="0.35">
      <c r="B2748" s="164"/>
      <c r="C2748" s="164"/>
      <c r="D2748" s="164"/>
      <c r="E2748" s="164"/>
      <c r="F2748" s="164"/>
      <c r="G2748" s="164"/>
      <c r="H2748" s="164"/>
      <c r="I2748" s="164"/>
      <c r="J2748" s="164"/>
      <c r="K2748" s="164"/>
      <c r="L2748" s="164"/>
      <c r="M2748" s="164"/>
      <c r="N2748" s="164"/>
      <c r="O2748" s="164"/>
      <c r="P2748" s="164"/>
      <c r="Q2748" s="164"/>
      <c r="R2748" s="164"/>
      <c r="S2748" s="164"/>
      <c r="T2748" s="164"/>
      <c r="U2748" s="164"/>
      <c r="V2748" s="164"/>
      <c r="W2748" s="164"/>
      <c r="X2748" s="164"/>
      <c r="Y2748" s="164"/>
      <c r="Z2748" s="164"/>
      <c r="AA2748" s="164"/>
      <c r="AB2748" s="164"/>
      <c r="AC2748" s="164"/>
      <c r="AD2748" s="164"/>
      <c r="AE2748" s="164"/>
      <c r="AF2748" s="164"/>
    </row>
    <row r="2749" spans="2:32" ht="15" customHeight="1" x14ac:dyDescent="0.35">
      <c r="B2749" s="164"/>
      <c r="C2749" s="164"/>
      <c r="D2749" s="164"/>
      <c r="E2749" s="164"/>
      <c r="F2749" s="164"/>
      <c r="G2749" s="164"/>
      <c r="H2749" s="164"/>
      <c r="I2749" s="164"/>
      <c r="J2749" s="164"/>
      <c r="K2749" s="164"/>
      <c r="L2749" s="164"/>
      <c r="M2749" s="164"/>
      <c r="N2749" s="164"/>
      <c r="O2749" s="164"/>
      <c r="P2749" s="164"/>
      <c r="Q2749" s="164"/>
      <c r="R2749" s="164"/>
      <c r="S2749" s="164"/>
      <c r="T2749" s="164"/>
      <c r="U2749" s="164"/>
      <c r="V2749" s="164"/>
      <c r="W2749" s="164"/>
      <c r="X2749" s="164"/>
      <c r="Y2749" s="164"/>
      <c r="Z2749" s="164"/>
      <c r="AA2749" s="164"/>
      <c r="AB2749" s="164"/>
      <c r="AC2749" s="164"/>
      <c r="AD2749" s="164"/>
      <c r="AE2749" s="164"/>
      <c r="AF2749" s="164"/>
    </row>
    <row r="2750" spans="2:32" ht="15" customHeight="1" x14ac:dyDescent="0.35">
      <c r="B2750" s="164"/>
      <c r="C2750" s="164"/>
      <c r="D2750" s="164"/>
      <c r="E2750" s="164"/>
      <c r="F2750" s="164"/>
      <c r="G2750" s="164"/>
      <c r="H2750" s="164"/>
      <c r="I2750" s="164"/>
      <c r="J2750" s="164"/>
      <c r="K2750" s="164"/>
      <c r="L2750" s="164"/>
      <c r="M2750" s="164"/>
      <c r="N2750" s="164"/>
      <c r="O2750" s="164"/>
      <c r="P2750" s="164"/>
      <c r="Q2750" s="164"/>
      <c r="R2750" s="164"/>
      <c r="S2750" s="164"/>
      <c r="T2750" s="164"/>
      <c r="U2750" s="164"/>
      <c r="V2750" s="164"/>
      <c r="W2750" s="164"/>
      <c r="X2750" s="164"/>
      <c r="Y2750" s="164"/>
      <c r="Z2750" s="164"/>
      <c r="AA2750" s="164"/>
      <c r="AB2750" s="164"/>
      <c r="AC2750" s="164"/>
      <c r="AD2750" s="164"/>
      <c r="AE2750" s="164"/>
      <c r="AF2750" s="164"/>
    </row>
    <row r="2751" spans="2:32" ht="12" customHeight="1" x14ac:dyDescent="0.35">
      <c r="B2751" s="164"/>
      <c r="C2751" s="164"/>
      <c r="D2751" s="164"/>
      <c r="E2751" s="164"/>
      <c r="F2751" s="164"/>
      <c r="G2751" s="164"/>
      <c r="H2751" s="164"/>
      <c r="I2751" s="164"/>
      <c r="J2751" s="164"/>
      <c r="K2751" s="164"/>
      <c r="L2751" s="164"/>
      <c r="M2751" s="164"/>
      <c r="N2751" s="164"/>
      <c r="O2751" s="164"/>
      <c r="P2751" s="164"/>
      <c r="Q2751" s="164"/>
      <c r="R2751" s="164"/>
      <c r="S2751" s="164"/>
      <c r="T2751" s="164"/>
      <c r="U2751" s="164"/>
      <c r="V2751" s="164"/>
      <c r="W2751" s="164"/>
      <c r="X2751" s="164"/>
      <c r="Y2751" s="164"/>
      <c r="Z2751" s="164"/>
      <c r="AA2751" s="164"/>
      <c r="AB2751" s="164"/>
      <c r="AC2751" s="164"/>
      <c r="AD2751" s="164"/>
      <c r="AE2751" s="164"/>
      <c r="AF2751" s="164"/>
    </row>
    <row r="2752" spans="2:32" ht="15" customHeight="1" x14ac:dyDescent="0.35">
      <c r="B2752" s="164"/>
      <c r="C2752" s="164"/>
      <c r="D2752" s="164"/>
      <c r="E2752" s="164"/>
      <c r="F2752" s="164"/>
      <c r="G2752" s="164"/>
      <c r="H2752" s="164"/>
      <c r="I2752" s="164"/>
      <c r="J2752" s="164"/>
      <c r="K2752" s="164"/>
      <c r="L2752" s="164"/>
      <c r="M2752" s="164"/>
      <c r="N2752" s="164"/>
      <c r="O2752" s="164"/>
      <c r="P2752" s="164"/>
      <c r="Q2752" s="164"/>
      <c r="R2752" s="164"/>
      <c r="S2752" s="164"/>
      <c r="T2752" s="164"/>
      <c r="U2752" s="164"/>
      <c r="V2752" s="164"/>
      <c r="W2752" s="164"/>
      <c r="X2752" s="164"/>
      <c r="Y2752" s="164"/>
      <c r="Z2752" s="164"/>
      <c r="AA2752" s="164"/>
      <c r="AB2752" s="164"/>
      <c r="AC2752" s="164"/>
      <c r="AD2752" s="164"/>
      <c r="AE2752" s="164"/>
      <c r="AF2752" s="164"/>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spans="32:32" ht="15" customHeight="1" x14ac:dyDescent="0.35"/>
    <row r="2962" spans="32:32" ht="15" customHeight="1" x14ac:dyDescent="0.35"/>
    <row r="2963" spans="32:32" ht="15" customHeight="1" x14ac:dyDescent="0.35"/>
    <row r="2964" spans="32:32" ht="15" customHeight="1" x14ac:dyDescent="0.35"/>
    <row r="2965" spans="32:32" ht="12" customHeight="1" x14ac:dyDescent="0.35"/>
    <row r="2966" spans="32:32" ht="15" customHeight="1" x14ac:dyDescent="0.35"/>
    <row r="2967" spans="32:32" ht="15" customHeight="1" x14ac:dyDescent="0.35"/>
    <row r="2968" spans="32:32" ht="15" customHeight="1" x14ac:dyDescent="0.35"/>
    <row r="2969" spans="32:32" ht="15" customHeight="1" x14ac:dyDescent="0.35"/>
    <row r="2970" spans="32:32" ht="15" customHeight="1" x14ac:dyDescent="0.35"/>
    <row r="2971" spans="32:32" ht="15" customHeight="1" x14ac:dyDescent="0.35">
      <c r="AF2971"/>
    </row>
    <row r="2972" spans="32:32" ht="15" customHeight="1" x14ac:dyDescent="0.35"/>
    <row r="2973" spans="32:32" ht="12" customHeight="1" x14ac:dyDescent="0.35"/>
    <row r="2974" spans="32:32" ht="12" customHeight="1" x14ac:dyDescent="0.35"/>
    <row r="2975" spans="32:32" ht="12" customHeight="1" x14ac:dyDescent="0.35"/>
    <row r="2976" spans="3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164"/>
      <c r="C3075" s="164"/>
      <c r="D3075" s="164"/>
      <c r="E3075" s="164"/>
      <c r="F3075" s="164"/>
      <c r="G3075" s="164"/>
      <c r="H3075" s="164"/>
      <c r="I3075" s="164"/>
      <c r="J3075" s="164"/>
      <c r="K3075" s="164"/>
      <c r="L3075" s="164"/>
      <c r="M3075" s="164"/>
      <c r="N3075" s="164"/>
      <c r="O3075" s="164"/>
      <c r="P3075" s="164"/>
      <c r="Q3075" s="164"/>
      <c r="R3075" s="164"/>
      <c r="S3075" s="164"/>
      <c r="T3075" s="164"/>
      <c r="U3075" s="164"/>
      <c r="V3075" s="164"/>
      <c r="W3075" s="164"/>
      <c r="X3075" s="164"/>
      <c r="Y3075" s="164"/>
      <c r="Z3075" s="164"/>
      <c r="AA3075" s="164"/>
      <c r="AB3075" s="164"/>
      <c r="AC3075" s="164"/>
      <c r="AD3075" s="164"/>
      <c r="AE3075" s="164"/>
      <c r="AF3075" s="164"/>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164"/>
      <c r="C3079" s="164"/>
      <c r="D3079" s="164"/>
      <c r="E3079" s="164"/>
      <c r="F3079" s="164"/>
      <c r="G3079" s="164"/>
      <c r="H3079" s="164"/>
      <c r="I3079" s="164"/>
      <c r="J3079" s="164"/>
      <c r="K3079" s="164"/>
      <c r="L3079" s="164"/>
      <c r="M3079" s="164"/>
      <c r="N3079" s="164"/>
      <c r="O3079" s="164"/>
      <c r="P3079" s="164"/>
      <c r="Q3079" s="164"/>
      <c r="R3079" s="164"/>
      <c r="S3079" s="164"/>
      <c r="T3079" s="164"/>
      <c r="U3079" s="164"/>
      <c r="V3079" s="164"/>
      <c r="W3079" s="164"/>
      <c r="X3079" s="164"/>
      <c r="Y3079" s="164"/>
      <c r="Z3079" s="164"/>
      <c r="AA3079" s="164"/>
      <c r="AB3079" s="164"/>
      <c r="AC3079" s="164"/>
      <c r="AD3079" s="164"/>
      <c r="AE3079" s="164"/>
      <c r="AF3079" s="164"/>
    </row>
    <row r="3080" spans="2:32" ht="15" customHeight="1" x14ac:dyDescent="0.35">
      <c r="B3080" s="164"/>
      <c r="C3080" s="164"/>
      <c r="D3080" s="164"/>
      <c r="E3080" s="164"/>
      <c r="F3080" s="164"/>
      <c r="G3080" s="164"/>
      <c r="H3080" s="164"/>
      <c r="I3080" s="164"/>
      <c r="J3080" s="164"/>
      <c r="K3080" s="164"/>
      <c r="L3080" s="164"/>
      <c r="M3080" s="164"/>
      <c r="N3080" s="164"/>
      <c r="O3080" s="164"/>
      <c r="P3080" s="164"/>
      <c r="Q3080" s="164"/>
      <c r="R3080" s="164"/>
      <c r="S3080" s="164"/>
      <c r="T3080" s="164"/>
      <c r="U3080" s="164"/>
      <c r="V3080" s="164"/>
      <c r="W3080" s="164"/>
      <c r="X3080" s="164"/>
      <c r="Y3080" s="164"/>
      <c r="Z3080" s="164"/>
      <c r="AA3080" s="164"/>
      <c r="AB3080" s="164"/>
      <c r="AC3080" s="164"/>
      <c r="AD3080" s="164"/>
      <c r="AE3080" s="164"/>
      <c r="AF3080" s="164"/>
    </row>
    <row r="3081" spans="2:32" ht="15" customHeight="1" x14ac:dyDescent="0.35">
      <c r="B3081" s="164"/>
      <c r="C3081" s="164"/>
      <c r="D3081" s="164"/>
      <c r="E3081" s="164"/>
      <c r="F3081" s="164"/>
      <c r="G3081" s="164"/>
      <c r="H3081" s="164"/>
      <c r="I3081" s="164"/>
      <c r="J3081" s="164"/>
      <c r="K3081" s="164"/>
      <c r="L3081" s="164"/>
      <c r="M3081" s="164"/>
      <c r="N3081" s="164"/>
      <c r="O3081" s="164"/>
      <c r="P3081" s="164"/>
      <c r="Q3081" s="164"/>
      <c r="R3081" s="164"/>
      <c r="S3081" s="164"/>
      <c r="T3081" s="164"/>
      <c r="U3081" s="164"/>
      <c r="V3081" s="164"/>
      <c r="W3081" s="164"/>
      <c r="X3081" s="164"/>
      <c r="Y3081" s="164"/>
      <c r="Z3081" s="164"/>
      <c r="AA3081" s="164"/>
      <c r="AB3081" s="164"/>
      <c r="AC3081" s="164"/>
      <c r="AD3081" s="164"/>
      <c r="AE3081" s="164"/>
      <c r="AF3081" s="164"/>
    </row>
    <row r="3082" spans="2:32" ht="15" customHeight="1" x14ac:dyDescent="0.35">
      <c r="B3082" s="164"/>
      <c r="C3082" s="164"/>
      <c r="D3082" s="164"/>
      <c r="E3082" s="164"/>
      <c r="F3082" s="164"/>
      <c r="G3082" s="164"/>
      <c r="H3082" s="164"/>
      <c r="I3082" s="164"/>
      <c r="J3082" s="164"/>
      <c r="K3082" s="164"/>
      <c r="L3082" s="164"/>
      <c r="M3082" s="164"/>
      <c r="N3082" s="164"/>
      <c r="O3082" s="164"/>
      <c r="P3082" s="164"/>
      <c r="Q3082" s="164"/>
      <c r="R3082" s="164"/>
      <c r="S3082" s="164"/>
      <c r="T3082" s="164"/>
      <c r="U3082" s="164"/>
      <c r="V3082" s="164"/>
      <c r="W3082" s="164"/>
      <c r="X3082" s="164"/>
      <c r="Y3082" s="164"/>
      <c r="Z3082" s="164"/>
      <c r="AA3082" s="164"/>
      <c r="AB3082" s="164"/>
      <c r="AC3082" s="164"/>
      <c r="AD3082" s="164"/>
      <c r="AE3082" s="164"/>
      <c r="AF3082" s="164"/>
    </row>
    <row r="3083" spans="2:32" ht="15" customHeight="1" x14ac:dyDescent="0.35">
      <c r="B3083" s="164"/>
      <c r="C3083" s="164"/>
      <c r="D3083" s="164"/>
      <c r="E3083" s="164"/>
      <c r="F3083" s="164"/>
      <c r="G3083" s="164"/>
      <c r="H3083" s="164"/>
      <c r="I3083" s="164"/>
      <c r="J3083" s="164"/>
      <c r="K3083" s="164"/>
      <c r="L3083" s="164"/>
      <c r="M3083" s="164"/>
      <c r="N3083" s="164"/>
      <c r="O3083" s="164"/>
      <c r="P3083" s="164"/>
      <c r="Q3083" s="164"/>
      <c r="R3083" s="164"/>
      <c r="S3083" s="164"/>
      <c r="T3083" s="164"/>
      <c r="U3083" s="164"/>
      <c r="V3083" s="164"/>
      <c r="W3083" s="164"/>
      <c r="X3083" s="164"/>
      <c r="Y3083" s="164"/>
      <c r="Z3083" s="164"/>
      <c r="AA3083" s="164"/>
      <c r="AB3083" s="164"/>
      <c r="AC3083" s="164"/>
      <c r="AD3083" s="164"/>
      <c r="AE3083" s="164"/>
      <c r="AF3083" s="164"/>
    </row>
    <row r="3084" spans="2:32" ht="15" customHeight="1" x14ac:dyDescent="0.35">
      <c r="B3084" s="164"/>
      <c r="C3084" s="164"/>
      <c r="D3084" s="164"/>
      <c r="E3084" s="164"/>
      <c r="F3084" s="164"/>
      <c r="G3084" s="164"/>
      <c r="H3084" s="164"/>
      <c r="I3084" s="164"/>
      <c r="J3084" s="164"/>
      <c r="K3084" s="164"/>
      <c r="L3084" s="164"/>
      <c r="M3084" s="164"/>
      <c r="N3084" s="164"/>
      <c r="O3084" s="164"/>
      <c r="P3084" s="164"/>
      <c r="Q3084" s="164"/>
      <c r="R3084" s="164"/>
      <c r="S3084" s="164"/>
      <c r="T3084" s="164"/>
      <c r="U3084" s="164"/>
      <c r="V3084" s="164"/>
      <c r="W3084" s="164"/>
      <c r="X3084" s="164"/>
      <c r="Y3084" s="164"/>
      <c r="Z3084" s="164"/>
      <c r="AA3084" s="164"/>
      <c r="AB3084" s="164"/>
      <c r="AC3084" s="164"/>
      <c r="AD3084" s="164"/>
      <c r="AE3084" s="164"/>
      <c r="AF3084" s="164"/>
    </row>
    <row r="3085" spans="2:32" ht="15" customHeight="1" x14ac:dyDescent="0.35">
      <c r="B3085" s="164"/>
      <c r="C3085" s="164"/>
      <c r="D3085" s="164"/>
      <c r="E3085" s="164"/>
      <c r="F3085" s="164"/>
      <c r="G3085" s="164"/>
      <c r="H3085" s="164"/>
      <c r="I3085" s="164"/>
      <c r="J3085" s="164"/>
      <c r="K3085" s="164"/>
      <c r="L3085" s="164"/>
      <c r="M3085" s="164"/>
      <c r="N3085" s="164"/>
      <c r="O3085" s="164"/>
      <c r="P3085" s="164"/>
      <c r="Q3085" s="164"/>
      <c r="R3085" s="164"/>
      <c r="S3085" s="164"/>
      <c r="T3085" s="164"/>
      <c r="U3085" s="164"/>
      <c r="V3085" s="164"/>
      <c r="W3085" s="164"/>
      <c r="X3085" s="164"/>
      <c r="Y3085" s="164"/>
      <c r="Z3085" s="164"/>
      <c r="AA3085" s="164"/>
      <c r="AB3085" s="164"/>
      <c r="AC3085" s="164"/>
      <c r="AD3085" s="164"/>
      <c r="AE3085" s="164"/>
      <c r="AF3085" s="164"/>
    </row>
    <row r="3086" spans="2:32" ht="15" customHeight="1" x14ac:dyDescent="0.35">
      <c r="B3086" s="164"/>
      <c r="C3086" s="164"/>
      <c r="D3086" s="164"/>
      <c r="E3086" s="164"/>
      <c r="F3086" s="164"/>
      <c r="G3086" s="164"/>
      <c r="H3086" s="164"/>
      <c r="I3086" s="164"/>
      <c r="J3086" s="164"/>
      <c r="K3086" s="164"/>
      <c r="L3086" s="164"/>
      <c r="M3086" s="164"/>
      <c r="N3086" s="164"/>
      <c r="O3086" s="164"/>
      <c r="P3086" s="164"/>
      <c r="Q3086" s="164"/>
      <c r="R3086" s="164"/>
      <c r="S3086" s="164"/>
      <c r="T3086" s="164"/>
      <c r="U3086" s="164"/>
      <c r="V3086" s="164"/>
      <c r="W3086" s="164"/>
      <c r="X3086" s="164"/>
      <c r="Y3086" s="164"/>
      <c r="Z3086" s="164"/>
      <c r="AA3086" s="164"/>
      <c r="AB3086" s="164"/>
      <c r="AC3086" s="164"/>
      <c r="AD3086" s="164"/>
      <c r="AE3086" s="164"/>
      <c r="AF3086" s="164"/>
    </row>
    <row r="3087" spans="2:32" ht="15" customHeight="1" x14ac:dyDescent="0.35">
      <c r="B3087" s="164"/>
      <c r="C3087" s="164"/>
      <c r="D3087" s="164"/>
      <c r="E3087" s="164"/>
      <c r="F3087" s="164"/>
      <c r="G3087" s="164"/>
      <c r="H3087" s="164"/>
      <c r="I3087" s="164"/>
      <c r="J3087" s="164"/>
      <c r="K3087" s="164"/>
      <c r="L3087" s="164"/>
      <c r="M3087" s="164"/>
      <c r="N3087" s="164"/>
      <c r="O3087" s="164"/>
      <c r="P3087" s="164"/>
      <c r="Q3087" s="164"/>
      <c r="R3087" s="164"/>
      <c r="S3087" s="164"/>
      <c r="T3087" s="164"/>
      <c r="U3087" s="164"/>
      <c r="V3087" s="164"/>
      <c r="W3087" s="164"/>
      <c r="X3087" s="164"/>
      <c r="Y3087" s="164"/>
      <c r="Z3087" s="164"/>
      <c r="AA3087" s="164"/>
      <c r="AB3087" s="164"/>
      <c r="AC3087" s="164"/>
      <c r="AD3087" s="164"/>
      <c r="AE3087" s="164"/>
      <c r="AF3087" s="164"/>
    </row>
    <row r="3088" spans="2:32" ht="15" customHeight="1" x14ac:dyDescent="0.35">
      <c r="B3088" s="164"/>
      <c r="C3088" s="164"/>
      <c r="D3088" s="164"/>
      <c r="E3088" s="164"/>
      <c r="F3088" s="164"/>
      <c r="G3088" s="164"/>
      <c r="H3088" s="164"/>
      <c r="I3088" s="164"/>
      <c r="J3088" s="164"/>
      <c r="K3088" s="164"/>
      <c r="L3088" s="164"/>
      <c r="M3088" s="164"/>
      <c r="N3088" s="164"/>
      <c r="O3088" s="164"/>
      <c r="P3088" s="164"/>
      <c r="Q3088" s="164"/>
      <c r="R3088" s="164"/>
      <c r="S3088" s="164"/>
      <c r="T3088" s="164"/>
      <c r="U3088" s="164"/>
      <c r="V3088" s="164"/>
      <c r="W3088" s="164"/>
      <c r="X3088" s="164"/>
      <c r="Y3088" s="164"/>
      <c r="Z3088" s="164"/>
      <c r="AA3088" s="164"/>
      <c r="AB3088" s="164"/>
      <c r="AC3088" s="164"/>
      <c r="AD3088" s="164"/>
      <c r="AE3088" s="164"/>
      <c r="AF3088" s="164"/>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spans="32:32" ht="15" customHeight="1" x14ac:dyDescent="0.35"/>
    <row r="3282" spans="32:32" ht="15" customHeight="1" x14ac:dyDescent="0.35"/>
    <row r="3283" spans="32:32" ht="15" customHeight="1" x14ac:dyDescent="0.35"/>
    <row r="3284" spans="32:32" ht="15" customHeight="1" x14ac:dyDescent="0.35"/>
    <row r="3285" spans="32:32" ht="15" customHeight="1" x14ac:dyDescent="0.35"/>
    <row r="3286" spans="32:32" ht="15" customHeight="1" x14ac:dyDescent="0.35"/>
    <row r="3287" spans="32:32" ht="15" customHeight="1" x14ac:dyDescent="0.35"/>
    <row r="3288" spans="32:32" ht="15" customHeight="1" x14ac:dyDescent="0.35"/>
    <row r="3289" spans="32:32" ht="15" customHeight="1" x14ac:dyDescent="0.35"/>
    <row r="3290" spans="32:32" ht="15" customHeight="1" x14ac:dyDescent="0.35"/>
    <row r="3291" spans="32:32" ht="15" customHeight="1" x14ac:dyDescent="0.35"/>
    <row r="3292" spans="32:32" ht="15" customHeight="1" x14ac:dyDescent="0.35"/>
    <row r="3293" spans="32:32" ht="15" customHeight="1" x14ac:dyDescent="0.35">
      <c r="AF3293"/>
    </row>
    <row r="3294" spans="32:32" ht="12" customHeight="1" x14ac:dyDescent="0.35"/>
    <row r="3295" spans="32:32" ht="12" customHeight="1" x14ac:dyDescent="0.35"/>
    <row r="3296" spans="3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164"/>
      <c r="C3394" s="164"/>
      <c r="D3394" s="164"/>
      <c r="E3394" s="164"/>
      <c r="F3394" s="164"/>
      <c r="G3394" s="164"/>
      <c r="H3394" s="164"/>
      <c r="I3394" s="164"/>
      <c r="J3394" s="164"/>
      <c r="K3394" s="164"/>
      <c r="L3394" s="164"/>
      <c r="M3394" s="164"/>
      <c r="N3394" s="164"/>
      <c r="O3394" s="164"/>
      <c r="P3394" s="164"/>
      <c r="Q3394" s="164"/>
      <c r="R3394" s="164"/>
      <c r="S3394" s="164"/>
      <c r="T3394" s="164"/>
      <c r="U3394" s="164"/>
      <c r="V3394" s="164"/>
      <c r="W3394" s="164"/>
      <c r="X3394" s="164"/>
      <c r="Y3394" s="164"/>
      <c r="Z3394" s="164"/>
      <c r="AA3394" s="164"/>
      <c r="AB3394" s="164"/>
      <c r="AC3394" s="164"/>
      <c r="AD3394" s="164"/>
      <c r="AE3394" s="164"/>
      <c r="AF3394" s="164"/>
    </row>
    <row r="3395" spans="2:32" ht="15" customHeight="1" x14ac:dyDescent="0.35">
      <c r="B3395" s="164"/>
      <c r="C3395" s="164"/>
      <c r="D3395" s="164"/>
      <c r="E3395" s="164"/>
      <c r="F3395" s="164"/>
      <c r="G3395" s="164"/>
      <c r="H3395" s="164"/>
      <c r="I3395" s="164"/>
      <c r="J3395" s="164"/>
      <c r="K3395" s="164"/>
      <c r="L3395" s="164"/>
      <c r="M3395" s="164"/>
      <c r="N3395" s="164"/>
      <c r="O3395" s="164"/>
      <c r="P3395" s="164"/>
      <c r="Q3395" s="164"/>
      <c r="R3395" s="164"/>
      <c r="S3395" s="164"/>
      <c r="T3395" s="164"/>
      <c r="U3395" s="164"/>
      <c r="V3395" s="164"/>
      <c r="W3395" s="164"/>
      <c r="X3395" s="164"/>
      <c r="Y3395" s="164"/>
      <c r="Z3395" s="164"/>
      <c r="AA3395" s="164"/>
      <c r="AB3395" s="164"/>
      <c r="AC3395" s="164"/>
      <c r="AD3395" s="164"/>
      <c r="AE3395" s="164"/>
      <c r="AF3395" s="164"/>
    </row>
    <row r="3396" spans="2:32" ht="12" customHeight="1" x14ac:dyDescent="0.35">
      <c r="B3396" s="164"/>
      <c r="C3396" s="164"/>
      <c r="D3396" s="164"/>
      <c r="E3396" s="164"/>
      <c r="F3396" s="164"/>
      <c r="G3396" s="164"/>
      <c r="H3396" s="164"/>
      <c r="I3396" s="164"/>
      <c r="J3396" s="164"/>
      <c r="K3396" s="164"/>
      <c r="L3396" s="164"/>
      <c r="M3396" s="164"/>
      <c r="N3396" s="164"/>
      <c r="O3396" s="164"/>
      <c r="P3396" s="164"/>
      <c r="Q3396" s="164"/>
      <c r="R3396" s="164"/>
      <c r="S3396" s="164"/>
      <c r="T3396" s="164"/>
      <c r="U3396" s="164"/>
      <c r="V3396" s="164"/>
      <c r="W3396" s="164"/>
      <c r="X3396" s="164"/>
      <c r="Y3396" s="164"/>
      <c r="Z3396" s="164"/>
      <c r="AA3396" s="164"/>
      <c r="AB3396" s="164"/>
      <c r="AC3396" s="164"/>
      <c r="AD3396" s="164"/>
      <c r="AE3396" s="164"/>
      <c r="AF3396" s="164"/>
    </row>
    <row r="3397" spans="2:32" ht="15" customHeight="1" x14ac:dyDescent="0.35">
      <c r="B3397" s="164"/>
      <c r="C3397" s="164"/>
      <c r="D3397" s="164"/>
      <c r="E3397" s="164"/>
      <c r="F3397" s="164"/>
      <c r="G3397" s="164"/>
      <c r="H3397" s="164"/>
      <c r="I3397" s="164"/>
      <c r="J3397" s="164"/>
      <c r="K3397" s="164"/>
      <c r="L3397" s="164"/>
      <c r="M3397" s="164"/>
      <c r="N3397" s="164"/>
      <c r="O3397" s="164"/>
      <c r="P3397" s="164"/>
      <c r="Q3397" s="164"/>
      <c r="R3397" s="164"/>
      <c r="S3397" s="164"/>
      <c r="T3397" s="164"/>
      <c r="U3397" s="164"/>
      <c r="V3397" s="164"/>
      <c r="W3397" s="164"/>
      <c r="X3397" s="164"/>
      <c r="Y3397" s="164"/>
      <c r="Z3397" s="164"/>
      <c r="AA3397" s="164"/>
      <c r="AB3397" s="164"/>
      <c r="AC3397" s="164"/>
      <c r="AD3397" s="164"/>
      <c r="AE3397" s="164"/>
      <c r="AF3397" s="164"/>
    </row>
    <row r="3398" spans="2:32" ht="15" customHeight="1" x14ac:dyDescent="0.35">
      <c r="B3398" s="164"/>
      <c r="C3398" s="164"/>
      <c r="D3398" s="164"/>
      <c r="E3398" s="164"/>
      <c r="F3398" s="164"/>
      <c r="G3398" s="164"/>
      <c r="H3398" s="164"/>
      <c r="I3398" s="164"/>
      <c r="J3398" s="164"/>
      <c r="K3398" s="164"/>
      <c r="L3398" s="164"/>
      <c r="M3398" s="164"/>
      <c r="N3398" s="164"/>
      <c r="O3398" s="164"/>
      <c r="P3398" s="164"/>
      <c r="Q3398" s="164"/>
      <c r="R3398" s="164"/>
      <c r="S3398" s="164"/>
      <c r="T3398" s="164"/>
      <c r="U3398" s="164"/>
      <c r="V3398" s="164"/>
      <c r="W3398" s="164"/>
      <c r="X3398" s="164"/>
      <c r="Y3398" s="164"/>
      <c r="Z3398" s="164"/>
      <c r="AA3398" s="164"/>
      <c r="AB3398" s="164"/>
      <c r="AC3398" s="164"/>
      <c r="AD3398" s="164"/>
      <c r="AE3398" s="164"/>
      <c r="AF3398" s="164"/>
    </row>
    <row r="3399" spans="2:32" ht="12" customHeight="1" x14ac:dyDescent="0.35">
      <c r="B3399" s="164"/>
      <c r="C3399" s="164"/>
      <c r="D3399" s="164"/>
      <c r="E3399" s="164"/>
      <c r="F3399" s="164"/>
      <c r="G3399" s="164"/>
      <c r="H3399" s="164"/>
      <c r="I3399" s="164"/>
      <c r="J3399" s="164"/>
      <c r="K3399" s="164"/>
      <c r="L3399" s="164"/>
      <c r="M3399" s="164"/>
      <c r="N3399" s="164"/>
      <c r="O3399" s="164"/>
      <c r="P3399" s="164"/>
      <c r="Q3399" s="164"/>
      <c r="R3399" s="164"/>
      <c r="S3399" s="164"/>
      <c r="T3399" s="164"/>
      <c r="U3399" s="164"/>
      <c r="V3399" s="164"/>
      <c r="W3399" s="164"/>
      <c r="X3399" s="164"/>
      <c r="Y3399" s="164"/>
      <c r="Z3399" s="164"/>
      <c r="AA3399" s="164"/>
      <c r="AB3399" s="164"/>
      <c r="AC3399" s="164"/>
      <c r="AD3399" s="164"/>
      <c r="AE3399" s="164"/>
      <c r="AF3399" s="164"/>
    </row>
    <row r="3400" spans="2:32" ht="15" customHeight="1" x14ac:dyDescent="0.35">
      <c r="B3400" s="164"/>
      <c r="C3400" s="164"/>
      <c r="D3400" s="164"/>
      <c r="E3400" s="164"/>
      <c r="F3400" s="164"/>
      <c r="G3400" s="164"/>
      <c r="H3400" s="164"/>
      <c r="I3400" s="164"/>
      <c r="J3400" s="164"/>
      <c r="K3400" s="164"/>
      <c r="L3400" s="164"/>
      <c r="M3400" s="164"/>
      <c r="N3400" s="164"/>
      <c r="O3400" s="164"/>
      <c r="P3400" s="164"/>
      <c r="Q3400" s="164"/>
      <c r="R3400" s="164"/>
      <c r="S3400" s="164"/>
      <c r="T3400" s="164"/>
      <c r="U3400" s="164"/>
      <c r="V3400" s="164"/>
      <c r="W3400" s="164"/>
      <c r="X3400" s="164"/>
      <c r="Y3400" s="164"/>
      <c r="Z3400" s="164"/>
      <c r="AA3400" s="164"/>
      <c r="AB3400" s="164"/>
      <c r="AC3400" s="164"/>
      <c r="AD3400" s="164"/>
      <c r="AE3400" s="164"/>
      <c r="AF3400" s="164"/>
    </row>
    <row r="3401" spans="2:32" ht="15" customHeight="1" x14ac:dyDescent="0.35">
      <c r="B3401" s="164"/>
      <c r="C3401" s="164"/>
      <c r="D3401" s="164"/>
      <c r="E3401" s="164"/>
      <c r="F3401" s="164"/>
      <c r="G3401" s="164"/>
      <c r="H3401" s="164"/>
      <c r="I3401" s="164"/>
      <c r="J3401" s="164"/>
      <c r="K3401" s="164"/>
      <c r="L3401" s="164"/>
      <c r="M3401" s="164"/>
      <c r="N3401" s="164"/>
      <c r="O3401" s="164"/>
      <c r="P3401" s="164"/>
      <c r="Q3401" s="164"/>
      <c r="R3401" s="164"/>
      <c r="S3401" s="164"/>
      <c r="T3401" s="164"/>
      <c r="U3401" s="164"/>
      <c r="V3401" s="164"/>
      <c r="W3401" s="164"/>
      <c r="X3401" s="164"/>
      <c r="Y3401" s="164"/>
      <c r="Z3401" s="164"/>
      <c r="AA3401" s="164"/>
      <c r="AB3401" s="164"/>
      <c r="AC3401" s="164"/>
      <c r="AD3401" s="164"/>
      <c r="AE3401" s="164"/>
      <c r="AF3401" s="164"/>
    </row>
    <row r="3402" spans="2:32" ht="15" customHeight="1" x14ac:dyDescent="0.35">
      <c r="B3402" s="164"/>
      <c r="C3402" s="164"/>
      <c r="D3402" s="164"/>
      <c r="E3402" s="164"/>
      <c r="F3402" s="164"/>
      <c r="G3402" s="164"/>
      <c r="H3402" s="164"/>
      <c r="I3402" s="164"/>
      <c r="J3402" s="164"/>
      <c r="K3402" s="164"/>
      <c r="L3402" s="164"/>
      <c r="M3402" s="164"/>
      <c r="N3402" s="164"/>
      <c r="O3402" s="164"/>
      <c r="P3402" s="164"/>
      <c r="Q3402" s="164"/>
      <c r="R3402" s="164"/>
      <c r="S3402" s="164"/>
      <c r="T3402" s="164"/>
      <c r="U3402" s="164"/>
      <c r="V3402" s="164"/>
      <c r="W3402" s="164"/>
      <c r="X3402" s="164"/>
      <c r="Y3402" s="164"/>
      <c r="Z3402" s="164"/>
      <c r="AA3402" s="164"/>
      <c r="AB3402" s="164"/>
      <c r="AC3402" s="164"/>
      <c r="AD3402" s="164"/>
      <c r="AE3402" s="164"/>
      <c r="AF3402" s="164"/>
    </row>
    <row r="3403" spans="2:32" ht="15" customHeight="1" x14ac:dyDescent="0.35">
      <c r="B3403" s="164"/>
      <c r="C3403" s="164"/>
      <c r="D3403" s="164"/>
      <c r="E3403" s="164"/>
      <c r="F3403" s="164"/>
      <c r="G3403" s="164"/>
      <c r="H3403" s="164"/>
      <c r="I3403" s="164"/>
      <c r="J3403" s="164"/>
      <c r="K3403" s="164"/>
      <c r="L3403" s="164"/>
      <c r="M3403" s="164"/>
      <c r="N3403" s="164"/>
      <c r="O3403" s="164"/>
      <c r="P3403" s="164"/>
      <c r="Q3403" s="164"/>
      <c r="R3403" s="164"/>
      <c r="S3403" s="164"/>
      <c r="T3403" s="164"/>
      <c r="U3403" s="164"/>
      <c r="V3403" s="164"/>
      <c r="W3403" s="164"/>
      <c r="X3403" s="164"/>
      <c r="Y3403" s="164"/>
      <c r="Z3403" s="164"/>
      <c r="AA3403" s="164"/>
      <c r="AB3403" s="164"/>
      <c r="AC3403" s="164"/>
      <c r="AD3403" s="164"/>
      <c r="AE3403" s="164"/>
      <c r="AF3403" s="164"/>
    </row>
    <row r="3404" spans="2:32" ht="15" customHeight="1" x14ac:dyDescent="0.35">
      <c r="B3404" s="164"/>
      <c r="C3404" s="164"/>
      <c r="D3404" s="164"/>
      <c r="E3404" s="164"/>
      <c r="F3404" s="164"/>
      <c r="G3404" s="164"/>
      <c r="H3404" s="164"/>
      <c r="I3404" s="164"/>
      <c r="J3404" s="164"/>
      <c r="K3404" s="164"/>
      <c r="L3404" s="164"/>
      <c r="M3404" s="164"/>
      <c r="N3404" s="164"/>
      <c r="O3404" s="164"/>
      <c r="P3404" s="164"/>
      <c r="Q3404" s="164"/>
      <c r="R3404" s="164"/>
      <c r="S3404" s="164"/>
      <c r="T3404" s="164"/>
      <c r="U3404" s="164"/>
      <c r="V3404" s="164"/>
      <c r="W3404" s="164"/>
      <c r="X3404" s="164"/>
      <c r="Y3404" s="164"/>
      <c r="Z3404" s="164"/>
      <c r="AA3404" s="164"/>
      <c r="AB3404" s="164"/>
      <c r="AC3404" s="164"/>
      <c r="AD3404" s="164"/>
      <c r="AE3404" s="164"/>
      <c r="AF3404" s="164"/>
    </row>
    <row r="3405" spans="2:32" ht="15" customHeight="1" x14ac:dyDescent="0.35">
      <c r="B3405" s="164"/>
      <c r="C3405" s="164"/>
      <c r="D3405" s="164"/>
      <c r="E3405" s="164"/>
      <c r="F3405" s="164"/>
      <c r="G3405" s="164"/>
      <c r="H3405" s="164"/>
      <c r="I3405" s="164"/>
      <c r="J3405" s="164"/>
      <c r="K3405" s="164"/>
      <c r="L3405" s="164"/>
      <c r="M3405" s="164"/>
      <c r="N3405" s="164"/>
      <c r="O3405" s="164"/>
      <c r="P3405" s="164"/>
      <c r="Q3405" s="164"/>
      <c r="R3405" s="164"/>
      <c r="S3405" s="164"/>
      <c r="T3405" s="164"/>
      <c r="U3405" s="164"/>
      <c r="V3405" s="164"/>
      <c r="W3405" s="164"/>
      <c r="X3405" s="164"/>
      <c r="Y3405" s="164"/>
      <c r="Z3405" s="164"/>
      <c r="AA3405" s="164"/>
      <c r="AB3405" s="164"/>
      <c r="AC3405" s="164"/>
      <c r="AD3405" s="164"/>
      <c r="AE3405" s="164"/>
      <c r="AF3405" s="164"/>
    </row>
    <row r="3406" spans="2:32" ht="15" customHeight="1" x14ac:dyDescent="0.35">
      <c r="B3406" s="164"/>
      <c r="C3406" s="164"/>
      <c r="D3406" s="164"/>
      <c r="E3406" s="164"/>
      <c r="F3406" s="164"/>
      <c r="G3406" s="164"/>
      <c r="H3406" s="164"/>
      <c r="I3406" s="164"/>
      <c r="J3406" s="164"/>
      <c r="K3406" s="164"/>
      <c r="L3406" s="164"/>
      <c r="M3406" s="164"/>
      <c r="N3406" s="164"/>
      <c r="O3406" s="164"/>
      <c r="P3406" s="164"/>
      <c r="Q3406" s="164"/>
      <c r="R3406" s="164"/>
      <c r="S3406" s="164"/>
      <c r="T3406" s="164"/>
      <c r="U3406" s="164"/>
      <c r="V3406" s="164"/>
      <c r="W3406" s="164"/>
      <c r="X3406" s="164"/>
      <c r="Y3406" s="164"/>
      <c r="Z3406" s="164"/>
      <c r="AA3406" s="164"/>
      <c r="AB3406" s="164"/>
      <c r="AC3406" s="164"/>
      <c r="AD3406" s="164"/>
      <c r="AE3406" s="164"/>
      <c r="AF3406" s="164"/>
    </row>
    <row r="3407" spans="2:32" ht="15" customHeight="1" x14ac:dyDescent="0.35">
      <c r="B3407" s="164"/>
      <c r="C3407" s="164"/>
      <c r="D3407" s="164"/>
      <c r="E3407" s="164"/>
      <c r="F3407" s="164"/>
      <c r="G3407" s="164"/>
      <c r="H3407" s="164"/>
      <c r="I3407" s="164"/>
      <c r="J3407" s="164"/>
      <c r="K3407" s="164"/>
      <c r="L3407" s="164"/>
      <c r="M3407" s="164"/>
      <c r="N3407" s="164"/>
      <c r="O3407" s="164"/>
      <c r="P3407" s="164"/>
      <c r="Q3407" s="164"/>
      <c r="R3407" s="164"/>
      <c r="S3407" s="164"/>
      <c r="T3407" s="164"/>
      <c r="U3407" s="164"/>
      <c r="V3407" s="164"/>
      <c r="W3407" s="164"/>
      <c r="X3407" s="164"/>
      <c r="Y3407" s="164"/>
      <c r="Z3407" s="164"/>
      <c r="AA3407" s="164"/>
      <c r="AB3407" s="164"/>
      <c r="AC3407" s="164"/>
      <c r="AD3407" s="164"/>
      <c r="AE3407" s="164"/>
      <c r="AF3407" s="164"/>
    </row>
    <row r="3408" spans="2:32" ht="15" customHeight="1" x14ac:dyDescent="0.35">
      <c r="B3408" s="164"/>
      <c r="C3408" s="164"/>
      <c r="D3408" s="164"/>
      <c r="E3408" s="164"/>
      <c r="F3408" s="164"/>
      <c r="G3408" s="164"/>
      <c r="H3408" s="164"/>
      <c r="I3408" s="164"/>
      <c r="J3408" s="164"/>
      <c r="K3408" s="164"/>
      <c r="L3408" s="164"/>
      <c r="M3408" s="164"/>
      <c r="N3408" s="164"/>
      <c r="O3408" s="164"/>
      <c r="P3408" s="164"/>
      <c r="Q3408" s="164"/>
      <c r="R3408" s="164"/>
      <c r="S3408" s="164"/>
      <c r="T3408" s="164"/>
      <c r="U3408" s="164"/>
      <c r="V3408" s="164"/>
      <c r="W3408" s="164"/>
      <c r="X3408" s="164"/>
      <c r="Y3408" s="164"/>
      <c r="Z3408" s="164"/>
      <c r="AA3408" s="164"/>
      <c r="AB3408" s="164"/>
      <c r="AC3408" s="164"/>
      <c r="AD3408" s="164"/>
      <c r="AE3408" s="164"/>
      <c r="AF3408" s="164"/>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164"/>
      <c r="C3496" s="164"/>
      <c r="D3496" s="164"/>
      <c r="E3496" s="164"/>
      <c r="F3496" s="164"/>
      <c r="G3496" s="164"/>
      <c r="H3496" s="164"/>
      <c r="I3496" s="164"/>
      <c r="J3496" s="164"/>
      <c r="K3496" s="164"/>
      <c r="L3496" s="164"/>
      <c r="M3496" s="164"/>
      <c r="N3496" s="164"/>
      <c r="O3496" s="164"/>
      <c r="P3496" s="164"/>
      <c r="Q3496" s="164"/>
      <c r="R3496" s="164"/>
      <c r="S3496" s="164"/>
      <c r="T3496" s="164"/>
      <c r="U3496" s="164"/>
      <c r="V3496" s="164"/>
      <c r="W3496" s="164"/>
      <c r="X3496" s="164"/>
      <c r="Y3496" s="164"/>
      <c r="Z3496" s="164"/>
      <c r="AA3496" s="164"/>
      <c r="AB3496" s="164"/>
      <c r="AC3496" s="164"/>
      <c r="AD3496" s="164"/>
      <c r="AE3496" s="164"/>
      <c r="AF3496" s="164"/>
    </row>
    <row r="3497" spans="2:32" ht="15" customHeight="1" x14ac:dyDescent="0.35"/>
    <row r="3498" spans="2:32" ht="15" customHeight="1" x14ac:dyDescent="0.35"/>
    <row r="3499" spans="2:32" ht="15" customHeight="1" x14ac:dyDescent="0.35">
      <c r="B3499" s="164"/>
      <c r="C3499" s="164"/>
      <c r="D3499" s="164"/>
      <c r="E3499" s="164"/>
      <c r="F3499" s="164"/>
      <c r="G3499" s="164"/>
      <c r="H3499" s="164"/>
      <c r="I3499" s="164"/>
      <c r="J3499" s="164"/>
      <c r="K3499" s="164"/>
      <c r="L3499" s="164"/>
      <c r="M3499" s="164"/>
      <c r="N3499" s="164"/>
      <c r="O3499" s="164"/>
      <c r="P3499" s="164"/>
      <c r="Q3499" s="164"/>
      <c r="R3499" s="164"/>
      <c r="S3499" s="164"/>
      <c r="T3499" s="164"/>
      <c r="U3499" s="164"/>
      <c r="V3499" s="164"/>
      <c r="W3499" s="164"/>
      <c r="X3499" s="164"/>
      <c r="Y3499" s="164"/>
      <c r="Z3499" s="164"/>
      <c r="AA3499" s="164"/>
      <c r="AB3499" s="164"/>
      <c r="AC3499" s="164"/>
      <c r="AD3499" s="164"/>
      <c r="AE3499" s="164"/>
      <c r="AF3499" s="164"/>
    </row>
    <row r="3500" spans="2:32" ht="15" customHeight="1" x14ac:dyDescent="0.35"/>
    <row r="3501" spans="2:32" ht="15" customHeight="1" x14ac:dyDescent="0.35">
      <c r="B3501" s="164"/>
      <c r="C3501" s="164"/>
      <c r="D3501" s="164"/>
      <c r="E3501" s="164"/>
      <c r="F3501" s="164"/>
      <c r="G3501" s="164"/>
      <c r="H3501" s="164"/>
      <c r="I3501" s="164"/>
      <c r="J3501" s="164"/>
      <c r="K3501" s="164"/>
      <c r="L3501" s="164"/>
      <c r="M3501" s="164"/>
      <c r="N3501" s="164"/>
      <c r="O3501" s="164"/>
      <c r="P3501" s="164"/>
      <c r="Q3501" s="164"/>
      <c r="R3501" s="164"/>
      <c r="S3501" s="164"/>
      <c r="T3501" s="164"/>
      <c r="U3501" s="164"/>
      <c r="V3501" s="164"/>
      <c r="W3501" s="164"/>
      <c r="X3501" s="164"/>
      <c r="Y3501" s="164"/>
      <c r="Z3501" s="164"/>
      <c r="AA3501" s="164"/>
      <c r="AB3501" s="164"/>
      <c r="AC3501" s="164"/>
      <c r="AD3501" s="164"/>
      <c r="AE3501" s="164"/>
      <c r="AF3501" s="164"/>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spans="32:32" ht="12" customHeight="1" x14ac:dyDescent="0.35"/>
    <row r="3522" spans="32:32" ht="15" customHeight="1" x14ac:dyDescent="0.35"/>
    <row r="3523" spans="32:32" ht="15" customHeight="1" x14ac:dyDescent="0.35"/>
    <row r="3524" spans="32:32" ht="12" customHeight="1" x14ac:dyDescent="0.35"/>
    <row r="3525" spans="32:32" ht="15" customHeight="1" x14ac:dyDescent="0.35"/>
    <row r="3526" spans="32:32" ht="15" customHeight="1" x14ac:dyDescent="0.35"/>
    <row r="3527" spans="32:32" ht="15" customHeight="1" x14ac:dyDescent="0.35">
      <c r="AF3527"/>
    </row>
    <row r="3528" spans="32:32" ht="15" customHeight="1" x14ac:dyDescent="0.35"/>
    <row r="3529" spans="32:32" ht="15" customHeight="1" x14ac:dyDescent="0.35"/>
    <row r="3530" spans="32:32" ht="15" customHeight="1" x14ac:dyDescent="0.35"/>
    <row r="3531" spans="32:32" ht="15" customHeight="1" x14ac:dyDescent="0.35"/>
    <row r="3532" spans="32:32" ht="15" customHeight="1" x14ac:dyDescent="0.35"/>
    <row r="3533" spans="32:32" ht="15" customHeight="1" x14ac:dyDescent="0.35"/>
    <row r="3534" spans="32:32" ht="15" customHeight="1" x14ac:dyDescent="0.35"/>
    <row r="3535" spans="32:32" ht="12" customHeight="1" x14ac:dyDescent="0.35"/>
    <row r="3536" spans="3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164"/>
      <c r="C3621" s="164"/>
      <c r="D3621" s="164"/>
      <c r="E3621" s="164"/>
      <c r="F3621" s="164"/>
      <c r="G3621" s="164"/>
      <c r="H3621" s="164"/>
      <c r="I3621" s="164"/>
      <c r="J3621" s="164"/>
      <c r="K3621" s="164"/>
      <c r="L3621" s="164"/>
      <c r="M3621" s="164"/>
      <c r="N3621" s="164"/>
      <c r="O3621" s="164"/>
      <c r="P3621" s="164"/>
      <c r="Q3621" s="164"/>
      <c r="R3621" s="164"/>
      <c r="S3621" s="164"/>
      <c r="T3621" s="164"/>
      <c r="U3621" s="164"/>
      <c r="V3621" s="164"/>
      <c r="W3621" s="164"/>
      <c r="X3621" s="164"/>
      <c r="Y3621" s="164"/>
      <c r="Z3621" s="164"/>
      <c r="AA3621" s="164"/>
      <c r="AB3621" s="164"/>
      <c r="AC3621" s="164"/>
      <c r="AD3621" s="164"/>
      <c r="AE3621" s="164"/>
      <c r="AF3621" s="164"/>
    </row>
    <row r="3622" spans="2:32" ht="15" customHeight="1" x14ac:dyDescent="0.35"/>
    <row r="3623" spans="2:32" ht="15" customHeight="1" x14ac:dyDescent="0.35"/>
    <row r="3624" spans="2:32" ht="15" customHeight="1" x14ac:dyDescent="0.35">
      <c r="B3624" s="164"/>
      <c r="C3624" s="164"/>
      <c r="D3624" s="164"/>
      <c r="E3624" s="164"/>
      <c r="F3624" s="164"/>
      <c r="G3624" s="164"/>
      <c r="H3624" s="164"/>
      <c r="I3624" s="164"/>
      <c r="J3624" s="164"/>
      <c r="K3624" s="164"/>
      <c r="L3624" s="164"/>
      <c r="M3624" s="164"/>
      <c r="N3624" s="164"/>
      <c r="O3624" s="164"/>
      <c r="P3624" s="164"/>
      <c r="Q3624" s="164"/>
      <c r="R3624" s="164"/>
      <c r="S3624" s="164"/>
      <c r="T3624" s="164"/>
      <c r="U3624" s="164"/>
      <c r="V3624" s="164"/>
      <c r="W3624" s="164"/>
      <c r="X3624" s="164"/>
      <c r="Y3624" s="164"/>
      <c r="Z3624" s="164"/>
      <c r="AA3624" s="164"/>
      <c r="AB3624" s="164"/>
      <c r="AC3624" s="164"/>
      <c r="AD3624" s="164"/>
      <c r="AE3624" s="164"/>
      <c r="AF3624" s="164"/>
    </row>
    <row r="3625" spans="2:32" ht="15" customHeight="1" x14ac:dyDescent="0.35"/>
    <row r="3626" spans="2:32" ht="15" customHeight="1" x14ac:dyDescent="0.35">
      <c r="B3626" s="164"/>
      <c r="C3626" s="164"/>
      <c r="D3626" s="164"/>
      <c r="E3626" s="164"/>
      <c r="F3626" s="164"/>
      <c r="G3626" s="164"/>
      <c r="H3626" s="164"/>
      <c r="I3626" s="164"/>
      <c r="J3626" s="164"/>
      <c r="K3626" s="164"/>
      <c r="L3626" s="164"/>
      <c r="M3626" s="164"/>
      <c r="N3626" s="164"/>
      <c r="O3626" s="164"/>
      <c r="P3626" s="164"/>
      <c r="Q3626" s="164"/>
      <c r="R3626" s="164"/>
      <c r="S3626" s="164"/>
      <c r="T3626" s="164"/>
      <c r="U3626" s="164"/>
      <c r="V3626" s="164"/>
      <c r="W3626" s="164"/>
      <c r="X3626" s="164"/>
      <c r="Y3626" s="164"/>
      <c r="Z3626" s="164"/>
      <c r="AA3626" s="164"/>
      <c r="AB3626" s="164"/>
      <c r="AC3626" s="164"/>
      <c r="AD3626" s="164"/>
      <c r="AE3626" s="164"/>
      <c r="AF3626" s="164"/>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spans="32:32" ht="12" customHeight="1" x14ac:dyDescent="0.35"/>
    <row r="3650" spans="32:32" ht="15" customHeight="1" x14ac:dyDescent="0.35"/>
    <row r="3651" spans="32:32" ht="15" customHeight="1" x14ac:dyDescent="0.35"/>
    <row r="3652" spans="32:32" ht="15" customHeight="1" x14ac:dyDescent="0.35">
      <c r="AF3652"/>
    </row>
    <row r="3653" spans="32:32" ht="15" customHeight="1" x14ac:dyDescent="0.35"/>
    <row r="3654" spans="32:32" ht="15" customHeight="1" x14ac:dyDescent="0.35"/>
    <row r="3655" spans="32:32" ht="15" customHeight="1" x14ac:dyDescent="0.35"/>
    <row r="3656" spans="32:32" ht="15" customHeight="1" x14ac:dyDescent="0.35"/>
    <row r="3657" spans="32:32" ht="15" customHeight="1" x14ac:dyDescent="0.35"/>
    <row r="3658" spans="32:32" ht="15" customHeight="1" x14ac:dyDescent="0.35"/>
    <row r="3659" spans="32:32" ht="15" customHeight="1" x14ac:dyDescent="0.35"/>
    <row r="3660" spans="32:32" ht="12" customHeight="1" x14ac:dyDescent="0.35"/>
    <row r="3661" spans="32:32" ht="12" customHeight="1" x14ac:dyDescent="0.35"/>
    <row r="3662" spans="32:32" ht="12" customHeight="1" x14ac:dyDescent="0.35"/>
    <row r="3663" spans="32:32" ht="12" customHeight="1" x14ac:dyDescent="0.35"/>
    <row r="3664" spans="3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164"/>
      <c r="C3746" s="164"/>
      <c r="D3746" s="164"/>
      <c r="E3746" s="164"/>
      <c r="F3746" s="164"/>
      <c r="G3746" s="164"/>
      <c r="H3746" s="164"/>
      <c r="I3746" s="164"/>
      <c r="J3746" s="164"/>
      <c r="K3746" s="164"/>
      <c r="L3746" s="164"/>
      <c r="M3746" s="164"/>
      <c r="N3746" s="164"/>
      <c r="O3746" s="164"/>
      <c r="P3746" s="164"/>
      <c r="Q3746" s="164"/>
      <c r="R3746" s="164"/>
      <c r="S3746" s="164"/>
      <c r="T3746" s="164"/>
      <c r="U3746" s="164"/>
      <c r="V3746" s="164"/>
      <c r="W3746" s="164"/>
      <c r="X3746" s="164"/>
      <c r="Y3746" s="164"/>
      <c r="Z3746" s="164"/>
      <c r="AA3746" s="164"/>
      <c r="AB3746" s="164"/>
      <c r="AC3746" s="164"/>
      <c r="AD3746" s="164"/>
      <c r="AE3746" s="164"/>
      <c r="AF3746" s="164"/>
    </row>
    <row r="3747" spans="2:32" ht="15" customHeight="1" x14ac:dyDescent="0.35"/>
    <row r="3748" spans="2:32" ht="15" customHeight="1" x14ac:dyDescent="0.35"/>
    <row r="3749" spans="2:32" ht="15" customHeight="1" x14ac:dyDescent="0.35">
      <c r="B3749" s="164"/>
      <c r="C3749" s="164"/>
      <c r="D3749" s="164"/>
      <c r="E3749" s="164"/>
      <c r="F3749" s="164"/>
      <c r="G3749" s="164"/>
      <c r="H3749" s="164"/>
      <c r="I3749" s="164"/>
      <c r="J3749" s="164"/>
      <c r="K3749" s="164"/>
      <c r="L3749" s="164"/>
      <c r="M3749" s="164"/>
      <c r="N3749" s="164"/>
      <c r="O3749" s="164"/>
      <c r="P3749" s="164"/>
      <c r="Q3749" s="164"/>
      <c r="R3749" s="164"/>
      <c r="S3749" s="164"/>
      <c r="T3749" s="164"/>
      <c r="U3749" s="164"/>
      <c r="V3749" s="164"/>
      <c r="W3749" s="164"/>
      <c r="X3749" s="164"/>
      <c r="Y3749" s="164"/>
      <c r="Z3749" s="164"/>
      <c r="AA3749" s="164"/>
      <c r="AB3749" s="164"/>
      <c r="AC3749" s="164"/>
      <c r="AD3749" s="164"/>
      <c r="AE3749" s="164"/>
      <c r="AF3749" s="164"/>
    </row>
    <row r="3750" spans="2:32" ht="15" customHeight="1" x14ac:dyDescent="0.35"/>
    <row r="3751" spans="2:32" ht="15" customHeight="1" x14ac:dyDescent="0.35">
      <c r="B3751" s="164"/>
      <c r="C3751" s="164"/>
      <c r="D3751" s="164"/>
      <c r="E3751" s="164"/>
      <c r="F3751" s="164"/>
      <c r="G3751" s="164"/>
      <c r="H3751" s="164"/>
      <c r="I3751" s="164"/>
      <c r="J3751" s="164"/>
      <c r="K3751" s="164"/>
      <c r="L3751" s="164"/>
      <c r="M3751" s="164"/>
      <c r="N3751" s="164"/>
      <c r="O3751" s="164"/>
      <c r="P3751" s="164"/>
      <c r="Q3751" s="164"/>
      <c r="R3751" s="164"/>
      <c r="S3751" s="164"/>
      <c r="T3751" s="164"/>
      <c r="U3751" s="164"/>
      <c r="V3751" s="164"/>
      <c r="W3751" s="164"/>
      <c r="X3751" s="164"/>
      <c r="Y3751" s="164"/>
      <c r="Z3751" s="164"/>
      <c r="AA3751" s="164"/>
      <c r="AB3751" s="164"/>
      <c r="AC3751" s="164"/>
      <c r="AD3751" s="164"/>
      <c r="AE3751" s="164"/>
      <c r="AF3751" s="164"/>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spans="32:32" ht="15" customHeight="1" x14ac:dyDescent="0.35">
      <c r="AF3777"/>
    </row>
    <row r="3778" spans="32:32" ht="15" customHeight="1" x14ac:dyDescent="0.35"/>
    <row r="3779" spans="32:32" ht="15" customHeight="1" x14ac:dyDescent="0.35"/>
    <row r="3780" spans="32:32" ht="15" customHeight="1" x14ac:dyDescent="0.35"/>
    <row r="3781" spans="32:32" ht="15" customHeight="1" x14ac:dyDescent="0.35"/>
    <row r="3782" spans="32:32" ht="15" customHeight="1" x14ac:dyDescent="0.35"/>
    <row r="3783" spans="32:32" ht="15" customHeight="1" x14ac:dyDescent="0.35"/>
    <row r="3784" spans="32:32" ht="15" customHeight="1" x14ac:dyDescent="0.35"/>
    <row r="3785" spans="32:32" ht="12" customHeight="1" x14ac:dyDescent="0.35"/>
    <row r="3786" spans="32:32" ht="12" customHeight="1" x14ac:dyDescent="0.35"/>
    <row r="3787" spans="32:32" ht="12" customHeight="1" x14ac:dyDescent="0.35"/>
    <row r="3788" spans="32:32" ht="12" customHeight="1" x14ac:dyDescent="0.35"/>
    <row r="3789" spans="32:32" ht="12" customHeight="1" x14ac:dyDescent="0.35"/>
    <row r="3790" spans="32:32" ht="12" customHeight="1" x14ac:dyDescent="0.35"/>
    <row r="3791" spans="32:32" ht="12" customHeight="1" x14ac:dyDescent="0.35"/>
    <row r="3792" spans="3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164"/>
      <c r="C3874" s="164"/>
      <c r="D3874" s="164"/>
      <c r="E3874" s="164"/>
      <c r="F3874" s="164"/>
      <c r="G3874" s="164"/>
      <c r="H3874" s="164"/>
      <c r="I3874" s="164"/>
      <c r="J3874" s="164"/>
      <c r="K3874" s="164"/>
      <c r="L3874" s="164"/>
      <c r="M3874" s="164"/>
      <c r="N3874" s="164"/>
      <c r="O3874" s="164"/>
      <c r="P3874" s="164"/>
      <c r="Q3874" s="164"/>
      <c r="R3874" s="164"/>
      <c r="S3874" s="164"/>
      <c r="T3874" s="164"/>
      <c r="U3874" s="164"/>
      <c r="V3874" s="164"/>
      <c r="W3874" s="164"/>
      <c r="X3874" s="164"/>
      <c r="Y3874" s="164"/>
      <c r="Z3874" s="164"/>
      <c r="AA3874" s="164"/>
      <c r="AB3874" s="164"/>
      <c r="AC3874" s="164"/>
      <c r="AD3874" s="164"/>
      <c r="AE3874" s="164"/>
      <c r="AF3874" s="164"/>
    </row>
    <row r="3875" spans="2:32" ht="15" customHeight="1" x14ac:dyDescent="0.35"/>
    <row r="3876" spans="2:32" ht="15" customHeight="1" x14ac:dyDescent="0.35">
      <c r="B3876" s="164"/>
      <c r="C3876" s="164"/>
      <c r="D3876" s="164"/>
      <c r="E3876" s="164"/>
      <c r="F3876" s="164"/>
      <c r="G3876" s="164"/>
      <c r="H3876" s="164"/>
      <c r="I3876" s="164"/>
      <c r="J3876" s="164"/>
      <c r="K3876" s="164"/>
      <c r="L3876" s="164"/>
      <c r="M3876" s="164"/>
      <c r="N3876" s="164"/>
      <c r="O3876" s="164"/>
      <c r="P3876" s="164"/>
      <c r="Q3876" s="164"/>
      <c r="R3876" s="164"/>
      <c r="S3876" s="164"/>
      <c r="T3876" s="164"/>
      <c r="U3876" s="164"/>
      <c r="V3876" s="164"/>
      <c r="W3876" s="164"/>
      <c r="X3876" s="164"/>
      <c r="Y3876" s="164"/>
      <c r="Z3876" s="164"/>
      <c r="AA3876" s="164"/>
      <c r="AB3876" s="164"/>
      <c r="AC3876" s="164"/>
      <c r="AD3876" s="164"/>
      <c r="AE3876" s="164"/>
      <c r="AF3876" s="164"/>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164"/>
      <c r="C3886" s="164"/>
      <c r="D3886" s="164"/>
      <c r="E3886" s="164"/>
      <c r="F3886" s="164"/>
      <c r="G3886" s="164"/>
      <c r="H3886" s="164"/>
      <c r="I3886" s="164"/>
      <c r="J3886" s="164"/>
      <c r="K3886" s="164"/>
      <c r="L3886" s="164"/>
      <c r="M3886" s="164"/>
      <c r="N3886" s="164"/>
      <c r="O3886" s="164"/>
      <c r="P3886" s="164"/>
      <c r="Q3886" s="164"/>
      <c r="R3886" s="164"/>
      <c r="S3886" s="164"/>
      <c r="T3886" s="164"/>
      <c r="U3886" s="164"/>
      <c r="V3886" s="164"/>
      <c r="W3886" s="164"/>
      <c r="X3886" s="164"/>
      <c r="Y3886" s="164"/>
      <c r="Z3886" s="164"/>
      <c r="AA3886" s="164"/>
      <c r="AB3886" s="164"/>
      <c r="AC3886" s="164"/>
      <c r="AD3886" s="164"/>
      <c r="AE3886" s="164"/>
      <c r="AF3886" s="164"/>
    </row>
    <row r="3887" spans="2:32" ht="15" customHeight="1" x14ac:dyDescent="0.35">
      <c r="B3887" s="164"/>
      <c r="C3887" s="164"/>
      <c r="D3887" s="164"/>
      <c r="E3887" s="164"/>
      <c r="F3887" s="164"/>
      <c r="G3887" s="164"/>
      <c r="H3887" s="164"/>
      <c r="I3887" s="164"/>
      <c r="J3887" s="164"/>
      <c r="K3887" s="164"/>
      <c r="L3887" s="164"/>
      <c r="M3887" s="164"/>
      <c r="N3887" s="164"/>
      <c r="O3887" s="164"/>
      <c r="P3887" s="164"/>
      <c r="Q3887" s="164"/>
      <c r="R3887" s="164"/>
      <c r="S3887" s="164"/>
      <c r="T3887" s="164"/>
      <c r="U3887" s="164"/>
      <c r="V3887" s="164"/>
      <c r="W3887" s="164"/>
      <c r="X3887" s="164"/>
      <c r="Y3887" s="164"/>
      <c r="Z3887" s="164"/>
      <c r="AA3887" s="164"/>
      <c r="AB3887" s="164"/>
      <c r="AC3887" s="164"/>
      <c r="AD3887" s="164"/>
      <c r="AE3887" s="164"/>
      <c r="AF3887" s="164"/>
    </row>
    <row r="3888" spans="2:32" ht="15" customHeight="1" x14ac:dyDescent="0.35">
      <c r="B3888" s="164"/>
      <c r="C3888" s="164"/>
      <c r="D3888" s="164"/>
      <c r="E3888" s="164"/>
      <c r="F3888" s="164"/>
      <c r="G3888" s="164"/>
      <c r="H3888" s="164"/>
      <c r="I3888" s="164"/>
      <c r="J3888" s="164"/>
      <c r="K3888" s="164"/>
      <c r="L3888" s="164"/>
      <c r="M3888" s="164"/>
      <c r="N3888" s="164"/>
      <c r="O3888" s="164"/>
      <c r="P3888" s="164"/>
      <c r="Q3888" s="164"/>
      <c r="R3888" s="164"/>
      <c r="S3888" s="164"/>
      <c r="T3888" s="164"/>
      <c r="U3888" s="164"/>
      <c r="V3888" s="164"/>
      <c r="W3888" s="164"/>
      <c r="X3888" s="164"/>
      <c r="Y3888" s="164"/>
      <c r="Z3888" s="164"/>
      <c r="AA3888" s="164"/>
      <c r="AB3888" s="164"/>
      <c r="AC3888" s="164"/>
      <c r="AD3888" s="164"/>
      <c r="AE3888" s="164"/>
      <c r="AF3888" s="164"/>
    </row>
    <row r="3889" spans="32:32" ht="15" customHeight="1" x14ac:dyDescent="0.35"/>
    <row r="3890" spans="32:32" ht="15" customHeight="1" x14ac:dyDescent="0.35"/>
    <row r="3891" spans="32:32" ht="15" customHeight="1" x14ac:dyDescent="0.35"/>
    <row r="3892" spans="32:32" ht="15" customHeight="1" x14ac:dyDescent="0.35"/>
    <row r="3893" spans="32:32" ht="15" customHeight="1" x14ac:dyDescent="0.35"/>
    <row r="3894" spans="32:32" ht="15" customHeight="1" x14ac:dyDescent="0.35"/>
    <row r="3895" spans="32:32" ht="15" customHeight="1" x14ac:dyDescent="0.35"/>
    <row r="3896" spans="32:32" ht="12" customHeight="1" x14ac:dyDescent="0.35"/>
    <row r="3897" spans="32:32" ht="15" customHeight="1" x14ac:dyDescent="0.35"/>
    <row r="3898" spans="32:32" ht="15" customHeight="1" x14ac:dyDescent="0.35"/>
    <row r="3899" spans="32:32" ht="12" customHeight="1" x14ac:dyDescent="0.35"/>
    <row r="3900" spans="32:32" ht="15" customHeight="1" x14ac:dyDescent="0.35"/>
    <row r="3901" spans="32:32" ht="15" customHeight="1" x14ac:dyDescent="0.35"/>
    <row r="3902" spans="32:32" ht="15" customHeight="1" x14ac:dyDescent="0.35">
      <c r="AF3902"/>
    </row>
    <row r="3903" spans="32:32" ht="15" customHeight="1" x14ac:dyDescent="0.35"/>
    <row r="3904" spans="32:32"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164"/>
      <c r="C4001" s="164"/>
      <c r="D4001" s="164"/>
      <c r="E4001" s="164"/>
      <c r="F4001" s="164"/>
      <c r="G4001" s="164"/>
      <c r="H4001" s="164"/>
      <c r="I4001" s="164"/>
      <c r="J4001" s="164"/>
      <c r="K4001" s="164"/>
      <c r="L4001" s="164"/>
      <c r="M4001" s="164"/>
      <c r="N4001" s="164"/>
      <c r="O4001" s="164"/>
      <c r="P4001" s="164"/>
      <c r="Q4001" s="164"/>
      <c r="R4001" s="164"/>
      <c r="S4001" s="164"/>
      <c r="T4001" s="164"/>
      <c r="U4001" s="164"/>
      <c r="V4001" s="164"/>
      <c r="W4001" s="164"/>
      <c r="X4001" s="164"/>
      <c r="Y4001" s="164"/>
      <c r="Z4001" s="164"/>
      <c r="AA4001" s="164"/>
      <c r="AB4001" s="164"/>
      <c r="AC4001" s="164"/>
      <c r="AD4001" s="164"/>
      <c r="AE4001" s="164"/>
      <c r="AF4001" s="164"/>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164"/>
      <c r="C4011" s="164"/>
      <c r="D4011" s="164"/>
      <c r="E4011" s="164"/>
      <c r="F4011" s="164"/>
      <c r="G4011" s="164"/>
      <c r="H4011" s="164"/>
      <c r="I4011" s="164"/>
      <c r="J4011" s="164"/>
      <c r="K4011" s="164"/>
      <c r="L4011" s="164"/>
      <c r="M4011" s="164"/>
      <c r="N4011" s="164"/>
      <c r="O4011" s="164"/>
      <c r="P4011" s="164"/>
      <c r="Q4011" s="164"/>
      <c r="R4011" s="164"/>
      <c r="S4011" s="164"/>
      <c r="T4011" s="164"/>
      <c r="U4011" s="164"/>
      <c r="V4011" s="164"/>
      <c r="W4011" s="164"/>
      <c r="X4011" s="164"/>
      <c r="Y4011" s="164"/>
      <c r="Z4011" s="164"/>
      <c r="AA4011" s="164"/>
      <c r="AB4011" s="164"/>
      <c r="AC4011" s="164"/>
      <c r="AD4011" s="164"/>
      <c r="AE4011" s="164"/>
      <c r="AF4011" s="164"/>
    </row>
    <row r="4012" spans="2:32" ht="15" customHeight="1" x14ac:dyDescent="0.35">
      <c r="B4012" s="164"/>
      <c r="C4012" s="164"/>
      <c r="D4012" s="164"/>
      <c r="E4012" s="164"/>
      <c r="F4012" s="164"/>
      <c r="G4012" s="164"/>
      <c r="H4012" s="164"/>
      <c r="I4012" s="164"/>
      <c r="J4012" s="164"/>
      <c r="K4012" s="164"/>
      <c r="L4012" s="164"/>
      <c r="M4012" s="164"/>
      <c r="N4012" s="164"/>
      <c r="O4012" s="164"/>
      <c r="P4012" s="164"/>
      <c r="Q4012" s="164"/>
      <c r="R4012" s="164"/>
      <c r="S4012" s="164"/>
      <c r="T4012" s="164"/>
      <c r="U4012" s="164"/>
      <c r="V4012" s="164"/>
      <c r="W4012" s="164"/>
      <c r="X4012" s="164"/>
      <c r="Y4012" s="164"/>
      <c r="Z4012" s="164"/>
      <c r="AA4012" s="164"/>
      <c r="AB4012" s="164"/>
      <c r="AC4012" s="164"/>
      <c r="AD4012" s="164"/>
      <c r="AE4012" s="164"/>
      <c r="AF4012" s="164"/>
    </row>
    <row r="4013" spans="2:32" ht="15" customHeight="1" x14ac:dyDescent="0.35">
      <c r="B4013" s="164"/>
      <c r="C4013" s="164"/>
      <c r="D4013" s="164"/>
      <c r="E4013" s="164"/>
      <c r="F4013" s="164"/>
      <c r="G4013" s="164"/>
      <c r="H4013" s="164"/>
      <c r="I4013" s="164"/>
      <c r="J4013" s="164"/>
      <c r="K4013" s="164"/>
      <c r="L4013" s="164"/>
      <c r="M4013" s="164"/>
      <c r="N4013" s="164"/>
      <c r="O4013" s="164"/>
      <c r="P4013" s="164"/>
      <c r="Q4013" s="164"/>
      <c r="R4013" s="164"/>
      <c r="S4013" s="164"/>
      <c r="T4013" s="164"/>
      <c r="U4013" s="164"/>
      <c r="V4013" s="164"/>
      <c r="W4013" s="164"/>
      <c r="X4013" s="164"/>
      <c r="Y4013" s="164"/>
      <c r="Z4013" s="164"/>
      <c r="AA4013" s="164"/>
      <c r="AB4013" s="164"/>
      <c r="AC4013" s="164"/>
      <c r="AD4013" s="164"/>
      <c r="AE4013" s="164"/>
      <c r="AF4013" s="164"/>
    </row>
    <row r="4014" spans="2:32" ht="15" customHeight="1" x14ac:dyDescent="0.35">
      <c r="B4014" s="164"/>
      <c r="C4014" s="164"/>
      <c r="D4014" s="164"/>
      <c r="E4014" s="164"/>
      <c r="F4014" s="164"/>
      <c r="G4014" s="164"/>
      <c r="H4014" s="164"/>
      <c r="I4014" s="164"/>
      <c r="J4014" s="164"/>
      <c r="K4014" s="164"/>
      <c r="L4014" s="164"/>
      <c r="M4014" s="164"/>
      <c r="N4014" s="164"/>
      <c r="O4014" s="164"/>
      <c r="P4014" s="164"/>
      <c r="Q4014" s="164"/>
      <c r="R4014" s="164"/>
      <c r="S4014" s="164"/>
      <c r="T4014" s="164"/>
      <c r="U4014" s="164"/>
      <c r="V4014" s="164"/>
      <c r="W4014" s="164"/>
      <c r="X4014" s="164"/>
      <c r="Y4014" s="164"/>
      <c r="Z4014" s="164"/>
      <c r="AA4014" s="164"/>
      <c r="AB4014" s="164"/>
      <c r="AC4014" s="164"/>
      <c r="AD4014" s="164"/>
      <c r="AE4014" s="164"/>
      <c r="AF4014" s="164"/>
    </row>
    <row r="4015" spans="2:32" ht="15" customHeight="1" x14ac:dyDescent="0.35">
      <c r="B4015" s="164"/>
      <c r="C4015" s="164"/>
      <c r="D4015" s="164"/>
      <c r="E4015" s="164"/>
      <c r="F4015" s="164"/>
      <c r="G4015" s="164"/>
      <c r="H4015" s="164"/>
      <c r="I4015" s="164"/>
      <c r="J4015" s="164"/>
      <c r="K4015" s="164"/>
      <c r="L4015" s="164"/>
      <c r="M4015" s="164"/>
      <c r="N4015" s="164"/>
      <c r="O4015" s="164"/>
      <c r="P4015" s="164"/>
      <c r="Q4015" s="164"/>
      <c r="R4015" s="164"/>
      <c r="S4015" s="164"/>
      <c r="T4015" s="164"/>
      <c r="U4015" s="164"/>
      <c r="V4015" s="164"/>
      <c r="W4015" s="164"/>
      <c r="X4015" s="164"/>
      <c r="Y4015" s="164"/>
      <c r="Z4015" s="164"/>
      <c r="AA4015" s="164"/>
      <c r="AB4015" s="164"/>
      <c r="AC4015" s="164"/>
      <c r="AD4015" s="164"/>
      <c r="AE4015" s="164"/>
      <c r="AF4015" s="164"/>
    </row>
    <row r="4016" spans="2:32" ht="15" customHeight="1" x14ac:dyDescent="0.35">
      <c r="B4016" s="164"/>
      <c r="C4016" s="164"/>
      <c r="D4016" s="164"/>
      <c r="E4016" s="164"/>
      <c r="F4016" s="164"/>
      <c r="G4016" s="164"/>
      <c r="H4016" s="164"/>
      <c r="I4016" s="164"/>
      <c r="J4016" s="164"/>
      <c r="K4016" s="164"/>
      <c r="L4016" s="164"/>
      <c r="M4016" s="164"/>
      <c r="N4016" s="164"/>
      <c r="O4016" s="164"/>
      <c r="P4016" s="164"/>
      <c r="Q4016" s="164"/>
      <c r="R4016" s="164"/>
      <c r="S4016" s="164"/>
      <c r="T4016" s="164"/>
      <c r="U4016" s="164"/>
      <c r="V4016" s="164"/>
      <c r="W4016" s="164"/>
      <c r="X4016" s="164"/>
      <c r="Y4016" s="164"/>
      <c r="Z4016" s="164"/>
      <c r="AA4016" s="164"/>
      <c r="AB4016" s="164"/>
      <c r="AC4016" s="164"/>
      <c r="AD4016" s="164"/>
      <c r="AE4016" s="164"/>
      <c r="AF4016" s="164"/>
    </row>
    <row r="4017" spans="32:32" ht="15" customHeight="1" x14ac:dyDescent="0.35"/>
    <row r="4018" spans="32:32" ht="15" customHeight="1" x14ac:dyDescent="0.35"/>
    <row r="4019" spans="32:32" ht="15" customHeight="1" x14ac:dyDescent="0.35"/>
    <row r="4020" spans="32:32" ht="15" customHeight="1" x14ac:dyDescent="0.35"/>
    <row r="4021" spans="32:32" ht="12" customHeight="1" x14ac:dyDescent="0.35"/>
    <row r="4022" spans="32:32" ht="15" customHeight="1" x14ac:dyDescent="0.35"/>
    <row r="4023" spans="32:32" ht="15" customHeight="1" x14ac:dyDescent="0.35"/>
    <row r="4024" spans="32:32" ht="12" customHeight="1" x14ac:dyDescent="0.35"/>
    <row r="4025" spans="32:32" ht="15" customHeight="1" x14ac:dyDescent="0.35"/>
    <row r="4026" spans="32:32" ht="15" customHeight="1" x14ac:dyDescent="0.35"/>
    <row r="4027" spans="32:32" ht="15" customHeight="1" x14ac:dyDescent="0.35">
      <c r="AF4027"/>
    </row>
    <row r="4028" spans="32:32" ht="15" customHeight="1" x14ac:dyDescent="0.35"/>
    <row r="4029" spans="32:32" ht="15" customHeight="1" x14ac:dyDescent="0.35"/>
    <row r="4030" spans="32:32" ht="15" customHeight="1" x14ac:dyDescent="0.35"/>
    <row r="4031" spans="32:32" ht="15" customHeight="1" x14ac:dyDescent="0.35"/>
    <row r="4032" spans="32: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164"/>
      <c r="C4121" s="164"/>
      <c r="D4121" s="164"/>
      <c r="E4121" s="164"/>
      <c r="F4121" s="164"/>
      <c r="G4121" s="164"/>
      <c r="H4121" s="164"/>
      <c r="I4121" s="164"/>
      <c r="J4121" s="164"/>
      <c r="K4121" s="164"/>
      <c r="L4121" s="164"/>
      <c r="M4121" s="164"/>
      <c r="N4121" s="164"/>
      <c r="O4121" s="164"/>
      <c r="P4121" s="164"/>
      <c r="Q4121" s="164"/>
      <c r="R4121" s="164"/>
      <c r="S4121" s="164"/>
      <c r="T4121" s="164"/>
      <c r="U4121" s="164"/>
      <c r="V4121" s="164"/>
      <c r="W4121" s="164"/>
      <c r="X4121" s="164"/>
      <c r="Y4121" s="164"/>
      <c r="Z4121" s="164"/>
      <c r="AA4121" s="164"/>
      <c r="AB4121" s="164"/>
      <c r="AC4121" s="164"/>
      <c r="AD4121" s="164"/>
      <c r="AE4121" s="164"/>
      <c r="AF4121" s="164"/>
    </row>
    <row r="4122" spans="2:32" ht="15" customHeight="1" x14ac:dyDescent="0.35"/>
    <row r="4123" spans="2:32" ht="15" customHeight="1" x14ac:dyDescent="0.35"/>
    <row r="4124" spans="2:32" ht="15" customHeight="1" x14ac:dyDescent="0.35">
      <c r="B4124" s="164"/>
      <c r="C4124" s="164"/>
      <c r="D4124" s="164"/>
      <c r="E4124" s="164"/>
      <c r="F4124" s="164"/>
      <c r="G4124" s="164"/>
      <c r="H4124" s="164"/>
      <c r="I4124" s="164"/>
      <c r="J4124" s="164"/>
      <c r="K4124" s="164"/>
      <c r="L4124" s="164"/>
      <c r="M4124" s="164"/>
      <c r="N4124" s="164"/>
      <c r="O4124" s="164"/>
      <c r="P4124" s="164"/>
      <c r="Q4124" s="164"/>
      <c r="R4124" s="164"/>
      <c r="S4124" s="164"/>
      <c r="T4124" s="164"/>
      <c r="U4124" s="164"/>
      <c r="V4124" s="164"/>
      <c r="W4124" s="164"/>
      <c r="X4124" s="164"/>
      <c r="Y4124" s="164"/>
      <c r="Z4124" s="164"/>
      <c r="AA4124" s="164"/>
      <c r="AB4124" s="164"/>
      <c r="AC4124" s="164"/>
      <c r="AD4124" s="164"/>
      <c r="AE4124" s="164"/>
      <c r="AF4124" s="164"/>
    </row>
    <row r="4125" spans="2:32" ht="15" customHeight="1" x14ac:dyDescent="0.35"/>
    <row r="4126" spans="2:32" ht="15" customHeight="1" x14ac:dyDescent="0.35">
      <c r="B4126" s="164"/>
      <c r="C4126" s="164"/>
      <c r="D4126" s="164"/>
      <c r="E4126" s="164"/>
      <c r="F4126" s="164"/>
      <c r="G4126" s="164"/>
      <c r="H4126" s="164"/>
      <c r="I4126" s="164"/>
      <c r="J4126" s="164"/>
      <c r="K4126" s="164"/>
      <c r="L4126" s="164"/>
      <c r="M4126" s="164"/>
      <c r="N4126" s="164"/>
      <c r="O4126" s="164"/>
      <c r="P4126" s="164"/>
      <c r="Q4126" s="164"/>
      <c r="R4126" s="164"/>
      <c r="S4126" s="164"/>
      <c r="T4126" s="164"/>
      <c r="U4126" s="164"/>
      <c r="V4126" s="164"/>
      <c r="W4126" s="164"/>
      <c r="X4126" s="164"/>
      <c r="Y4126" s="164"/>
      <c r="Z4126" s="164"/>
      <c r="AA4126" s="164"/>
      <c r="AB4126" s="164"/>
      <c r="AC4126" s="164"/>
      <c r="AD4126" s="164"/>
      <c r="AE4126" s="164"/>
      <c r="AF4126" s="164"/>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spans="32:32" ht="15" customHeight="1" x14ac:dyDescent="0.35"/>
    <row r="4146" spans="32:32" ht="12" customHeight="1" x14ac:dyDescent="0.35"/>
    <row r="4147" spans="32:32" ht="15" customHeight="1" x14ac:dyDescent="0.35"/>
    <row r="4148" spans="32:32" ht="15" customHeight="1" x14ac:dyDescent="0.35"/>
    <row r="4149" spans="32:32" ht="12" customHeight="1" x14ac:dyDescent="0.35"/>
    <row r="4150" spans="32:32" ht="15" customHeight="1" x14ac:dyDescent="0.35"/>
    <row r="4151" spans="32:32" ht="15" customHeight="1" x14ac:dyDescent="0.35"/>
    <row r="4152" spans="32:32" ht="15" customHeight="1" x14ac:dyDescent="0.35">
      <c r="AF4152"/>
    </row>
    <row r="4153" spans="32:32" ht="15" customHeight="1" x14ac:dyDescent="0.35"/>
    <row r="4154" spans="32:32" ht="15" customHeight="1" x14ac:dyDescent="0.35"/>
    <row r="4155" spans="32:32" ht="15" customHeight="1" x14ac:dyDescent="0.35"/>
    <row r="4156" spans="32:32" ht="15" customHeight="1" x14ac:dyDescent="0.35"/>
    <row r="4157" spans="32:32" ht="15" customHeight="1" x14ac:dyDescent="0.35"/>
    <row r="4158" spans="32:32" ht="15" customHeight="1" x14ac:dyDescent="0.35"/>
    <row r="4159" spans="32:32" ht="15" customHeight="1" x14ac:dyDescent="0.35"/>
    <row r="4160" spans="3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164"/>
      <c r="C4246" s="164"/>
      <c r="D4246" s="164"/>
      <c r="E4246" s="164"/>
      <c r="F4246" s="164"/>
      <c r="G4246" s="164"/>
      <c r="H4246" s="164"/>
      <c r="I4246" s="164"/>
      <c r="J4246" s="164"/>
      <c r="K4246" s="164"/>
      <c r="L4246" s="164"/>
      <c r="M4246" s="164"/>
      <c r="N4246" s="164"/>
      <c r="O4246" s="164"/>
      <c r="P4246" s="164"/>
      <c r="Q4246" s="164"/>
      <c r="R4246" s="164"/>
      <c r="S4246" s="164"/>
      <c r="T4246" s="164"/>
      <c r="U4246" s="164"/>
      <c r="V4246" s="164"/>
      <c r="W4246" s="164"/>
      <c r="X4246" s="164"/>
      <c r="Y4246" s="164"/>
      <c r="Z4246" s="164"/>
      <c r="AA4246" s="164"/>
      <c r="AB4246" s="164"/>
      <c r="AC4246" s="164"/>
      <c r="AD4246" s="164"/>
      <c r="AE4246" s="164"/>
      <c r="AF4246" s="164"/>
    </row>
    <row r="4247" spans="2:32" ht="15" customHeight="1" x14ac:dyDescent="0.35"/>
    <row r="4248" spans="2:32" ht="15" customHeight="1" x14ac:dyDescent="0.35"/>
    <row r="4249" spans="2:32" ht="15" customHeight="1" x14ac:dyDescent="0.35">
      <c r="B4249" s="164"/>
      <c r="C4249" s="164"/>
      <c r="D4249" s="164"/>
      <c r="E4249" s="164"/>
      <c r="F4249" s="164"/>
      <c r="G4249" s="164"/>
      <c r="H4249" s="164"/>
      <c r="I4249" s="164"/>
      <c r="J4249" s="164"/>
      <c r="K4249" s="164"/>
      <c r="L4249" s="164"/>
      <c r="M4249" s="164"/>
      <c r="N4249" s="164"/>
      <c r="O4249" s="164"/>
      <c r="P4249" s="164"/>
      <c r="Q4249" s="164"/>
      <c r="R4249" s="164"/>
      <c r="S4249" s="164"/>
      <c r="T4249" s="164"/>
      <c r="U4249" s="164"/>
      <c r="V4249" s="164"/>
      <c r="W4249" s="164"/>
      <c r="X4249" s="164"/>
      <c r="Y4249" s="164"/>
      <c r="Z4249" s="164"/>
      <c r="AA4249" s="164"/>
      <c r="AB4249" s="164"/>
      <c r="AC4249" s="164"/>
      <c r="AD4249" s="164"/>
      <c r="AE4249" s="164"/>
      <c r="AF4249" s="164"/>
    </row>
    <row r="4250" spans="2:32" ht="15" customHeight="1" x14ac:dyDescent="0.35"/>
    <row r="4251" spans="2:32" ht="15" customHeight="1" x14ac:dyDescent="0.35">
      <c r="B4251" s="164"/>
      <c r="C4251" s="164"/>
      <c r="D4251" s="164"/>
      <c r="E4251" s="164"/>
      <c r="F4251" s="164"/>
      <c r="G4251" s="164"/>
      <c r="H4251" s="164"/>
      <c r="I4251" s="164"/>
      <c r="J4251" s="164"/>
      <c r="K4251" s="164"/>
      <c r="L4251" s="164"/>
      <c r="M4251" s="164"/>
      <c r="N4251" s="164"/>
      <c r="O4251" s="164"/>
      <c r="P4251" s="164"/>
      <c r="Q4251" s="164"/>
      <c r="R4251" s="164"/>
      <c r="S4251" s="164"/>
      <c r="T4251" s="164"/>
      <c r="U4251" s="164"/>
      <c r="V4251" s="164"/>
      <c r="W4251" s="164"/>
      <c r="X4251" s="164"/>
      <c r="Y4251" s="164"/>
      <c r="Z4251" s="164"/>
      <c r="AA4251" s="164"/>
      <c r="AB4251" s="164"/>
      <c r="AC4251" s="164"/>
      <c r="AD4251" s="164"/>
      <c r="AE4251" s="164"/>
      <c r="AF4251" s="164"/>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spans="32:32" ht="15" customHeight="1" x14ac:dyDescent="0.35"/>
    <row r="4274" spans="32:32" ht="12" customHeight="1" x14ac:dyDescent="0.35"/>
    <row r="4275" spans="32:32" ht="15" customHeight="1" x14ac:dyDescent="0.35"/>
    <row r="4276" spans="32:32" ht="15" customHeight="1" x14ac:dyDescent="0.35"/>
    <row r="4277" spans="32:32" ht="15" customHeight="1" x14ac:dyDescent="0.35">
      <c r="AF4277"/>
    </row>
    <row r="4278" spans="32:32" ht="15" customHeight="1" x14ac:dyDescent="0.35"/>
    <row r="4279" spans="32:32" ht="15" customHeight="1" x14ac:dyDescent="0.35"/>
    <row r="4280" spans="32:32" ht="15" customHeight="1" x14ac:dyDescent="0.35"/>
    <row r="4281" spans="32:32" ht="15" customHeight="1" x14ac:dyDescent="0.35"/>
    <row r="4282" spans="32:32" ht="15" customHeight="1" x14ac:dyDescent="0.35"/>
    <row r="4283" spans="32:32" ht="15" customHeight="1" x14ac:dyDescent="0.35"/>
    <row r="4284" spans="32:32" ht="15" customHeight="1" x14ac:dyDescent="0.35"/>
    <row r="4285" spans="32:32" ht="12" customHeight="1" x14ac:dyDescent="0.35"/>
    <row r="4286" spans="32:32" ht="12" customHeight="1" x14ac:dyDescent="0.35"/>
    <row r="4287" spans="32:32" ht="12" customHeight="1" x14ac:dyDescent="0.35"/>
    <row r="4288" spans="3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164"/>
      <c r="C4371" s="164"/>
      <c r="D4371" s="164"/>
      <c r="E4371" s="164"/>
      <c r="F4371" s="164"/>
      <c r="G4371" s="164"/>
      <c r="H4371" s="164"/>
      <c r="I4371" s="164"/>
      <c r="J4371" s="164"/>
      <c r="K4371" s="164"/>
      <c r="L4371" s="164"/>
      <c r="M4371" s="164"/>
      <c r="N4371" s="164"/>
      <c r="O4371" s="164"/>
      <c r="P4371" s="164"/>
      <c r="Q4371" s="164"/>
      <c r="R4371" s="164"/>
      <c r="S4371" s="164"/>
      <c r="T4371" s="164"/>
      <c r="U4371" s="164"/>
      <c r="V4371" s="164"/>
      <c r="W4371" s="164"/>
      <c r="X4371" s="164"/>
      <c r="Y4371" s="164"/>
      <c r="Z4371" s="164"/>
      <c r="AA4371" s="164"/>
      <c r="AB4371" s="164"/>
      <c r="AC4371" s="164"/>
      <c r="AD4371" s="164"/>
      <c r="AE4371" s="164"/>
      <c r="AF4371" s="164"/>
    </row>
    <row r="4372" spans="2:32" ht="15" customHeight="1" x14ac:dyDescent="0.35"/>
    <row r="4373" spans="2:32" ht="15" customHeight="1" x14ac:dyDescent="0.35"/>
    <row r="4374" spans="2:32" ht="15" customHeight="1" x14ac:dyDescent="0.35">
      <c r="B4374" s="164"/>
      <c r="C4374" s="164"/>
      <c r="D4374" s="164"/>
      <c r="E4374" s="164"/>
      <c r="F4374" s="164"/>
      <c r="G4374" s="164"/>
      <c r="H4374" s="164"/>
      <c r="I4374" s="164"/>
      <c r="J4374" s="164"/>
      <c r="K4374" s="164"/>
      <c r="L4374" s="164"/>
      <c r="M4374" s="164"/>
      <c r="N4374" s="164"/>
      <c r="O4374" s="164"/>
      <c r="P4374" s="164"/>
      <c r="Q4374" s="164"/>
      <c r="R4374" s="164"/>
      <c r="S4374" s="164"/>
      <c r="T4374" s="164"/>
      <c r="U4374" s="164"/>
      <c r="V4374" s="164"/>
      <c r="W4374" s="164"/>
      <c r="X4374" s="164"/>
      <c r="Y4374" s="164"/>
      <c r="Z4374" s="164"/>
      <c r="AA4374" s="164"/>
      <c r="AB4374" s="164"/>
      <c r="AC4374" s="164"/>
      <c r="AD4374" s="164"/>
      <c r="AE4374" s="164"/>
      <c r="AF4374" s="164"/>
    </row>
    <row r="4375" spans="2:32" ht="15" customHeight="1" x14ac:dyDescent="0.35"/>
    <row r="4376" spans="2:32" ht="15" customHeight="1" x14ac:dyDescent="0.35">
      <c r="B4376" s="164"/>
      <c r="C4376" s="164"/>
      <c r="D4376" s="164"/>
      <c r="E4376" s="164"/>
      <c r="F4376" s="164"/>
      <c r="G4376" s="164"/>
      <c r="H4376" s="164"/>
      <c r="I4376" s="164"/>
      <c r="J4376" s="164"/>
      <c r="K4376" s="164"/>
      <c r="L4376" s="164"/>
      <c r="M4376" s="164"/>
      <c r="N4376" s="164"/>
      <c r="O4376" s="164"/>
      <c r="P4376" s="164"/>
      <c r="Q4376" s="164"/>
      <c r="R4376" s="164"/>
      <c r="S4376" s="164"/>
      <c r="T4376" s="164"/>
      <c r="U4376" s="164"/>
      <c r="V4376" s="164"/>
      <c r="W4376" s="164"/>
      <c r="X4376" s="164"/>
      <c r="Y4376" s="164"/>
      <c r="Z4376" s="164"/>
      <c r="AA4376" s="164"/>
      <c r="AB4376" s="164"/>
      <c r="AC4376" s="164"/>
      <c r="AD4376" s="164"/>
      <c r="AE4376" s="164"/>
      <c r="AF4376" s="164"/>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spans="32:32" ht="15" customHeight="1" x14ac:dyDescent="0.35"/>
    <row r="4402" spans="32:32" ht="15" customHeight="1" x14ac:dyDescent="0.35">
      <c r="AF4402"/>
    </row>
    <row r="4403" spans="32:32" ht="15" customHeight="1" x14ac:dyDescent="0.35"/>
    <row r="4404" spans="32:32" ht="15" customHeight="1" x14ac:dyDescent="0.35"/>
    <row r="4405" spans="32:32" ht="15" customHeight="1" x14ac:dyDescent="0.35"/>
    <row r="4406" spans="32:32" ht="15" customHeight="1" x14ac:dyDescent="0.35"/>
    <row r="4407" spans="32:32" ht="15" customHeight="1" x14ac:dyDescent="0.35"/>
    <row r="4408" spans="32:32" ht="15" customHeight="1" x14ac:dyDescent="0.35"/>
    <row r="4409" spans="32:32" ht="15" customHeight="1" x14ac:dyDescent="0.35"/>
    <row r="4499" spans="2:32" x14ac:dyDescent="0.35">
      <c r="B4499" s="164"/>
      <c r="C4499" s="164"/>
      <c r="D4499" s="164"/>
      <c r="E4499" s="164"/>
      <c r="F4499" s="164"/>
      <c r="G4499" s="164"/>
      <c r="H4499" s="164"/>
      <c r="I4499" s="164"/>
      <c r="J4499" s="164"/>
      <c r="K4499" s="164"/>
      <c r="L4499" s="164"/>
      <c r="M4499" s="164"/>
      <c r="N4499" s="164"/>
      <c r="O4499" s="164"/>
      <c r="P4499" s="164"/>
      <c r="Q4499" s="164"/>
      <c r="R4499" s="164"/>
      <c r="S4499" s="164"/>
      <c r="T4499" s="164"/>
      <c r="U4499" s="164"/>
      <c r="V4499" s="164"/>
      <c r="W4499" s="164"/>
      <c r="X4499" s="164"/>
      <c r="Y4499" s="164"/>
      <c r="Z4499" s="164"/>
      <c r="AA4499" s="164"/>
      <c r="AB4499" s="164"/>
      <c r="AC4499" s="164"/>
      <c r="AD4499" s="164"/>
      <c r="AE4499" s="164"/>
      <c r="AF4499" s="164"/>
    </row>
    <row r="4501" spans="2:32" x14ac:dyDescent="0.35">
      <c r="B4501" s="164"/>
      <c r="C4501" s="164"/>
      <c r="D4501" s="164"/>
      <c r="E4501" s="164"/>
      <c r="F4501" s="164"/>
      <c r="G4501" s="164"/>
      <c r="H4501" s="164"/>
      <c r="I4501" s="164"/>
      <c r="J4501" s="164"/>
      <c r="K4501" s="164"/>
      <c r="L4501" s="164"/>
      <c r="M4501" s="164"/>
      <c r="N4501" s="164"/>
      <c r="O4501" s="164"/>
      <c r="P4501" s="164"/>
      <c r="Q4501" s="164"/>
      <c r="R4501" s="164"/>
      <c r="S4501" s="164"/>
      <c r="T4501" s="164"/>
      <c r="U4501" s="164"/>
      <c r="V4501" s="164"/>
      <c r="W4501" s="164"/>
      <c r="X4501" s="164"/>
      <c r="Y4501" s="164"/>
      <c r="Z4501" s="164"/>
      <c r="AA4501" s="164"/>
      <c r="AB4501" s="164"/>
      <c r="AC4501" s="164"/>
      <c r="AD4501" s="164"/>
      <c r="AE4501" s="164"/>
      <c r="AF4501" s="164"/>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9">
    <mergeCell ref="B663:AF663"/>
    <mergeCell ref="B117:AF117"/>
    <mergeCell ref="B259:AF259"/>
    <mergeCell ref="B339:AF339"/>
    <mergeCell ref="B452:AF452"/>
    <mergeCell ref="B565:AF565"/>
    <mergeCell ref="B1096:AF1096"/>
    <mergeCell ref="B1194:AF1194"/>
    <mergeCell ref="B1294:AF1294"/>
    <mergeCell ref="B1590:AF1590"/>
    <mergeCell ref="B1813:AF1813"/>
    <mergeCell ref="B4502:AF4502"/>
    <mergeCell ref="B3393:AF3393"/>
    <mergeCell ref="B3502:AF3502"/>
    <mergeCell ref="B3627:AF3627"/>
    <mergeCell ref="B3752:AF3752"/>
    <mergeCell ref="B3877:AF3877"/>
    <mergeCell ref="B4002:AF4002"/>
    <mergeCell ref="B4127:AF4127"/>
    <mergeCell ref="B4252:AF4252"/>
    <mergeCell ref="B4377:AF4377"/>
    <mergeCell ref="B3076:AF3076"/>
    <mergeCell ref="B2090:AF2090"/>
    <mergeCell ref="B2425:AF2425"/>
    <mergeCell ref="B2745:AF2745"/>
    <mergeCell ref="B81:AG81"/>
    <mergeCell ref="B735:AF735"/>
    <mergeCell ref="B911:AF911"/>
    <mergeCell ref="B994:AF99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4.5" x14ac:dyDescent="0.35"/>
  <cols>
    <col min="1" max="1" width="33.81640625" customWidth="1"/>
  </cols>
  <sheetData>
    <row r="1" spans="1:36" x14ac:dyDescent="0.35">
      <c r="A1" t="s">
        <v>2291</v>
      </c>
    </row>
    <row r="2" spans="1:36" x14ac:dyDescent="0.35">
      <c r="A2" t="s">
        <v>2292</v>
      </c>
    </row>
    <row r="3" spans="1:36" x14ac:dyDescent="0.35">
      <c r="A3" t="s">
        <v>2293</v>
      </c>
    </row>
    <row r="4" spans="1:36" x14ac:dyDescent="0.35">
      <c r="A4" t="s">
        <v>251</v>
      </c>
    </row>
    <row r="5" spans="1:36" x14ac:dyDescent="0.3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2204</v>
      </c>
    </row>
    <row r="6" spans="1:36" x14ac:dyDescent="0.35">
      <c r="A6" t="s">
        <v>1144</v>
      </c>
      <c r="C6" t="s">
        <v>2294</v>
      </c>
    </row>
    <row r="7" spans="1:36" x14ac:dyDescent="0.35">
      <c r="A7" t="s">
        <v>254</v>
      </c>
      <c r="C7" t="s">
        <v>2295</v>
      </c>
      <c r="D7" t="s">
        <v>1130</v>
      </c>
    </row>
    <row r="8" spans="1:36" x14ac:dyDescent="0.35">
      <c r="A8" t="s">
        <v>255</v>
      </c>
      <c r="B8" t="s">
        <v>2296</v>
      </c>
      <c r="C8" t="s">
        <v>2297</v>
      </c>
      <c r="D8" t="s">
        <v>1130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35">
      <c r="A9" t="s">
        <v>256</v>
      </c>
      <c r="B9" t="s">
        <v>2298</v>
      </c>
      <c r="C9" t="s">
        <v>2299</v>
      </c>
      <c r="D9" t="s">
        <v>1130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35">
      <c r="A10" t="s">
        <v>257</v>
      </c>
      <c r="B10" t="s">
        <v>2300</v>
      </c>
      <c r="C10" t="s">
        <v>2301</v>
      </c>
      <c r="D10" t="s">
        <v>1130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35">
      <c r="A11" t="s">
        <v>258</v>
      </c>
      <c r="C11" t="s">
        <v>2302</v>
      </c>
    </row>
    <row r="12" spans="1:36" x14ac:dyDescent="0.35">
      <c r="A12" t="s">
        <v>259</v>
      </c>
      <c r="B12" t="s">
        <v>2303</v>
      </c>
      <c r="C12" t="s">
        <v>2304</v>
      </c>
      <c r="D12" t="s">
        <v>1130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35">
      <c r="A13" t="s">
        <v>24</v>
      </c>
      <c r="B13" t="s">
        <v>2305</v>
      </c>
      <c r="C13" t="s">
        <v>2306</v>
      </c>
      <c r="D13" t="s">
        <v>1130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35">
      <c r="A14" t="s">
        <v>23</v>
      </c>
      <c r="B14" t="s">
        <v>2307</v>
      </c>
      <c r="C14" t="s">
        <v>2308</v>
      </c>
      <c r="D14" t="s">
        <v>1130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35">
      <c r="A15" t="s">
        <v>200</v>
      </c>
      <c r="B15" t="s">
        <v>2309</v>
      </c>
      <c r="C15" t="s">
        <v>2310</v>
      </c>
      <c r="D15" t="s">
        <v>1130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35">
      <c r="A16" t="s">
        <v>1963</v>
      </c>
      <c r="B16" t="s">
        <v>2311</v>
      </c>
      <c r="C16" t="s">
        <v>2312</v>
      </c>
      <c r="D16" t="s">
        <v>1130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35">
      <c r="A17" t="s">
        <v>1980</v>
      </c>
      <c r="B17" t="s">
        <v>2313</v>
      </c>
      <c r="C17" t="s">
        <v>2314</v>
      </c>
      <c r="D17" t="s">
        <v>1130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35">
      <c r="A18" t="s">
        <v>260</v>
      </c>
      <c r="B18" t="s">
        <v>2315</v>
      </c>
      <c r="C18" t="s">
        <v>2316</v>
      </c>
      <c r="D18" t="s">
        <v>1130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35">
      <c r="A19" t="s">
        <v>261</v>
      </c>
      <c r="B19" t="s">
        <v>2317</v>
      </c>
      <c r="C19" t="s">
        <v>2318</v>
      </c>
      <c r="D19" t="s">
        <v>1130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35">
      <c r="A20" t="s">
        <v>262</v>
      </c>
      <c r="B20" t="s">
        <v>2319</v>
      </c>
      <c r="C20" t="s">
        <v>2320</v>
      </c>
      <c r="D20" t="s">
        <v>1130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35">
      <c r="A21" t="s">
        <v>263</v>
      </c>
      <c r="B21" t="s">
        <v>2321</v>
      </c>
      <c r="C21" t="s">
        <v>2322</v>
      </c>
      <c r="D21" t="s">
        <v>1130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35">
      <c r="A22" t="s">
        <v>264</v>
      </c>
      <c r="B22" t="s">
        <v>2323</v>
      </c>
      <c r="C22" t="s">
        <v>2324</v>
      </c>
      <c r="D22" t="s">
        <v>1130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35">
      <c r="A23" t="s">
        <v>265</v>
      </c>
      <c r="B23" t="s">
        <v>2325</v>
      </c>
      <c r="C23" t="s">
        <v>2326</v>
      </c>
      <c r="D23" t="s">
        <v>1130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35">
      <c r="A24" t="s">
        <v>20</v>
      </c>
      <c r="B24" t="s">
        <v>2327</v>
      </c>
      <c r="C24" t="s">
        <v>2328</v>
      </c>
      <c r="D24" t="s">
        <v>1130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35">
      <c r="A25" t="s">
        <v>19</v>
      </c>
      <c r="B25" t="s">
        <v>2329</v>
      </c>
      <c r="C25" t="s">
        <v>2330</v>
      </c>
      <c r="D25" t="s">
        <v>1130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35">
      <c r="A26" t="s">
        <v>266</v>
      </c>
      <c r="B26" t="s">
        <v>2331</v>
      </c>
      <c r="C26" t="s">
        <v>2332</v>
      </c>
      <c r="D26" t="s">
        <v>1130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35">
      <c r="A27" t="s">
        <v>1143</v>
      </c>
      <c r="B27" t="s">
        <v>2333</v>
      </c>
      <c r="C27" t="s">
        <v>2334</v>
      </c>
      <c r="D27" t="s">
        <v>451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35">
      <c r="A28" t="s">
        <v>1142</v>
      </c>
      <c r="B28" t="s">
        <v>2335</v>
      </c>
      <c r="C28" t="s">
        <v>2336</v>
      </c>
      <c r="D28" t="s">
        <v>1130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35">
      <c r="A29" t="s">
        <v>1141</v>
      </c>
      <c r="C29" t="s">
        <v>2337</v>
      </c>
    </row>
    <row r="30" spans="1:36" x14ac:dyDescent="0.35">
      <c r="A30" t="s">
        <v>268</v>
      </c>
      <c r="C30" t="s">
        <v>2338</v>
      </c>
    </row>
    <row r="31" spans="1:36" x14ac:dyDescent="0.35">
      <c r="A31" t="s">
        <v>255</v>
      </c>
      <c r="B31" t="s">
        <v>2339</v>
      </c>
      <c r="C31" t="s">
        <v>2340</v>
      </c>
      <c r="D31" t="s">
        <v>1130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35">
      <c r="A32" t="s">
        <v>256</v>
      </c>
      <c r="B32" t="s">
        <v>2341</v>
      </c>
      <c r="C32" t="s">
        <v>2342</v>
      </c>
      <c r="D32" t="s">
        <v>1130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35">
      <c r="A33" t="s">
        <v>269</v>
      </c>
      <c r="B33" t="s">
        <v>2343</v>
      </c>
      <c r="C33" t="s">
        <v>2344</v>
      </c>
      <c r="D33" t="s">
        <v>1130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35">
      <c r="A34" t="s">
        <v>270</v>
      </c>
      <c r="C34" t="s">
        <v>2345</v>
      </c>
    </row>
    <row r="35" spans="1:36" x14ac:dyDescent="0.35">
      <c r="A35" t="s">
        <v>259</v>
      </c>
      <c r="B35" t="s">
        <v>2346</v>
      </c>
      <c r="C35" t="s">
        <v>2347</v>
      </c>
      <c r="D35" t="s">
        <v>1130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35">
      <c r="A36" t="s">
        <v>24</v>
      </c>
      <c r="B36" t="s">
        <v>2348</v>
      </c>
      <c r="C36" t="s">
        <v>2349</v>
      </c>
      <c r="D36" t="s">
        <v>1130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35">
      <c r="A37" t="s">
        <v>23</v>
      </c>
      <c r="B37" t="s">
        <v>2350</v>
      </c>
      <c r="C37" t="s">
        <v>2351</v>
      </c>
      <c r="D37" t="s">
        <v>1130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35">
      <c r="A38" t="s">
        <v>200</v>
      </c>
      <c r="B38" t="s">
        <v>2352</v>
      </c>
      <c r="C38" t="s">
        <v>2353</v>
      </c>
      <c r="D38" t="s">
        <v>1130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35">
      <c r="A39" t="s">
        <v>1963</v>
      </c>
      <c r="B39" t="s">
        <v>2354</v>
      </c>
      <c r="C39" t="s">
        <v>2355</v>
      </c>
      <c r="D39" t="s">
        <v>1130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35">
      <c r="A40" t="s">
        <v>1980</v>
      </c>
      <c r="B40" t="s">
        <v>2356</v>
      </c>
      <c r="C40" t="s">
        <v>2357</v>
      </c>
      <c r="D40" t="s">
        <v>1130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35">
      <c r="A41" t="s">
        <v>260</v>
      </c>
      <c r="B41" t="s">
        <v>2358</v>
      </c>
      <c r="C41" t="s">
        <v>2359</v>
      </c>
      <c r="D41" t="s">
        <v>1130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35">
      <c r="A42" t="s">
        <v>261</v>
      </c>
      <c r="B42" t="s">
        <v>2360</v>
      </c>
      <c r="C42" t="s">
        <v>2361</v>
      </c>
      <c r="D42" t="s">
        <v>1130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35">
      <c r="A43" t="s">
        <v>262</v>
      </c>
      <c r="B43" t="s">
        <v>2362</v>
      </c>
      <c r="C43" t="s">
        <v>2363</v>
      </c>
      <c r="D43" t="s">
        <v>1130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35">
      <c r="A44" t="s">
        <v>263</v>
      </c>
      <c r="B44" t="s">
        <v>2364</v>
      </c>
      <c r="C44" t="s">
        <v>2365</v>
      </c>
      <c r="D44" t="s">
        <v>1130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35">
      <c r="A45" t="s">
        <v>264</v>
      </c>
      <c r="B45" t="s">
        <v>2366</v>
      </c>
      <c r="C45" t="s">
        <v>2367</v>
      </c>
      <c r="D45" t="s">
        <v>1130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35">
      <c r="A46" t="s">
        <v>265</v>
      </c>
      <c r="B46" t="s">
        <v>2368</v>
      </c>
      <c r="C46" t="s">
        <v>2369</v>
      </c>
      <c r="D46" t="s">
        <v>1130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35">
      <c r="A47" t="s">
        <v>20</v>
      </c>
      <c r="B47" t="s">
        <v>2370</v>
      </c>
      <c r="C47" t="s">
        <v>2371</v>
      </c>
      <c r="D47" t="s">
        <v>1130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35">
      <c r="A48" t="s">
        <v>19</v>
      </c>
      <c r="B48" t="s">
        <v>2372</v>
      </c>
      <c r="C48" t="s">
        <v>2373</v>
      </c>
      <c r="D48" t="s">
        <v>1130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35">
      <c r="A49" t="s">
        <v>271</v>
      </c>
      <c r="B49" t="s">
        <v>2374</v>
      </c>
      <c r="C49" t="s">
        <v>2375</v>
      </c>
      <c r="D49" t="s">
        <v>1130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35">
      <c r="A50" t="s">
        <v>1140</v>
      </c>
      <c r="B50" t="s">
        <v>2376</v>
      </c>
      <c r="C50" t="s">
        <v>2377</v>
      </c>
      <c r="D50" t="s">
        <v>451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35">
      <c r="A51" t="s">
        <v>1139</v>
      </c>
      <c r="B51" t="s">
        <v>2378</v>
      </c>
      <c r="C51" t="s">
        <v>2379</v>
      </c>
      <c r="D51" t="s">
        <v>1130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35">
      <c r="A52" t="s">
        <v>1623</v>
      </c>
      <c r="B52" t="s">
        <v>2380</v>
      </c>
      <c r="C52" t="s">
        <v>2381</v>
      </c>
      <c r="D52" t="s">
        <v>1130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35">
      <c r="A53" t="s">
        <v>2382</v>
      </c>
      <c r="C53" t="s">
        <v>2383</v>
      </c>
    </row>
    <row r="54" spans="1:36" x14ac:dyDescent="0.35">
      <c r="A54" t="s">
        <v>2384</v>
      </c>
      <c r="B54" t="s">
        <v>2385</v>
      </c>
      <c r="C54" t="s">
        <v>2386</v>
      </c>
      <c r="D54" t="s">
        <v>1130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35">
      <c r="A55" t="s">
        <v>164</v>
      </c>
      <c r="B55" t="s">
        <v>2387</v>
      </c>
      <c r="C55" t="s">
        <v>2388</v>
      </c>
      <c r="D55" t="s">
        <v>1130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35">
      <c r="A56" t="s">
        <v>26</v>
      </c>
      <c r="B56" t="s">
        <v>2389</v>
      </c>
      <c r="C56" t="s">
        <v>2390</v>
      </c>
      <c r="D56" t="s">
        <v>1130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35">
      <c r="A57" t="s">
        <v>28</v>
      </c>
      <c r="B57" t="s">
        <v>2391</v>
      </c>
      <c r="C57" t="s">
        <v>2392</v>
      </c>
      <c r="D57" t="s">
        <v>1130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35">
      <c r="A58" t="s">
        <v>2393</v>
      </c>
      <c r="B58" t="s">
        <v>2394</v>
      </c>
      <c r="C58" t="s">
        <v>2395</v>
      </c>
      <c r="D58" t="s">
        <v>1130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35">
      <c r="A59" t="s">
        <v>1134</v>
      </c>
      <c r="B59" t="s">
        <v>2396</v>
      </c>
      <c r="C59" t="s">
        <v>2397</v>
      </c>
      <c r="D59" t="s">
        <v>1130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35">
      <c r="A60" t="s">
        <v>2398</v>
      </c>
      <c r="B60" t="s">
        <v>2399</v>
      </c>
      <c r="C60" t="s">
        <v>2400</v>
      </c>
      <c r="D60" t="s">
        <v>1130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35">
      <c r="A61" t="s">
        <v>2401</v>
      </c>
      <c r="B61" t="s">
        <v>2402</v>
      </c>
      <c r="C61" t="s">
        <v>2403</v>
      </c>
      <c r="D61" t="s">
        <v>1130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35">
      <c r="A62" t="s">
        <v>1133</v>
      </c>
      <c r="B62" t="s">
        <v>2404</v>
      </c>
      <c r="C62" t="s">
        <v>2405</v>
      </c>
      <c r="D62" t="s">
        <v>1130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35">
      <c r="A63" t="s">
        <v>2406</v>
      </c>
      <c r="B63" t="s">
        <v>2407</v>
      </c>
      <c r="C63" t="s">
        <v>2408</v>
      </c>
      <c r="D63" t="s">
        <v>1130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502"/>
  <sheetViews>
    <sheetView topLeftCell="B1" workbookViewId="0">
      <selection activeCell="B1" sqref="A1:AH4502"/>
    </sheetView>
  </sheetViews>
  <sheetFormatPr defaultRowHeight="14.5" x14ac:dyDescent="0.35"/>
  <cols>
    <col min="1" max="1" width="21.453125" hidden="1" customWidth="1"/>
    <col min="2" max="2" width="46.7265625" customWidth="1"/>
    <col min="32" max="32" width="9.1796875" style="88"/>
  </cols>
  <sheetData>
    <row r="1" spans="1:33" ht="15" customHeight="1" thickBot="1" x14ac:dyDescent="0.4">
      <c r="A1" s="184"/>
      <c r="B1" s="185" t="s">
        <v>2916</v>
      </c>
      <c r="C1" s="186">
        <v>2022</v>
      </c>
      <c r="D1" s="186">
        <v>2023</v>
      </c>
      <c r="E1" s="186">
        <v>2024</v>
      </c>
      <c r="F1" s="186">
        <v>2025</v>
      </c>
      <c r="G1" s="186">
        <v>2026</v>
      </c>
      <c r="H1" s="186">
        <v>2027</v>
      </c>
      <c r="I1" s="186">
        <v>2028</v>
      </c>
      <c r="J1" s="186">
        <v>2029</v>
      </c>
      <c r="K1" s="186">
        <v>2030</v>
      </c>
      <c r="L1" s="186">
        <v>2031</v>
      </c>
      <c r="M1" s="186">
        <v>2032</v>
      </c>
      <c r="N1" s="186">
        <v>2033</v>
      </c>
      <c r="O1" s="186">
        <v>2034</v>
      </c>
      <c r="P1" s="186">
        <v>2035</v>
      </c>
      <c r="Q1" s="186">
        <v>2036</v>
      </c>
      <c r="R1" s="186">
        <v>2037</v>
      </c>
      <c r="S1" s="186">
        <v>2038</v>
      </c>
      <c r="T1" s="186">
        <v>2039</v>
      </c>
      <c r="U1" s="186">
        <v>2040</v>
      </c>
      <c r="V1" s="186">
        <v>2041</v>
      </c>
      <c r="W1" s="186">
        <v>2042</v>
      </c>
      <c r="X1" s="186">
        <v>2043</v>
      </c>
      <c r="Y1" s="186">
        <v>2044</v>
      </c>
      <c r="Z1" s="186">
        <v>2045</v>
      </c>
      <c r="AA1" s="186">
        <v>2046</v>
      </c>
      <c r="AB1" s="186">
        <v>2047</v>
      </c>
      <c r="AC1" s="186">
        <v>2048</v>
      </c>
      <c r="AD1" s="186">
        <v>2049</v>
      </c>
      <c r="AE1" s="186">
        <v>2050</v>
      </c>
      <c r="AF1" s="184"/>
      <c r="AG1" s="184"/>
    </row>
    <row r="2" spans="1:33" ht="15" customHeight="1" thickTop="1" x14ac:dyDescent="0.35">
      <c r="A2" s="184"/>
      <c r="B2" s="184"/>
      <c r="C2" s="184"/>
      <c r="D2" s="184"/>
      <c r="E2" s="184"/>
      <c r="F2" s="184"/>
      <c r="G2" s="184"/>
      <c r="H2" s="184"/>
      <c r="I2" s="184"/>
      <c r="J2" s="184"/>
      <c r="K2" s="184"/>
      <c r="L2" s="184"/>
      <c r="M2" s="184"/>
      <c r="N2" s="184"/>
      <c r="O2" s="184"/>
      <c r="P2" s="184"/>
      <c r="Q2" s="184"/>
      <c r="R2" s="184"/>
      <c r="S2" s="184"/>
      <c r="T2" s="184"/>
      <c r="U2" s="184"/>
      <c r="V2" s="184"/>
      <c r="W2" s="184"/>
      <c r="X2" s="184"/>
      <c r="Y2" s="184"/>
      <c r="Z2" s="184"/>
      <c r="AA2" s="184"/>
      <c r="AB2" s="184"/>
      <c r="AC2" s="184"/>
      <c r="AD2" s="184"/>
      <c r="AE2" s="184"/>
      <c r="AF2" s="184"/>
      <c r="AG2" s="184"/>
    </row>
    <row r="3" spans="1:33" ht="15" customHeight="1" x14ac:dyDescent="0.35">
      <c r="A3" s="184"/>
      <c r="B3" s="184"/>
      <c r="C3" s="205" t="s">
        <v>1263</v>
      </c>
      <c r="D3" s="205" t="s">
        <v>2917</v>
      </c>
      <c r="E3" s="189"/>
      <c r="F3" s="189"/>
      <c r="G3" s="189"/>
      <c r="H3" s="184"/>
      <c r="I3" s="184"/>
      <c r="J3" s="184"/>
      <c r="K3" s="184"/>
      <c r="L3" s="184"/>
      <c r="M3" s="184"/>
      <c r="N3" s="184"/>
      <c r="O3" s="184"/>
      <c r="P3" s="184"/>
      <c r="Q3" s="184"/>
      <c r="R3" s="184"/>
      <c r="S3" s="184"/>
      <c r="T3" s="184"/>
      <c r="U3" s="184"/>
      <c r="V3" s="184"/>
      <c r="W3" s="184"/>
      <c r="X3" s="184"/>
      <c r="Y3" s="184"/>
      <c r="Z3" s="184"/>
      <c r="AA3" s="184"/>
      <c r="AB3" s="184"/>
      <c r="AC3" s="184"/>
      <c r="AD3" s="184"/>
      <c r="AE3" s="184"/>
      <c r="AF3" s="184"/>
      <c r="AG3" s="184"/>
    </row>
    <row r="4" spans="1:33" ht="15" customHeight="1" x14ac:dyDescent="0.35">
      <c r="A4" s="184"/>
      <c r="B4" s="184"/>
      <c r="C4" s="205" t="s">
        <v>1265</v>
      </c>
      <c r="D4" s="205" t="s">
        <v>2918</v>
      </c>
      <c r="E4" s="189"/>
      <c r="F4" s="189"/>
      <c r="G4" s="205" t="s">
        <v>2919</v>
      </c>
      <c r="H4" s="184"/>
      <c r="I4" s="184"/>
      <c r="J4" s="184"/>
      <c r="K4" s="184"/>
      <c r="L4" s="184"/>
      <c r="M4" s="184"/>
      <c r="N4" s="184"/>
      <c r="O4" s="184"/>
      <c r="P4" s="184"/>
      <c r="Q4" s="184"/>
      <c r="R4" s="184"/>
      <c r="S4" s="184"/>
      <c r="T4" s="184"/>
      <c r="U4" s="184"/>
      <c r="V4" s="184"/>
      <c r="W4" s="184"/>
      <c r="X4" s="184"/>
      <c r="Y4" s="184"/>
      <c r="Z4" s="184"/>
      <c r="AA4" s="184"/>
      <c r="AB4" s="184"/>
      <c r="AC4" s="184"/>
      <c r="AD4" s="184"/>
      <c r="AE4" s="184"/>
      <c r="AF4" s="184"/>
      <c r="AG4" s="184"/>
    </row>
    <row r="5" spans="1:33" ht="15" customHeight="1" x14ac:dyDescent="0.35">
      <c r="A5" s="184"/>
      <c r="B5" s="184"/>
      <c r="C5" s="205" t="s">
        <v>1268</v>
      </c>
      <c r="D5" s="205" t="s">
        <v>2920</v>
      </c>
      <c r="E5" s="189"/>
      <c r="F5" s="189"/>
      <c r="G5" s="189"/>
      <c r="H5" s="184"/>
      <c r="I5" s="184"/>
      <c r="J5" s="184"/>
      <c r="K5" s="184"/>
      <c r="L5" s="184"/>
      <c r="M5" s="184"/>
      <c r="N5" s="184"/>
      <c r="O5" s="184"/>
      <c r="P5" s="184"/>
      <c r="Q5" s="184"/>
      <c r="R5" s="184"/>
      <c r="S5" s="184"/>
      <c r="T5" s="184"/>
      <c r="U5" s="184"/>
      <c r="V5" s="184"/>
      <c r="W5" s="184"/>
      <c r="X5" s="184"/>
      <c r="Y5" s="184"/>
      <c r="Z5" s="184"/>
      <c r="AA5" s="184"/>
      <c r="AB5" s="184"/>
      <c r="AC5" s="184"/>
      <c r="AD5" s="184"/>
      <c r="AE5" s="184"/>
      <c r="AF5" s="184"/>
      <c r="AG5" s="184"/>
    </row>
    <row r="6" spans="1:33" ht="15" customHeight="1" x14ac:dyDescent="0.35">
      <c r="A6" s="184"/>
      <c r="B6" s="184"/>
      <c r="C6" s="205" t="s">
        <v>1270</v>
      </c>
      <c r="D6" s="189"/>
      <c r="E6" s="205" t="s">
        <v>2921</v>
      </c>
      <c r="F6" s="189"/>
      <c r="G6" s="189"/>
      <c r="H6" s="184"/>
      <c r="I6" s="184"/>
      <c r="J6" s="184"/>
      <c r="K6" s="184"/>
      <c r="L6" s="184"/>
      <c r="M6" s="184"/>
      <c r="N6" s="184"/>
      <c r="O6" s="184"/>
      <c r="P6" s="184"/>
      <c r="Q6" s="184"/>
      <c r="R6" s="184"/>
      <c r="S6" s="184"/>
      <c r="T6" s="184"/>
      <c r="U6" s="184"/>
      <c r="V6" s="184"/>
      <c r="W6" s="184"/>
      <c r="X6" s="184"/>
      <c r="Y6" s="184"/>
      <c r="Z6" s="184"/>
      <c r="AA6" s="184"/>
      <c r="AB6" s="184"/>
      <c r="AC6" s="184"/>
      <c r="AD6" s="184"/>
      <c r="AE6" s="184"/>
      <c r="AF6" s="184"/>
      <c r="AG6" s="184"/>
    </row>
    <row r="7" spans="1:33" ht="12" customHeight="1" x14ac:dyDescent="0.35">
      <c r="A7" s="18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row>
    <row r="8" spans="1:33" ht="12" customHeight="1" x14ac:dyDescent="0.35">
      <c r="A8" s="18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row>
    <row r="9" spans="1:33" ht="12" customHeight="1" x14ac:dyDescent="0.35">
      <c r="A9" s="184"/>
      <c r="B9" s="184"/>
      <c r="C9" s="184"/>
      <c r="D9" s="184"/>
      <c r="E9" s="184"/>
      <c r="F9" s="184"/>
      <c r="G9" s="184"/>
      <c r="H9" s="184"/>
      <c r="I9" s="184"/>
      <c r="J9" s="184"/>
      <c r="K9" s="184"/>
      <c r="L9" s="184"/>
      <c r="M9" s="184"/>
      <c r="N9" s="184"/>
      <c r="O9" s="184"/>
      <c r="P9" s="184"/>
      <c r="Q9" s="184"/>
      <c r="R9" s="184"/>
      <c r="S9" s="184"/>
      <c r="T9" s="184"/>
      <c r="U9" s="184"/>
      <c r="V9" s="184"/>
      <c r="W9" s="184"/>
      <c r="X9" s="184"/>
      <c r="Y9" s="184"/>
      <c r="Z9" s="184"/>
      <c r="AA9" s="184"/>
      <c r="AB9" s="184"/>
      <c r="AC9" s="184"/>
      <c r="AD9" s="184"/>
      <c r="AE9" s="184"/>
      <c r="AF9" s="184"/>
      <c r="AG9" s="184"/>
    </row>
    <row r="10" spans="1:33" ht="15" customHeight="1" x14ac:dyDescent="0.35">
      <c r="A10" s="187" t="s">
        <v>1646</v>
      </c>
      <c r="B10" s="190" t="s">
        <v>1647</v>
      </c>
      <c r="C10" s="188"/>
      <c r="D10" s="188"/>
      <c r="E10" s="188"/>
      <c r="F10" s="188"/>
      <c r="G10" s="188"/>
      <c r="H10" s="188"/>
      <c r="I10" s="188"/>
      <c r="J10" s="188"/>
      <c r="K10" s="188"/>
      <c r="L10" s="188"/>
      <c r="M10" s="188"/>
      <c r="N10" s="188"/>
      <c r="O10" s="188"/>
      <c r="P10" s="188"/>
      <c r="Q10" s="188"/>
      <c r="R10" s="188"/>
      <c r="S10" s="188"/>
      <c r="T10" s="188"/>
      <c r="U10" s="188"/>
      <c r="V10" s="188"/>
      <c r="W10" s="188"/>
      <c r="X10" s="188"/>
      <c r="Y10" s="188"/>
      <c r="Z10" s="188"/>
      <c r="AA10" s="188"/>
      <c r="AB10" s="188"/>
      <c r="AC10" s="188"/>
      <c r="AD10" s="188"/>
      <c r="AE10" s="188"/>
      <c r="AF10" s="191" t="s">
        <v>1276</v>
      </c>
      <c r="AG10" s="188"/>
    </row>
    <row r="11" spans="1:33" ht="15" customHeight="1" x14ac:dyDescent="0.35">
      <c r="A11" s="184"/>
      <c r="B11" s="192"/>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91" t="s">
        <v>1277</v>
      </c>
      <c r="AG11" s="188"/>
    </row>
    <row r="12" spans="1:33" ht="15" customHeight="1" x14ac:dyDescent="0.35">
      <c r="A12" s="184"/>
      <c r="B12" s="192"/>
      <c r="C12" s="193"/>
      <c r="D12" s="193"/>
      <c r="E12" s="193"/>
      <c r="F12" s="193"/>
      <c r="G12" s="193"/>
      <c r="H12" s="193"/>
      <c r="I12" s="193"/>
      <c r="J12" s="193"/>
      <c r="K12" s="193"/>
      <c r="L12" s="193"/>
      <c r="M12" s="193"/>
      <c r="N12" s="193"/>
      <c r="O12" s="193"/>
      <c r="P12" s="193"/>
      <c r="Q12" s="193"/>
      <c r="R12" s="193"/>
      <c r="S12" s="193"/>
      <c r="T12" s="193"/>
      <c r="U12" s="193"/>
      <c r="V12" s="193"/>
      <c r="W12" s="193"/>
      <c r="X12" s="193"/>
      <c r="Y12" s="193"/>
      <c r="Z12" s="193"/>
      <c r="AA12" s="193"/>
      <c r="AB12" s="193"/>
      <c r="AC12" s="193"/>
      <c r="AD12" s="193"/>
      <c r="AE12" s="193"/>
      <c r="AF12" s="191" t="s">
        <v>2922</v>
      </c>
      <c r="AG12" s="188"/>
    </row>
    <row r="13" spans="1:33" ht="15" customHeight="1" thickBot="1" x14ac:dyDescent="0.4">
      <c r="A13" s="184"/>
      <c r="B13" s="194" t="s">
        <v>1648</v>
      </c>
      <c r="C13" s="194">
        <v>2022</v>
      </c>
      <c r="D13" s="194">
        <v>2023</v>
      </c>
      <c r="E13" s="194">
        <v>2024</v>
      </c>
      <c r="F13" s="194">
        <v>2025</v>
      </c>
      <c r="G13" s="194">
        <v>2026</v>
      </c>
      <c r="H13" s="194">
        <v>2027</v>
      </c>
      <c r="I13" s="194">
        <v>2028</v>
      </c>
      <c r="J13" s="194">
        <v>2029</v>
      </c>
      <c r="K13" s="194">
        <v>2030</v>
      </c>
      <c r="L13" s="194">
        <v>2031</v>
      </c>
      <c r="M13" s="194">
        <v>2032</v>
      </c>
      <c r="N13" s="194">
        <v>2033</v>
      </c>
      <c r="O13" s="194">
        <v>2034</v>
      </c>
      <c r="P13" s="194">
        <v>2035</v>
      </c>
      <c r="Q13" s="194">
        <v>2036</v>
      </c>
      <c r="R13" s="194">
        <v>2037</v>
      </c>
      <c r="S13" s="194">
        <v>2038</v>
      </c>
      <c r="T13" s="194">
        <v>2039</v>
      </c>
      <c r="U13" s="194">
        <v>2040</v>
      </c>
      <c r="V13" s="194">
        <v>2041</v>
      </c>
      <c r="W13" s="194">
        <v>2042</v>
      </c>
      <c r="X13" s="194">
        <v>2043</v>
      </c>
      <c r="Y13" s="194">
        <v>2044</v>
      </c>
      <c r="Z13" s="194">
        <v>2045</v>
      </c>
      <c r="AA13" s="194">
        <v>2046</v>
      </c>
      <c r="AB13" s="194">
        <v>2047</v>
      </c>
      <c r="AC13" s="194">
        <v>2048</v>
      </c>
      <c r="AD13" s="194">
        <v>2049</v>
      </c>
      <c r="AE13" s="194">
        <v>2050</v>
      </c>
      <c r="AF13" s="195">
        <v>2050</v>
      </c>
      <c r="AG13" s="188"/>
    </row>
    <row r="14" spans="1:33" ht="15" customHeight="1" thickTop="1" x14ac:dyDescent="0.35">
      <c r="A14" s="184"/>
      <c r="B14" s="188"/>
      <c r="C14" s="188"/>
      <c r="D14" s="188"/>
      <c r="E14" s="188"/>
      <c r="F14" s="188"/>
      <c r="G14" s="188"/>
      <c r="H14" s="188"/>
      <c r="I14" s="188"/>
      <c r="J14" s="188"/>
      <c r="K14" s="188"/>
      <c r="L14" s="188"/>
      <c r="M14" s="188"/>
      <c r="N14" s="188"/>
      <c r="O14" s="188"/>
      <c r="P14" s="188"/>
      <c r="Q14" s="188"/>
      <c r="R14" s="188"/>
      <c r="S14" s="188"/>
      <c r="T14" s="188"/>
      <c r="U14" s="188"/>
      <c r="V14" s="188"/>
      <c r="W14" s="188"/>
      <c r="X14" s="188"/>
      <c r="Y14" s="188"/>
      <c r="Z14" s="188"/>
      <c r="AA14" s="188"/>
      <c r="AB14" s="188"/>
      <c r="AC14" s="188"/>
      <c r="AD14" s="188"/>
      <c r="AE14" s="188"/>
      <c r="AF14" s="188"/>
      <c r="AG14" s="188"/>
    </row>
    <row r="15" spans="1:33" ht="15" customHeight="1" x14ac:dyDescent="0.35">
      <c r="A15" s="184"/>
      <c r="B15" s="196" t="s">
        <v>1649</v>
      </c>
      <c r="C15" s="188"/>
      <c r="D15" s="188"/>
      <c r="E15" s="188"/>
      <c r="F15" s="188"/>
      <c r="G15" s="188"/>
      <c r="H15" s="188"/>
      <c r="I15" s="188"/>
      <c r="J15" s="188"/>
      <c r="K15" s="188"/>
      <c r="L15" s="188"/>
      <c r="M15" s="188"/>
      <c r="N15" s="188"/>
      <c r="O15" s="188"/>
      <c r="P15" s="188"/>
      <c r="Q15" s="188"/>
      <c r="R15" s="188"/>
      <c r="S15" s="188"/>
      <c r="T15" s="188"/>
      <c r="U15" s="188"/>
      <c r="V15" s="188"/>
      <c r="W15" s="188"/>
      <c r="X15" s="188"/>
      <c r="Y15" s="188"/>
      <c r="Z15" s="188"/>
      <c r="AA15" s="188"/>
      <c r="AB15" s="188"/>
      <c r="AC15" s="188"/>
      <c r="AD15" s="188"/>
      <c r="AE15" s="188"/>
      <c r="AF15" s="188"/>
      <c r="AG15" s="188"/>
    </row>
    <row r="16" spans="1:33" ht="15" customHeight="1" x14ac:dyDescent="0.35">
      <c r="A16" s="184"/>
      <c r="B16" s="188"/>
      <c r="C16" s="188"/>
      <c r="D16" s="188"/>
      <c r="E16" s="188"/>
      <c r="F16" s="188"/>
      <c r="G16" s="188"/>
      <c r="H16" s="188"/>
      <c r="I16" s="188"/>
      <c r="J16" s="188"/>
      <c r="K16" s="188"/>
      <c r="L16" s="188"/>
      <c r="M16" s="188"/>
      <c r="N16" s="188"/>
      <c r="O16" s="188"/>
      <c r="P16" s="188"/>
      <c r="Q16" s="188"/>
      <c r="R16" s="188"/>
      <c r="S16" s="188"/>
      <c r="T16" s="188"/>
      <c r="U16" s="188"/>
      <c r="V16" s="188"/>
      <c r="W16" s="188"/>
      <c r="X16" s="188"/>
      <c r="Y16" s="188"/>
      <c r="Z16" s="188"/>
      <c r="AA16" s="188"/>
      <c r="AB16" s="188"/>
      <c r="AC16" s="188"/>
      <c r="AD16" s="188"/>
      <c r="AE16" s="188"/>
      <c r="AF16" s="188"/>
      <c r="AG16" s="188"/>
    </row>
    <row r="17" spans="1:33" ht="15" customHeight="1" x14ac:dyDescent="0.35">
      <c r="A17" s="184"/>
      <c r="B17" s="196" t="s">
        <v>1650</v>
      </c>
      <c r="C17" s="188"/>
      <c r="D17" s="188"/>
      <c r="E17" s="188"/>
      <c r="F17" s="188"/>
      <c r="G17" s="188"/>
      <c r="H17" s="188"/>
      <c r="I17" s="188"/>
      <c r="J17" s="188"/>
      <c r="K17" s="188"/>
      <c r="L17" s="188"/>
      <c r="M17" s="188"/>
      <c r="N17" s="188"/>
      <c r="O17" s="188"/>
      <c r="P17" s="188"/>
      <c r="Q17" s="188"/>
      <c r="R17" s="188"/>
      <c r="S17" s="188"/>
      <c r="T17" s="188"/>
      <c r="U17" s="188"/>
      <c r="V17" s="188"/>
      <c r="W17" s="188"/>
      <c r="X17" s="188"/>
      <c r="Y17" s="188"/>
      <c r="Z17" s="188"/>
      <c r="AA17" s="188"/>
      <c r="AB17" s="188"/>
      <c r="AC17" s="188"/>
      <c r="AD17" s="188"/>
      <c r="AE17" s="188"/>
      <c r="AF17" s="188"/>
      <c r="AG17" s="188"/>
    </row>
    <row r="18" spans="1:33" ht="15" customHeight="1" x14ac:dyDescent="0.35">
      <c r="A18" s="184"/>
      <c r="B18" s="196" t="s">
        <v>1651</v>
      </c>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row>
    <row r="19" spans="1:33" ht="15" customHeight="1" x14ac:dyDescent="0.35">
      <c r="A19" s="187" t="s">
        <v>1652</v>
      </c>
      <c r="B19" s="197" t="s">
        <v>1653</v>
      </c>
      <c r="C19" s="201">
        <v>54.377887999999999</v>
      </c>
      <c r="D19" s="201">
        <v>53.144534999999998</v>
      </c>
      <c r="E19" s="201">
        <v>52.484076999999999</v>
      </c>
      <c r="F19" s="201">
        <v>52.468116999999999</v>
      </c>
      <c r="G19" s="201">
        <v>52.863059999999997</v>
      </c>
      <c r="H19" s="201">
        <v>53.050303999999997</v>
      </c>
      <c r="I19" s="201">
        <v>53.208373999999999</v>
      </c>
      <c r="J19" s="201">
        <v>53.430602999999998</v>
      </c>
      <c r="K19" s="201">
        <v>53.797500999999997</v>
      </c>
      <c r="L19" s="201">
        <v>54.467663000000002</v>
      </c>
      <c r="M19" s="201">
        <v>55.340401</v>
      </c>
      <c r="N19" s="201">
        <v>56.110450999999998</v>
      </c>
      <c r="O19" s="201">
        <v>56.965049999999998</v>
      </c>
      <c r="P19" s="201">
        <v>57.879925</v>
      </c>
      <c r="Q19" s="201">
        <v>58.640827000000002</v>
      </c>
      <c r="R19" s="201">
        <v>59.505074</v>
      </c>
      <c r="S19" s="201">
        <v>60.432819000000002</v>
      </c>
      <c r="T19" s="201">
        <v>61.337887000000002</v>
      </c>
      <c r="U19" s="201">
        <v>62.464069000000002</v>
      </c>
      <c r="V19" s="201">
        <v>63.672091999999999</v>
      </c>
      <c r="W19" s="201">
        <v>64.732062999999997</v>
      </c>
      <c r="X19" s="201">
        <v>65.792686000000003</v>
      </c>
      <c r="Y19" s="201">
        <v>66.844727000000006</v>
      </c>
      <c r="Z19" s="201">
        <v>68.021523000000002</v>
      </c>
      <c r="AA19" s="201">
        <v>69.342087000000006</v>
      </c>
      <c r="AB19" s="201">
        <v>70.717215999999993</v>
      </c>
      <c r="AC19" s="201">
        <v>72.151206999999999</v>
      </c>
      <c r="AD19" s="201">
        <v>73.580948000000006</v>
      </c>
      <c r="AE19" s="201">
        <v>75.081901999999999</v>
      </c>
      <c r="AF19" s="199">
        <v>1.1589E-2</v>
      </c>
      <c r="AG19" s="188"/>
    </row>
    <row r="20" spans="1:33" ht="15" customHeight="1" x14ac:dyDescent="0.35">
      <c r="A20" s="187" t="s">
        <v>1654</v>
      </c>
      <c r="B20" s="197" t="s">
        <v>1655</v>
      </c>
      <c r="C20" s="201">
        <v>16.839545999999999</v>
      </c>
      <c r="D20" s="201">
        <v>17.744130999999999</v>
      </c>
      <c r="E20" s="201">
        <v>18.742289</v>
      </c>
      <c r="F20" s="201">
        <v>19.888808999999998</v>
      </c>
      <c r="G20" s="201">
        <v>21.134782999999999</v>
      </c>
      <c r="H20" s="201">
        <v>22.227530000000002</v>
      </c>
      <c r="I20" s="201">
        <v>23.225821</v>
      </c>
      <c r="J20" s="201">
        <v>24.184891</v>
      </c>
      <c r="K20" s="201">
        <v>25.133499</v>
      </c>
      <c r="L20" s="201">
        <v>26.140522000000001</v>
      </c>
      <c r="M20" s="201">
        <v>27.219895999999999</v>
      </c>
      <c r="N20" s="201">
        <v>28.239384000000001</v>
      </c>
      <c r="O20" s="201">
        <v>29.250954</v>
      </c>
      <c r="P20" s="201">
        <v>30.247049000000001</v>
      </c>
      <c r="Q20" s="201">
        <v>31.152632000000001</v>
      </c>
      <c r="R20" s="201">
        <v>32.104511000000002</v>
      </c>
      <c r="S20" s="201">
        <v>33.061110999999997</v>
      </c>
      <c r="T20" s="201">
        <v>33.950099999999999</v>
      </c>
      <c r="U20" s="201">
        <v>34.922916000000001</v>
      </c>
      <c r="V20" s="201">
        <v>35.946026000000003</v>
      </c>
      <c r="W20" s="201">
        <v>36.850696999999997</v>
      </c>
      <c r="X20" s="201">
        <v>37.664375</v>
      </c>
      <c r="Y20" s="201">
        <v>38.410378000000001</v>
      </c>
      <c r="Z20" s="201">
        <v>39.177334000000002</v>
      </c>
      <c r="AA20" s="201">
        <v>39.988945000000001</v>
      </c>
      <c r="AB20" s="201">
        <v>40.802666000000002</v>
      </c>
      <c r="AC20" s="201">
        <v>41.617626000000001</v>
      </c>
      <c r="AD20" s="201">
        <v>42.410922999999997</v>
      </c>
      <c r="AE20" s="201">
        <v>43.240355999999998</v>
      </c>
      <c r="AF20" s="199">
        <v>3.4254E-2</v>
      </c>
      <c r="AG20" s="188"/>
    </row>
    <row r="21" spans="1:33" ht="15" customHeight="1" x14ac:dyDescent="0.35">
      <c r="A21" s="187" t="s">
        <v>1656</v>
      </c>
      <c r="B21" s="197" t="s">
        <v>1657</v>
      </c>
      <c r="C21" s="201">
        <v>5.8500000000000002E-4</v>
      </c>
      <c r="D21" s="201">
        <v>7.6189999999999999E-3</v>
      </c>
      <c r="E21" s="201">
        <v>1.4655E-2</v>
      </c>
      <c r="F21" s="201">
        <v>2.1177000000000001E-2</v>
      </c>
      <c r="G21" s="201">
        <v>2.7449000000000001E-2</v>
      </c>
      <c r="H21" s="201">
        <v>3.3158E-2</v>
      </c>
      <c r="I21" s="201">
        <v>3.8422999999999999E-2</v>
      </c>
      <c r="J21" s="201">
        <v>4.3423999999999997E-2</v>
      </c>
      <c r="K21" s="201">
        <v>4.8313000000000002E-2</v>
      </c>
      <c r="L21" s="201">
        <v>5.3442999999999997E-2</v>
      </c>
      <c r="M21" s="201">
        <v>5.8875999999999998E-2</v>
      </c>
      <c r="N21" s="201">
        <v>6.4350000000000004E-2</v>
      </c>
      <c r="O21" s="201">
        <v>7.0040000000000005E-2</v>
      </c>
      <c r="P21" s="201">
        <v>7.6002E-2</v>
      </c>
      <c r="Q21" s="201">
        <v>8.2100000000000006E-2</v>
      </c>
      <c r="R21" s="201">
        <v>8.8735999999999995E-2</v>
      </c>
      <c r="S21" s="201">
        <v>9.5949000000000007E-2</v>
      </c>
      <c r="T21" s="201">
        <v>0.10364</v>
      </c>
      <c r="U21" s="201">
        <v>0.112416</v>
      </c>
      <c r="V21" s="201">
        <v>0.122264</v>
      </c>
      <c r="W21" s="201">
        <v>0.132771</v>
      </c>
      <c r="X21" s="201">
        <v>0.144178</v>
      </c>
      <c r="Y21" s="201">
        <v>0.156277</v>
      </c>
      <c r="Z21" s="201">
        <v>0.169465</v>
      </c>
      <c r="AA21" s="201">
        <v>0.18385499999999999</v>
      </c>
      <c r="AB21" s="201">
        <v>0.19916</v>
      </c>
      <c r="AC21" s="201">
        <v>0.215339</v>
      </c>
      <c r="AD21" s="201">
        <v>0.232209</v>
      </c>
      <c r="AE21" s="201">
        <v>0.24999299999999999</v>
      </c>
      <c r="AF21" s="199">
        <v>0.24155299999999999</v>
      </c>
      <c r="AG21" s="188"/>
    </row>
    <row r="22" spans="1:33" ht="15" customHeight="1" x14ac:dyDescent="0.35">
      <c r="A22" s="187" t="s">
        <v>1658</v>
      </c>
      <c r="B22" s="197" t="s">
        <v>1659</v>
      </c>
      <c r="C22" s="201">
        <v>1.5417999999999999E-2</v>
      </c>
      <c r="D22" s="201">
        <v>1.3983000000000001E-2</v>
      </c>
      <c r="E22" s="201">
        <v>1.2749E-2</v>
      </c>
      <c r="F22" s="201">
        <v>1.172E-2</v>
      </c>
      <c r="G22" s="201">
        <v>1.0836E-2</v>
      </c>
      <c r="H22" s="201">
        <v>9.9769999999999998E-3</v>
      </c>
      <c r="I22" s="201">
        <v>9.1769999999999994E-3</v>
      </c>
      <c r="J22" s="201">
        <v>8.4419999999999999E-3</v>
      </c>
      <c r="K22" s="201">
        <v>7.7739999999999997E-3</v>
      </c>
      <c r="L22" s="201">
        <v>7.1869999999999998E-3</v>
      </c>
      <c r="M22" s="201">
        <v>6.6620000000000004E-3</v>
      </c>
      <c r="N22" s="201">
        <v>6.1279999999999998E-3</v>
      </c>
      <c r="O22" s="201">
        <v>5.5770000000000004E-3</v>
      </c>
      <c r="P22" s="201">
        <v>4.9940000000000002E-3</v>
      </c>
      <c r="Q22" s="201">
        <v>4.3909999999999999E-3</v>
      </c>
      <c r="R22" s="201">
        <v>3.7599999999999999E-3</v>
      </c>
      <c r="S22" s="201">
        <v>3.179E-3</v>
      </c>
      <c r="T22" s="201">
        <v>2.647E-3</v>
      </c>
      <c r="U22" s="201">
        <v>2.114E-3</v>
      </c>
      <c r="V22" s="201">
        <v>1.694E-3</v>
      </c>
      <c r="W22" s="201">
        <v>1.3810000000000001E-3</v>
      </c>
      <c r="X22" s="201">
        <v>1.1540000000000001E-3</v>
      </c>
      <c r="Y22" s="201">
        <v>1.0059999999999999E-3</v>
      </c>
      <c r="Z22" s="201">
        <v>9.0399999999999996E-4</v>
      </c>
      <c r="AA22" s="201">
        <v>8.25E-4</v>
      </c>
      <c r="AB22" s="201">
        <v>7.7300000000000003E-4</v>
      </c>
      <c r="AC22" s="201">
        <v>7.0699999999999995E-4</v>
      </c>
      <c r="AD22" s="201">
        <v>6.29E-4</v>
      </c>
      <c r="AE22" s="201">
        <v>5.31E-4</v>
      </c>
      <c r="AF22" s="199">
        <v>-0.11337</v>
      </c>
      <c r="AG22" s="188"/>
    </row>
    <row r="23" spans="1:33" ht="15" customHeight="1" x14ac:dyDescent="0.35">
      <c r="A23" s="187" t="s">
        <v>1660</v>
      </c>
      <c r="B23" s="197" t="s">
        <v>1661</v>
      </c>
      <c r="C23" s="201">
        <v>3.809787</v>
      </c>
      <c r="D23" s="201">
        <v>3.767833</v>
      </c>
      <c r="E23" s="201">
        <v>3.7441979999999999</v>
      </c>
      <c r="F23" s="201">
        <v>3.7457229999999999</v>
      </c>
      <c r="G23" s="201">
        <v>3.7694169999999998</v>
      </c>
      <c r="H23" s="201">
        <v>3.7826610000000001</v>
      </c>
      <c r="I23" s="201">
        <v>3.7951459999999999</v>
      </c>
      <c r="J23" s="201">
        <v>3.8137829999999999</v>
      </c>
      <c r="K23" s="201">
        <v>3.838174</v>
      </c>
      <c r="L23" s="201">
        <v>3.8822709999999998</v>
      </c>
      <c r="M23" s="201">
        <v>3.9409519999999998</v>
      </c>
      <c r="N23" s="201">
        <v>3.9905879999999998</v>
      </c>
      <c r="O23" s="201">
        <v>4.0125820000000001</v>
      </c>
      <c r="P23" s="201">
        <v>4.0225119999999999</v>
      </c>
      <c r="Q23" s="201">
        <v>4.0094029999999998</v>
      </c>
      <c r="R23" s="201">
        <v>3.9999530000000001</v>
      </c>
      <c r="S23" s="201">
        <v>3.9800239999999998</v>
      </c>
      <c r="T23" s="201">
        <v>3.9583360000000001</v>
      </c>
      <c r="U23" s="201">
        <v>3.9592179999999999</v>
      </c>
      <c r="V23" s="201">
        <v>3.979984</v>
      </c>
      <c r="W23" s="201">
        <v>4.002802</v>
      </c>
      <c r="X23" s="201">
        <v>4.0383959999999997</v>
      </c>
      <c r="Y23" s="201">
        <v>4.0870350000000002</v>
      </c>
      <c r="Z23" s="201">
        <v>4.1447019999999997</v>
      </c>
      <c r="AA23" s="201">
        <v>4.2117040000000001</v>
      </c>
      <c r="AB23" s="201">
        <v>4.2819940000000001</v>
      </c>
      <c r="AC23" s="201">
        <v>4.3548410000000004</v>
      </c>
      <c r="AD23" s="201">
        <v>4.4219140000000001</v>
      </c>
      <c r="AE23" s="201">
        <v>4.4892539999999999</v>
      </c>
      <c r="AF23" s="199">
        <v>5.8780000000000004E-3</v>
      </c>
      <c r="AG23" s="188"/>
    </row>
    <row r="24" spans="1:33" ht="15" customHeight="1" x14ac:dyDescent="0.35">
      <c r="A24" s="187" t="s">
        <v>1662</v>
      </c>
      <c r="B24" s="197" t="s">
        <v>1663</v>
      </c>
      <c r="C24" s="201">
        <v>8.03E-4</v>
      </c>
      <c r="D24" s="201">
        <v>7.2599999999999997E-4</v>
      </c>
      <c r="E24" s="201">
        <v>6.6500000000000001E-4</v>
      </c>
      <c r="F24" s="201">
        <v>6.1899999999999998E-4</v>
      </c>
      <c r="G24" s="201">
        <v>5.8600000000000004E-4</v>
      </c>
      <c r="H24" s="201">
        <v>5.5900000000000004E-4</v>
      </c>
      <c r="I24" s="201">
        <v>5.3899999999999998E-4</v>
      </c>
      <c r="J24" s="201">
        <v>5.0699999999999996E-4</v>
      </c>
      <c r="K24" s="201">
        <v>4.66E-4</v>
      </c>
      <c r="L24" s="201">
        <v>4.28E-4</v>
      </c>
      <c r="M24" s="201">
        <v>3.9399999999999998E-4</v>
      </c>
      <c r="N24" s="201">
        <v>3.3199999999999999E-4</v>
      </c>
      <c r="O24" s="201">
        <v>2.61E-4</v>
      </c>
      <c r="P24" s="201">
        <v>2.0599999999999999E-4</v>
      </c>
      <c r="Q24" s="201">
        <v>1.6100000000000001E-4</v>
      </c>
      <c r="R24" s="201">
        <v>1.27E-4</v>
      </c>
      <c r="S24" s="201">
        <v>9.8999999999999994E-5</v>
      </c>
      <c r="T24" s="201">
        <v>7.7999999999999999E-5</v>
      </c>
      <c r="U24" s="201">
        <v>6.8999999999999997E-5</v>
      </c>
      <c r="V24" s="201">
        <v>6.7999999999999999E-5</v>
      </c>
      <c r="W24" s="201">
        <v>6.6000000000000005E-5</v>
      </c>
      <c r="X24" s="201">
        <v>6.3999999999999997E-5</v>
      </c>
      <c r="Y24" s="201">
        <v>5.1999999999999997E-5</v>
      </c>
      <c r="Z24" s="201">
        <v>3.6999999999999998E-5</v>
      </c>
      <c r="AA24" s="201">
        <v>2.5999999999999998E-5</v>
      </c>
      <c r="AB24" s="201">
        <v>1.8E-5</v>
      </c>
      <c r="AC24" s="201">
        <v>1.2999999999999999E-5</v>
      </c>
      <c r="AD24" s="201">
        <v>9.0000000000000002E-6</v>
      </c>
      <c r="AE24" s="201">
        <v>6.0000000000000002E-6</v>
      </c>
      <c r="AF24" s="199">
        <v>-0.15898599999999999</v>
      </c>
      <c r="AG24" s="188"/>
    </row>
    <row r="25" spans="1:33" ht="15" customHeight="1" x14ac:dyDescent="0.35">
      <c r="A25" s="187" t="s">
        <v>1664</v>
      </c>
      <c r="B25" s="197" t="s">
        <v>1665</v>
      </c>
      <c r="C25" s="201">
        <v>0</v>
      </c>
      <c r="D25" s="201">
        <v>5.7670000000000004E-3</v>
      </c>
      <c r="E25" s="201">
        <v>1.1591000000000001E-2</v>
      </c>
      <c r="F25" s="201">
        <v>1.7683999999999998E-2</v>
      </c>
      <c r="G25" s="201">
        <v>2.4024E-2</v>
      </c>
      <c r="H25" s="201">
        <v>3.0273000000000001E-2</v>
      </c>
      <c r="I25" s="201">
        <v>3.6479999999999999E-2</v>
      </c>
      <c r="J25" s="201">
        <v>4.2743999999999997E-2</v>
      </c>
      <c r="K25" s="201">
        <v>4.9119000000000003E-2</v>
      </c>
      <c r="L25" s="201">
        <v>5.5856999999999997E-2</v>
      </c>
      <c r="M25" s="201">
        <v>6.3047000000000006E-2</v>
      </c>
      <c r="N25" s="201">
        <v>7.0425000000000001E-2</v>
      </c>
      <c r="O25" s="201">
        <v>7.8254000000000004E-2</v>
      </c>
      <c r="P25" s="201">
        <v>8.6656999999999998E-2</v>
      </c>
      <c r="Q25" s="201">
        <v>9.5513000000000001E-2</v>
      </c>
      <c r="R25" s="201">
        <v>0.10538400000000001</v>
      </c>
      <c r="S25" s="201">
        <v>0.116411</v>
      </c>
      <c r="T25" s="201">
        <v>0.12854199999999999</v>
      </c>
      <c r="U25" s="201">
        <v>0.142514</v>
      </c>
      <c r="V25" s="201">
        <v>0.158247</v>
      </c>
      <c r="W25" s="201">
        <v>0.174988</v>
      </c>
      <c r="X25" s="201">
        <v>0.19287399999999999</v>
      </c>
      <c r="Y25" s="201">
        <v>0.211808</v>
      </c>
      <c r="Z25" s="201">
        <v>0.23217499999999999</v>
      </c>
      <c r="AA25" s="201">
        <v>0.25375799999999998</v>
      </c>
      <c r="AB25" s="201">
        <v>0.27614300000000003</v>
      </c>
      <c r="AC25" s="201">
        <v>0.299238</v>
      </c>
      <c r="AD25" s="201">
        <v>0.32271</v>
      </c>
      <c r="AE25" s="201">
        <v>0.34681899999999999</v>
      </c>
      <c r="AF25" s="199" t="s">
        <v>2926</v>
      </c>
      <c r="AG25" s="188"/>
    </row>
    <row r="26" spans="1:33" ht="15" customHeight="1" x14ac:dyDescent="0.35">
      <c r="A26" s="187" t="s">
        <v>1666</v>
      </c>
      <c r="B26" s="197" t="s">
        <v>1667</v>
      </c>
      <c r="C26" s="201">
        <v>0</v>
      </c>
      <c r="D26" s="201">
        <v>6.2639999999999996E-3</v>
      </c>
      <c r="E26" s="201">
        <v>1.2467000000000001E-2</v>
      </c>
      <c r="F26" s="201">
        <v>1.8797999999999999E-2</v>
      </c>
      <c r="G26" s="201">
        <v>2.5252E-2</v>
      </c>
      <c r="H26" s="201">
        <v>3.1509000000000002E-2</v>
      </c>
      <c r="I26" s="201">
        <v>3.7561999999999998E-2</v>
      </c>
      <c r="J26" s="201">
        <v>4.3526000000000002E-2</v>
      </c>
      <c r="K26" s="201">
        <v>4.9498E-2</v>
      </c>
      <c r="L26" s="201">
        <v>5.5806000000000001E-2</v>
      </c>
      <c r="M26" s="201">
        <v>6.2561000000000005E-2</v>
      </c>
      <c r="N26" s="201">
        <v>6.9582000000000005E-2</v>
      </c>
      <c r="O26" s="201">
        <v>7.7166999999999999E-2</v>
      </c>
      <c r="P26" s="201">
        <v>8.5493E-2</v>
      </c>
      <c r="Q26" s="201">
        <v>9.4449000000000005E-2</v>
      </c>
      <c r="R26" s="201">
        <v>0.104634</v>
      </c>
      <c r="S26" s="201">
        <v>0.11618100000000001</v>
      </c>
      <c r="T26" s="201">
        <v>0.12908700000000001</v>
      </c>
      <c r="U26" s="201">
        <v>0.144125</v>
      </c>
      <c r="V26" s="201">
        <v>0.16123799999999999</v>
      </c>
      <c r="W26" s="201">
        <v>0.179646</v>
      </c>
      <c r="X26" s="201">
        <v>0.19942299999999999</v>
      </c>
      <c r="Y26" s="201">
        <v>0.22052099999999999</v>
      </c>
      <c r="Z26" s="201">
        <v>0.24334700000000001</v>
      </c>
      <c r="AA26" s="201">
        <v>0.26768700000000001</v>
      </c>
      <c r="AB26" s="201">
        <v>0.293047</v>
      </c>
      <c r="AC26" s="201">
        <v>0.31929999999999997</v>
      </c>
      <c r="AD26" s="201">
        <v>0.34602500000000003</v>
      </c>
      <c r="AE26" s="201">
        <v>0.37348100000000001</v>
      </c>
      <c r="AF26" s="199" t="s">
        <v>2926</v>
      </c>
      <c r="AG26" s="188"/>
    </row>
    <row r="27" spans="1:33" ht="15" customHeight="1" x14ac:dyDescent="0.35">
      <c r="A27" s="187" t="s">
        <v>1668</v>
      </c>
      <c r="B27" s="197" t="s">
        <v>1669</v>
      </c>
      <c r="C27" s="201">
        <v>0</v>
      </c>
      <c r="D27" s="201">
        <v>0</v>
      </c>
      <c r="E27" s="201">
        <v>1.9999999999999999E-6</v>
      </c>
      <c r="F27" s="201">
        <v>3.9999999999999998E-6</v>
      </c>
      <c r="G27" s="201">
        <v>6.0000000000000002E-6</v>
      </c>
      <c r="H27" s="201">
        <v>7.9999999999999996E-6</v>
      </c>
      <c r="I27" s="201">
        <v>1.0000000000000001E-5</v>
      </c>
      <c r="J27" s="201">
        <v>1.1E-5</v>
      </c>
      <c r="K27" s="201">
        <v>1.2999999999999999E-5</v>
      </c>
      <c r="L27" s="201">
        <v>1.5E-5</v>
      </c>
      <c r="M27" s="201">
        <v>1.7E-5</v>
      </c>
      <c r="N27" s="201">
        <v>1.8E-5</v>
      </c>
      <c r="O27" s="201">
        <v>2.0000000000000002E-5</v>
      </c>
      <c r="P27" s="201">
        <v>2.0999999999999999E-5</v>
      </c>
      <c r="Q27" s="201">
        <v>2.1999999999999999E-5</v>
      </c>
      <c r="R27" s="201">
        <v>2.3E-5</v>
      </c>
      <c r="S27" s="201">
        <v>2.4000000000000001E-5</v>
      </c>
      <c r="T27" s="201">
        <v>2.5000000000000001E-5</v>
      </c>
      <c r="U27" s="201">
        <v>2.5999999999999998E-5</v>
      </c>
      <c r="V27" s="201">
        <v>2.6999999999999999E-5</v>
      </c>
      <c r="W27" s="201">
        <v>2.8E-5</v>
      </c>
      <c r="X27" s="201">
        <v>2.8E-5</v>
      </c>
      <c r="Y27" s="201">
        <v>2.9E-5</v>
      </c>
      <c r="Z27" s="201">
        <v>2.9E-5</v>
      </c>
      <c r="AA27" s="201">
        <v>2.9E-5</v>
      </c>
      <c r="AB27" s="201">
        <v>2.9E-5</v>
      </c>
      <c r="AC27" s="201">
        <v>2.8E-5</v>
      </c>
      <c r="AD27" s="201">
        <v>2.6999999999999999E-5</v>
      </c>
      <c r="AE27" s="201">
        <v>2.6999999999999999E-5</v>
      </c>
      <c r="AF27" s="199" t="s">
        <v>2926</v>
      </c>
      <c r="AG27" s="188"/>
    </row>
    <row r="28" spans="1:33" ht="15" customHeight="1" x14ac:dyDescent="0.35">
      <c r="A28" s="187" t="s">
        <v>1670</v>
      </c>
      <c r="B28" s="197" t="s">
        <v>1671</v>
      </c>
      <c r="C28" s="201">
        <v>75.044044</v>
      </c>
      <c r="D28" s="201">
        <v>74.690865000000002</v>
      </c>
      <c r="E28" s="201">
        <v>75.022484000000006</v>
      </c>
      <c r="F28" s="201">
        <v>76.172577000000004</v>
      </c>
      <c r="G28" s="201">
        <v>77.855407999999997</v>
      </c>
      <c r="H28" s="201">
        <v>79.165999999999997</v>
      </c>
      <c r="I28" s="201">
        <v>80.351471000000004</v>
      </c>
      <c r="J28" s="201">
        <v>81.567832999999993</v>
      </c>
      <c r="K28" s="201">
        <v>82.924255000000002</v>
      </c>
      <c r="L28" s="201">
        <v>84.663139000000001</v>
      </c>
      <c r="M28" s="201">
        <v>86.692847999999998</v>
      </c>
      <c r="N28" s="201">
        <v>88.551040999999998</v>
      </c>
      <c r="O28" s="201">
        <v>90.459770000000006</v>
      </c>
      <c r="P28" s="201">
        <v>92.402862999999996</v>
      </c>
      <c r="Q28" s="201">
        <v>94.079566999999997</v>
      </c>
      <c r="R28" s="201">
        <v>95.912070999999997</v>
      </c>
      <c r="S28" s="201">
        <v>97.805533999999994</v>
      </c>
      <c r="T28" s="201">
        <v>99.610382000000001</v>
      </c>
      <c r="U28" s="201">
        <v>101.747383</v>
      </c>
      <c r="V28" s="201">
        <v>104.041481</v>
      </c>
      <c r="W28" s="201">
        <v>106.07409699999999</v>
      </c>
      <c r="X28" s="201">
        <v>108.033012</v>
      </c>
      <c r="Y28" s="201">
        <v>109.931847</v>
      </c>
      <c r="Z28" s="201">
        <v>111.98915100000001</v>
      </c>
      <c r="AA28" s="201">
        <v>114.248878</v>
      </c>
      <c r="AB28" s="201">
        <v>116.57092299999999</v>
      </c>
      <c r="AC28" s="201">
        <v>118.95809199999999</v>
      </c>
      <c r="AD28" s="201">
        <v>121.31513200000001</v>
      </c>
      <c r="AE28" s="201">
        <v>123.782051</v>
      </c>
      <c r="AF28" s="199">
        <v>1.8034000000000001E-2</v>
      </c>
      <c r="AG28" s="188"/>
    </row>
    <row r="29" spans="1:33" ht="15" customHeight="1" x14ac:dyDescent="0.35">
      <c r="A29" s="184"/>
      <c r="B29" s="196" t="s">
        <v>1672</v>
      </c>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row>
    <row r="30" spans="1:33" ht="15" customHeight="1" x14ac:dyDescent="0.35">
      <c r="A30" s="187" t="s">
        <v>1673</v>
      </c>
      <c r="B30" s="197" t="s">
        <v>1653</v>
      </c>
      <c r="C30" s="201">
        <v>39.553074000000002</v>
      </c>
      <c r="D30" s="201">
        <v>39.319088000000001</v>
      </c>
      <c r="E30" s="201">
        <v>39.272629000000002</v>
      </c>
      <c r="F30" s="201">
        <v>39.564338999999997</v>
      </c>
      <c r="G30" s="201">
        <v>40.212192999999999</v>
      </c>
      <c r="H30" s="201">
        <v>40.855052999999998</v>
      </c>
      <c r="I30" s="201">
        <v>41.497833</v>
      </c>
      <c r="J30" s="201">
        <v>42.035899999999998</v>
      </c>
      <c r="K30" s="201">
        <v>42.465252</v>
      </c>
      <c r="L30" s="201">
        <v>42.972518999999998</v>
      </c>
      <c r="M30" s="201">
        <v>43.642536</v>
      </c>
      <c r="N30" s="201">
        <v>44.241501</v>
      </c>
      <c r="O30" s="201">
        <v>44.8596</v>
      </c>
      <c r="P30" s="201">
        <v>45.52449</v>
      </c>
      <c r="Q30" s="201">
        <v>46.075420000000001</v>
      </c>
      <c r="R30" s="201">
        <v>46.682631999999998</v>
      </c>
      <c r="S30" s="201">
        <v>47.298706000000003</v>
      </c>
      <c r="T30" s="201">
        <v>47.863827000000001</v>
      </c>
      <c r="U30" s="201">
        <v>48.570414999999997</v>
      </c>
      <c r="V30" s="201">
        <v>49.370978999999998</v>
      </c>
      <c r="W30" s="201">
        <v>50.070613999999999</v>
      </c>
      <c r="X30" s="201">
        <v>50.737022000000003</v>
      </c>
      <c r="Y30" s="201">
        <v>51.313442000000002</v>
      </c>
      <c r="Z30" s="201">
        <v>51.847186999999998</v>
      </c>
      <c r="AA30" s="201">
        <v>52.404834999999999</v>
      </c>
      <c r="AB30" s="201">
        <v>53.007792999999999</v>
      </c>
      <c r="AC30" s="201">
        <v>53.702660000000002</v>
      </c>
      <c r="AD30" s="201">
        <v>54.419842000000003</v>
      </c>
      <c r="AE30" s="201">
        <v>55.152199000000003</v>
      </c>
      <c r="AF30" s="199">
        <v>1.1944E-2</v>
      </c>
      <c r="AG30" s="188"/>
    </row>
    <row r="31" spans="1:33" ht="15" customHeight="1" x14ac:dyDescent="0.35">
      <c r="A31" s="187" t="s">
        <v>1674</v>
      </c>
      <c r="B31" s="197" t="s">
        <v>1655</v>
      </c>
      <c r="C31" s="201">
        <v>19.485095999999999</v>
      </c>
      <c r="D31" s="201">
        <v>19.207556</v>
      </c>
      <c r="E31" s="201">
        <v>19.063082000000001</v>
      </c>
      <c r="F31" s="201">
        <v>19.057665</v>
      </c>
      <c r="G31" s="201">
        <v>19.235237000000001</v>
      </c>
      <c r="H31" s="201">
        <v>19.400040000000001</v>
      </c>
      <c r="I31" s="201">
        <v>19.585732</v>
      </c>
      <c r="J31" s="201">
        <v>19.752495</v>
      </c>
      <c r="K31" s="201">
        <v>19.882428999999998</v>
      </c>
      <c r="L31" s="201">
        <v>20.051871999999999</v>
      </c>
      <c r="M31" s="201">
        <v>20.317062</v>
      </c>
      <c r="N31" s="201">
        <v>20.547533000000001</v>
      </c>
      <c r="O31" s="201">
        <v>20.797058</v>
      </c>
      <c r="P31" s="201">
        <v>21.063274</v>
      </c>
      <c r="Q31" s="201">
        <v>21.258192000000001</v>
      </c>
      <c r="R31" s="201">
        <v>21.506865000000001</v>
      </c>
      <c r="S31" s="201">
        <v>21.722429000000002</v>
      </c>
      <c r="T31" s="201">
        <v>21.973479999999999</v>
      </c>
      <c r="U31" s="201">
        <v>22.266081</v>
      </c>
      <c r="V31" s="201">
        <v>22.617493</v>
      </c>
      <c r="W31" s="201">
        <v>22.929684000000002</v>
      </c>
      <c r="X31" s="201">
        <v>23.232797999999999</v>
      </c>
      <c r="Y31" s="201">
        <v>23.50264</v>
      </c>
      <c r="Z31" s="201">
        <v>23.752012000000001</v>
      </c>
      <c r="AA31" s="201">
        <v>24.010308999999999</v>
      </c>
      <c r="AB31" s="201">
        <v>24.278696</v>
      </c>
      <c r="AC31" s="201">
        <v>24.577971999999999</v>
      </c>
      <c r="AD31" s="201">
        <v>24.885752</v>
      </c>
      <c r="AE31" s="201">
        <v>25.192163000000001</v>
      </c>
      <c r="AF31" s="199">
        <v>9.2169999999999995E-3</v>
      </c>
      <c r="AG31" s="188"/>
    </row>
    <row r="32" spans="1:33" ht="15" customHeight="1" x14ac:dyDescent="0.35">
      <c r="A32" s="187" t="s">
        <v>1675</v>
      </c>
      <c r="B32" s="197" t="s">
        <v>1657</v>
      </c>
      <c r="C32" s="201">
        <v>3.5511000000000001E-2</v>
      </c>
      <c r="D32" s="201">
        <v>3.6839999999999998E-2</v>
      </c>
      <c r="E32" s="201">
        <v>3.8283999999999999E-2</v>
      </c>
      <c r="F32" s="201">
        <v>3.9905000000000003E-2</v>
      </c>
      <c r="G32" s="201">
        <v>4.1933999999999999E-2</v>
      </c>
      <c r="H32" s="201">
        <v>4.3994999999999999E-2</v>
      </c>
      <c r="I32" s="201">
        <v>4.6095999999999998E-2</v>
      </c>
      <c r="J32" s="201">
        <v>4.8090000000000001E-2</v>
      </c>
      <c r="K32" s="201">
        <v>5.0129E-2</v>
      </c>
      <c r="L32" s="201">
        <v>5.2542999999999999E-2</v>
      </c>
      <c r="M32" s="201">
        <v>5.5598000000000002E-2</v>
      </c>
      <c r="N32" s="201">
        <v>5.9251999999999999E-2</v>
      </c>
      <c r="O32" s="201">
        <v>6.3455999999999999E-2</v>
      </c>
      <c r="P32" s="201">
        <v>6.7790000000000003E-2</v>
      </c>
      <c r="Q32" s="201">
        <v>7.2345000000000007E-2</v>
      </c>
      <c r="R32" s="201">
        <v>7.7487E-2</v>
      </c>
      <c r="S32" s="201">
        <v>8.3163000000000001E-2</v>
      </c>
      <c r="T32" s="201">
        <v>8.9284000000000002E-2</v>
      </c>
      <c r="U32" s="201">
        <v>9.6338999999999994E-2</v>
      </c>
      <c r="V32" s="201">
        <v>0.10442</v>
      </c>
      <c r="W32" s="201">
        <v>0.11297</v>
      </c>
      <c r="X32" s="201">
        <v>0.12192699999999999</v>
      </c>
      <c r="Y32" s="201">
        <v>0.13096099999999999</v>
      </c>
      <c r="Z32" s="201">
        <v>0.14008499999999999</v>
      </c>
      <c r="AA32" s="201">
        <v>0.14941599999999999</v>
      </c>
      <c r="AB32" s="201">
        <v>0.15890199999999999</v>
      </c>
      <c r="AC32" s="201">
        <v>0.16864999999999999</v>
      </c>
      <c r="AD32" s="201">
        <v>0.17793800000000001</v>
      </c>
      <c r="AE32" s="201">
        <v>0.187227</v>
      </c>
      <c r="AF32" s="199">
        <v>6.1171999999999997E-2</v>
      </c>
      <c r="AG32" s="188"/>
    </row>
    <row r="33" spans="1:33" ht="15" customHeight="1" x14ac:dyDescent="0.35">
      <c r="A33" s="187" t="s">
        <v>1676</v>
      </c>
      <c r="B33" s="197" t="s">
        <v>1659</v>
      </c>
      <c r="C33" s="201">
        <v>4.0708000000000001E-2</v>
      </c>
      <c r="D33" s="201">
        <v>3.8725999999999997E-2</v>
      </c>
      <c r="E33" s="201">
        <v>3.6778999999999999E-2</v>
      </c>
      <c r="F33" s="201">
        <v>3.5041999999999997E-2</v>
      </c>
      <c r="G33" s="201">
        <v>3.3513000000000001E-2</v>
      </c>
      <c r="H33" s="201">
        <v>3.1829999999999997E-2</v>
      </c>
      <c r="I33" s="201">
        <v>3.0179999999999998E-2</v>
      </c>
      <c r="J33" s="201">
        <v>2.8448000000000001E-2</v>
      </c>
      <c r="K33" s="201">
        <v>2.6646E-2</v>
      </c>
      <c r="L33" s="201">
        <v>2.4979000000000001E-2</v>
      </c>
      <c r="M33" s="201">
        <v>2.3466999999999998E-2</v>
      </c>
      <c r="N33" s="201">
        <v>2.1950000000000001E-2</v>
      </c>
      <c r="O33" s="201">
        <v>2.0449999999999999E-2</v>
      </c>
      <c r="P33" s="201">
        <v>1.899E-2</v>
      </c>
      <c r="Q33" s="201">
        <v>1.7543E-2</v>
      </c>
      <c r="R33" s="201">
        <v>1.6268999999999999E-2</v>
      </c>
      <c r="S33" s="201">
        <v>1.512E-2</v>
      </c>
      <c r="T33" s="201">
        <v>1.4109999999999999E-2</v>
      </c>
      <c r="U33" s="201">
        <v>1.3188999999999999E-2</v>
      </c>
      <c r="V33" s="201">
        <v>1.227E-2</v>
      </c>
      <c r="W33" s="201">
        <v>1.1424999999999999E-2</v>
      </c>
      <c r="X33" s="201">
        <v>1.0463999999999999E-2</v>
      </c>
      <c r="Y33" s="201">
        <v>9.4820000000000008E-3</v>
      </c>
      <c r="Z33" s="201">
        <v>8.6669999999999994E-3</v>
      </c>
      <c r="AA33" s="201">
        <v>7.979E-3</v>
      </c>
      <c r="AB33" s="201">
        <v>7.2839999999999997E-3</v>
      </c>
      <c r="AC33" s="201">
        <v>6.5919999999999998E-3</v>
      </c>
      <c r="AD33" s="201">
        <v>5.96E-3</v>
      </c>
      <c r="AE33" s="201">
        <v>5.4200000000000003E-3</v>
      </c>
      <c r="AF33" s="199">
        <v>-6.9478999999999999E-2</v>
      </c>
      <c r="AG33" s="188"/>
    </row>
    <row r="34" spans="1:33" ht="15" customHeight="1" x14ac:dyDescent="0.35">
      <c r="A34" s="187" t="s">
        <v>1677</v>
      </c>
      <c r="B34" s="197" t="s">
        <v>1661</v>
      </c>
      <c r="C34" s="201">
        <v>0.57464499999999996</v>
      </c>
      <c r="D34" s="201">
        <v>0.61202000000000001</v>
      </c>
      <c r="E34" s="201">
        <v>0.65487300000000004</v>
      </c>
      <c r="F34" s="201">
        <v>0.70382800000000001</v>
      </c>
      <c r="G34" s="201">
        <v>0.76368999999999998</v>
      </c>
      <c r="H34" s="201">
        <v>0.83234600000000003</v>
      </c>
      <c r="I34" s="201">
        <v>0.90630100000000002</v>
      </c>
      <c r="J34" s="201">
        <v>0.98374399999999995</v>
      </c>
      <c r="K34" s="201">
        <v>1.065035</v>
      </c>
      <c r="L34" s="201">
        <v>1.1571849999999999</v>
      </c>
      <c r="M34" s="201">
        <v>1.2650079999999999</v>
      </c>
      <c r="N34" s="201">
        <v>1.3837569999999999</v>
      </c>
      <c r="O34" s="201">
        <v>1.516532</v>
      </c>
      <c r="P34" s="201">
        <v>1.660989</v>
      </c>
      <c r="Q34" s="201">
        <v>1.8032760000000001</v>
      </c>
      <c r="R34" s="201">
        <v>1.9545589999999999</v>
      </c>
      <c r="S34" s="201">
        <v>2.1065309999999999</v>
      </c>
      <c r="T34" s="201">
        <v>2.2559279999999999</v>
      </c>
      <c r="U34" s="201">
        <v>2.416903</v>
      </c>
      <c r="V34" s="201">
        <v>2.5815619999999999</v>
      </c>
      <c r="W34" s="201">
        <v>2.7395779999999998</v>
      </c>
      <c r="X34" s="201">
        <v>2.890177</v>
      </c>
      <c r="Y34" s="201">
        <v>3.0296530000000002</v>
      </c>
      <c r="Z34" s="201">
        <v>3.162442</v>
      </c>
      <c r="AA34" s="201">
        <v>3.2933270000000001</v>
      </c>
      <c r="AB34" s="201">
        <v>3.4213629999999999</v>
      </c>
      <c r="AC34" s="201">
        <v>3.5486409999999999</v>
      </c>
      <c r="AD34" s="201">
        <v>3.6716890000000002</v>
      </c>
      <c r="AE34" s="201">
        <v>3.7896350000000001</v>
      </c>
      <c r="AF34" s="199">
        <v>6.9688E-2</v>
      </c>
      <c r="AG34" s="188"/>
    </row>
    <row r="35" spans="1:33" ht="15" customHeight="1" x14ac:dyDescent="0.35">
      <c r="A35" s="187" t="s">
        <v>1678</v>
      </c>
      <c r="B35" s="197" t="s">
        <v>1663</v>
      </c>
      <c r="C35" s="201">
        <v>4.7980000000000002E-3</v>
      </c>
      <c r="D35" s="201">
        <v>5.7029999999999997E-3</v>
      </c>
      <c r="E35" s="201">
        <v>6.3889999999999997E-3</v>
      </c>
      <c r="F35" s="201">
        <v>6.9290000000000003E-3</v>
      </c>
      <c r="G35" s="201">
        <v>7.3730000000000002E-3</v>
      </c>
      <c r="H35" s="201">
        <v>7.6779999999999999E-3</v>
      </c>
      <c r="I35" s="201">
        <v>7.8589999999999997E-3</v>
      </c>
      <c r="J35" s="201">
        <v>7.9290000000000003E-3</v>
      </c>
      <c r="K35" s="201">
        <v>7.9059999999999998E-3</v>
      </c>
      <c r="L35" s="201">
        <v>7.8379999999999995E-3</v>
      </c>
      <c r="M35" s="201">
        <v>7.7409999999999996E-3</v>
      </c>
      <c r="N35" s="201">
        <v>7.5880000000000001E-3</v>
      </c>
      <c r="O35" s="201">
        <v>7.3899999999999999E-3</v>
      </c>
      <c r="P35" s="201">
        <v>7.1789999999999996E-3</v>
      </c>
      <c r="Q35" s="201">
        <v>6.8910000000000004E-3</v>
      </c>
      <c r="R35" s="201">
        <v>6.5830000000000003E-3</v>
      </c>
      <c r="S35" s="201">
        <v>6.3270000000000002E-3</v>
      </c>
      <c r="T35" s="201">
        <v>6.058E-3</v>
      </c>
      <c r="U35" s="201">
        <v>5.7660000000000003E-3</v>
      </c>
      <c r="V35" s="201">
        <v>5.4850000000000003E-3</v>
      </c>
      <c r="W35" s="201">
        <v>5.202E-3</v>
      </c>
      <c r="X35" s="201">
        <v>4.9259999999999998E-3</v>
      </c>
      <c r="Y35" s="201">
        <v>4.6579999999999998E-3</v>
      </c>
      <c r="Z35" s="201">
        <v>4.4060000000000002E-3</v>
      </c>
      <c r="AA35" s="201">
        <v>4.1700000000000001E-3</v>
      </c>
      <c r="AB35" s="201">
        <v>3.9459999999999999E-3</v>
      </c>
      <c r="AC35" s="201">
        <v>3.7369999999999999E-3</v>
      </c>
      <c r="AD35" s="201">
        <v>3.529E-3</v>
      </c>
      <c r="AE35" s="201">
        <v>3.3370000000000001E-3</v>
      </c>
      <c r="AF35" s="199">
        <v>-1.2888E-2</v>
      </c>
      <c r="AG35" s="188"/>
    </row>
    <row r="36" spans="1:33" ht="15" customHeight="1" x14ac:dyDescent="0.35">
      <c r="A36" s="187" t="s">
        <v>1679</v>
      </c>
      <c r="B36" s="197" t="s">
        <v>1665</v>
      </c>
      <c r="C36" s="201">
        <v>0</v>
      </c>
      <c r="D36" s="201">
        <v>0</v>
      </c>
      <c r="E36" s="201">
        <v>4.8019999999999998E-3</v>
      </c>
      <c r="F36" s="201">
        <v>9.273E-3</v>
      </c>
      <c r="G36" s="201">
        <v>1.362E-2</v>
      </c>
      <c r="H36" s="201">
        <v>1.7857999999999999E-2</v>
      </c>
      <c r="I36" s="201">
        <v>2.1954000000000001E-2</v>
      </c>
      <c r="J36" s="201">
        <v>2.5801000000000001E-2</v>
      </c>
      <c r="K36" s="201">
        <v>2.9377E-2</v>
      </c>
      <c r="L36" s="201">
        <v>3.2895000000000001E-2</v>
      </c>
      <c r="M36" s="201">
        <v>3.6549999999999999E-2</v>
      </c>
      <c r="N36" s="201">
        <v>4.0271000000000001E-2</v>
      </c>
      <c r="O36" s="201">
        <v>4.4130999999999997E-2</v>
      </c>
      <c r="P36" s="201">
        <v>4.8115999999999999E-2</v>
      </c>
      <c r="Q36" s="201">
        <v>5.2090999999999998E-2</v>
      </c>
      <c r="R36" s="201">
        <v>5.6283E-2</v>
      </c>
      <c r="S36" s="201">
        <v>6.0682E-2</v>
      </c>
      <c r="T36" s="201">
        <v>6.5259999999999999E-2</v>
      </c>
      <c r="U36" s="201">
        <v>7.0387000000000005E-2</v>
      </c>
      <c r="V36" s="201">
        <v>7.6138999999999998E-2</v>
      </c>
      <c r="W36" s="201">
        <v>8.2224000000000005E-2</v>
      </c>
      <c r="X36" s="201">
        <v>8.8414000000000006E-2</v>
      </c>
      <c r="Y36" s="201">
        <v>9.4789999999999999E-2</v>
      </c>
      <c r="Z36" s="201">
        <v>0.10142900000000001</v>
      </c>
      <c r="AA36" s="201">
        <v>0.108489</v>
      </c>
      <c r="AB36" s="201">
        <v>0.11597300000000001</v>
      </c>
      <c r="AC36" s="201">
        <v>0.123997</v>
      </c>
      <c r="AD36" s="201">
        <v>0.13239100000000001</v>
      </c>
      <c r="AE36" s="201">
        <v>0.14105799999999999</v>
      </c>
      <c r="AF36" s="199" t="s">
        <v>2926</v>
      </c>
      <c r="AG36" s="188"/>
    </row>
    <row r="37" spans="1:33" ht="15" customHeight="1" x14ac:dyDescent="0.35">
      <c r="A37" s="187" t="s">
        <v>1680</v>
      </c>
      <c r="B37" s="197" t="s">
        <v>1667</v>
      </c>
      <c r="C37" s="201">
        <v>0</v>
      </c>
      <c r="D37" s="201">
        <v>0</v>
      </c>
      <c r="E37" s="201">
        <v>4.7920000000000003E-3</v>
      </c>
      <c r="F37" s="201">
        <v>9.1020000000000007E-3</v>
      </c>
      <c r="G37" s="201">
        <v>1.3188999999999999E-2</v>
      </c>
      <c r="H37" s="201">
        <v>1.7124E-2</v>
      </c>
      <c r="I37" s="201">
        <v>2.0841999999999999E-2</v>
      </c>
      <c r="J37" s="201">
        <v>2.4292000000000001E-2</v>
      </c>
      <c r="K37" s="201">
        <v>2.7504000000000001E-2</v>
      </c>
      <c r="L37" s="201">
        <v>3.0744E-2</v>
      </c>
      <c r="M37" s="201">
        <v>3.4217999999999998E-2</v>
      </c>
      <c r="N37" s="201">
        <v>3.7911E-2</v>
      </c>
      <c r="O37" s="201">
        <v>4.1903999999999997E-2</v>
      </c>
      <c r="P37" s="201">
        <v>4.6192999999999998E-2</v>
      </c>
      <c r="Q37" s="201">
        <v>5.0677E-2</v>
      </c>
      <c r="R37" s="201">
        <v>5.5608999999999999E-2</v>
      </c>
      <c r="S37" s="201">
        <v>6.0970000000000003E-2</v>
      </c>
      <c r="T37" s="201">
        <v>6.6772999999999999E-2</v>
      </c>
      <c r="U37" s="201">
        <v>7.3441999999999993E-2</v>
      </c>
      <c r="V37" s="201">
        <v>8.1113000000000005E-2</v>
      </c>
      <c r="W37" s="201">
        <v>8.9478000000000002E-2</v>
      </c>
      <c r="X37" s="201">
        <v>9.8288E-2</v>
      </c>
      <c r="Y37" s="201">
        <v>0.107596</v>
      </c>
      <c r="Z37" s="201">
        <v>0.11747199999999999</v>
      </c>
      <c r="AA37" s="201">
        <v>0.12809999999999999</v>
      </c>
      <c r="AB37" s="201">
        <v>0.13945099999999999</v>
      </c>
      <c r="AC37" s="201">
        <v>0.15163699999999999</v>
      </c>
      <c r="AD37" s="201">
        <v>0.16437399999999999</v>
      </c>
      <c r="AE37" s="201">
        <v>0.17741299999999999</v>
      </c>
      <c r="AF37" s="199" t="s">
        <v>2926</v>
      </c>
      <c r="AG37" s="188"/>
    </row>
    <row r="38" spans="1:33" ht="15" customHeight="1" x14ac:dyDescent="0.35">
      <c r="A38" s="187" t="s">
        <v>1681</v>
      </c>
      <c r="B38" s="197" t="s">
        <v>1669</v>
      </c>
      <c r="C38" s="201">
        <v>0</v>
      </c>
      <c r="D38" s="201">
        <v>0</v>
      </c>
      <c r="E38" s="201">
        <v>8.0309999999999999E-3</v>
      </c>
      <c r="F38" s="201">
        <v>1.5547999999999999E-2</v>
      </c>
      <c r="G38" s="201">
        <v>2.2983E-2</v>
      </c>
      <c r="H38" s="201">
        <v>3.0315999999999999E-2</v>
      </c>
      <c r="I38" s="201">
        <v>3.7409999999999999E-2</v>
      </c>
      <c r="J38" s="201">
        <v>4.4117000000000003E-2</v>
      </c>
      <c r="K38" s="201">
        <v>5.0389000000000003E-2</v>
      </c>
      <c r="L38" s="201">
        <v>5.6564999999999997E-2</v>
      </c>
      <c r="M38" s="201">
        <v>6.2924999999999995E-2</v>
      </c>
      <c r="N38" s="201">
        <v>6.9292999999999993E-2</v>
      </c>
      <c r="O38" s="201">
        <v>7.5836000000000001E-2</v>
      </c>
      <c r="P38" s="201">
        <v>8.2627000000000006E-2</v>
      </c>
      <c r="Q38" s="201">
        <v>8.9402999999999996E-2</v>
      </c>
      <c r="R38" s="201">
        <v>9.6571000000000004E-2</v>
      </c>
      <c r="S38" s="201">
        <v>0.104212</v>
      </c>
      <c r="T38" s="201">
        <v>0.112293</v>
      </c>
      <c r="U38" s="201">
        <v>0.121466</v>
      </c>
      <c r="V38" s="201">
        <v>0.131887</v>
      </c>
      <c r="W38" s="201">
        <v>0.14305100000000001</v>
      </c>
      <c r="X38" s="201">
        <v>0.15457899999999999</v>
      </c>
      <c r="Y38" s="201">
        <v>0.16658000000000001</v>
      </c>
      <c r="Z38" s="201">
        <v>0.17917</v>
      </c>
      <c r="AA38" s="201">
        <v>0.19262099999999999</v>
      </c>
      <c r="AB38" s="201">
        <v>0.20694299999999999</v>
      </c>
      <c r="AC38" s="201">
        <v>0.222335</v>
      </c>
      <c r="AD38" s="201">
        <v>0.23847599999999999</v>
      </c>
      <c r="AE38" s="201">
        <v>0.255162</v>
      </c>
      <c r="AF38" s="199" t="s">
        <v>2926</v>
      </c>
      <c r="AG38" s="188"/>
    </row>
    <row r="39" spans="1:33" ht="12" customHeight="1" x14ac:dyDescent="0.35">
      <c r="A39" s="187" t="s">
        <v>1682</v>
      </c>
      <c r="B39" s="197" t="s">
        <v>1683</v>
      </c>
      <c r="C39" s="201">
        <v>59.693741000000003</v>
      </c>
      <c r="D39" s="201">
        <v>59.219906000000002</v>
      </c>
      <c r="E39" s="201">
        <v>59.089672</v>
      </c>
      <c r="F39" s="201">
        <v>59.441608000000002</v>
      </c>
      <c r="G39" s="201">
        <v>60.343643</v>
      </c>
      <c r="H39" s="201">
        <v>61.236187000000001</v>
      </c>
      <c r="I39" s="201">
        <v>62.154181999999999</v>
      </c>
      <c r="J39" s="201">
        <v>62.950744999999998</v>
      </c>
      <c r="K39" s="201">
        <v>63.604579999999999</v>
      </c>
      <c r="L39" s="201">
        <v>64.387077000000005</v>
      </c>
      <c r="M39" s="201">
        <v>65.444946000000002</v>
      </c>
      <c r="N39" s="201">
        <v>66.408798000000004</v>
      </c>
      <c r="O39" s="201">
        <v>67.426163000000003</v>
      </c>
      <c r="P39" s="201">
        <v>68.519752999999994</v>
      </c>
      <c r="Q39" s="201">
        <v>69.425606000000002</v>
      </c>
      <c r="R39" s="201">
        <v>70.452704999999995</v>
      </c>
      <c r="S39" s="201">
        <v>71.457924000000006</v>
      </c>
      <c r="T39" s="201">
        <v>72.446793</v>
      </c>
      <c r="U39" s="201">
        <v>73.633788999999993</v>
      </c>
      <c r="V39" s="201">
        <v>74.981209000000007</v>
      </c>
      <c r="W39" s="201">
        <v>76.183959999999999</v>
      </c>
      <c r="X39" s="201">
        <v>77.338393999999994</v>
      </c>
      <c r="Y39" s="201">
        <v>78.359520000000003</v>
      </c>
      <c r="Z39" s="201">
        <v>79.312652999999997</v>
      </c>
      <c r="AA39" s="201">
        <v>80.298964999999995</v>
      </c>
      <c r="AB39" s="201">
        <v>81.340034000000003</v>
      </c>
      <c r="AC39" s="201">
        <v>82.505859000000001</v>
      </c>
      <c r="AD39" s="201">
        <v>83.699607999999998</v>
      </c>
      <c r="AE39" s="201">
        <v>84.902884999999998</v>
      </c>
      <c r="AF39" s="199">
        <v>1.2661E-2</v>
      </c>
      <c r="AG39" s="188"/>
    </row>
    <row r="40" spans="1:33" ht="12" customHeight="1" x14ac:dyDescent="0.35">
      <c r="A40" s="184"/>
      <c r="B40" s="196" t="s">
        <v>1684</v>
      </c>
      <c r="C40" s="188"/>
      <c r="D40" s="188"/>
      <c r="E40" s="188"/>
      <c r="F40" s="188"/>
      <c r="G40" s="188"/>
      <c r="H40" s="188"/>
      <c r="I40" s="188"/>
      <c r="J40" s="188"/>
      <c r="K40" s="188"/>
      <c r="L40" s="188"/>
      <c r="M40" s="188"/>
      <c r="N40" s="188"/>
      <c r="O40" s="188"/>
      <c r="P40" s="188"/>
      <c r="Q40" s="188"/>
      <c r="R40" s="188"/>
      <c r="S40" s="188"/>
      <c r="T40" s="188"/>
      <c r="U40" s="188"/>
      <c r="V40" s="188"/>
      <c r="W40" s="188"/>
      <c r="X40" s="188"/>
      <c r="Y40" s="188"/>
      <c r="Z40" s="188"/>
      <c r="AA40" s="188"/>
      <c r="AB40" s="188"/>
      <c r="AC40" s="188"/>
      <c r="AD40" s="188"/>
      <c r="AE40" s="188"/>
      <c r="AF40" s="188"/>
      <c r="AG40" s="188"/>
    </row>
    <row r="41" spans="1:33" ht="12" customHeight="1" x14ac:dyDescent="0.35">
      <c r="A41" s="187" t="s">
        <v>1685</v>
      </c>
      <c r="B41" s="197" t="s">
        <v>1653</v>
      </c>
      <c r="C41" s="201">
        <v>184.86199999999999</v>
      </c>
      <c r="D41" s="201">
        <v>184.344696</v>
      </c>
      <c r="E41" s="201">
        <v>184.476089</v>
      </c>
      <c r="F41" s="201">
        <v>185.892212</v>
      </c>
      <c r="G41" s="201">
        <v>188.61058</v>
      </c>
      <c r="H41" s="201">
        <v>190.849152</v>
      </c>
      <c r="I41" s="201">
        <v>192.67218</v>
      </c>
      <c r="J41" s="201">
        <v>193.73893699999999</v>
      </c>
      <c r="K41" s="201">
        <v>194.02500900000001</v>
      </c>
      <c r="L41" s="201">
        <v>194.458145</v>
      </c>
      <c r="M41" s="201">
        <v>195.35394299999999</v>
      </c>
      <c r="N41" s="201">
        <v>195.959137</v>
      </c>
      <c r="O41" s="201">
        <v>196.694839</v>
      </c>
      <c r="P41" s="201">
        <v>197.61731</v>
      </c>
      <c r="Q41" s="201">
        <v>197.971542</v>
      </c>
      <c r="R41" s="201">
        <v>198.53990200000001</v>
      </c>
      <c r="S41" s="201">
        <v>199.169006</v>
      </c>
      <c r="T41" s="201">
        <v>199.41644299999999</v>
      </c>
      <c r="U41" s="201">
        <v>200.135818</v>
      </c>
      <c r="V41" s="201">
        <v>201.1875</v>
      </c>
      <c r="W41" s="201">
        <v>201.891571</v>
      </c>
      <c r="X41" s="201">
        <v>202.28323399999999</v>
      </c>
      <c r="Y41" s="201">
        <v>202.176941</v>
      </c>
      <c r="Z41" s="201">
        <v>201.833054</v>
      </c>
      <c r="AA41" s="201">
        <v>201.504211</v>
      </c>
      <c r="AB41" s="201">
        <v>201.22666899999999</v>
      </c>
      <c r="AC41" s="201">
        <v>201.23538199999999</v>
      </c>
      <c r="AD41" s="201">
        <v>201.305756</v>
      </c>
      <c r="AE41" s="201">
        <v>201.41529800000001</v>
      </c>
      <c r="AF41" s="199">
        <v>3.0669999999999998E-3</v>
      </c>
      <c r="AG41" s="188"/>
    </row>
    <row r="42" spans="1:33" ht="12" customHeight="1" x14ac:dyDescent="0.35">
      <c r="A42" s="187" t="s">
        <v>1686</v>
      </c>
      <c r="B42" s="197" t="s">
        <v>1655</v>
      </c>
      <c r="C42" s="201">
        <v>0.177816</v>
      </c>
      <c r="D42" s="201">
        <v>0.17777100000000001</v>
      </c>
      <c r="E42" s="201">
        <v>0.180895</v>
      </c>
      <c r="F42" s="201">
        <v>0.18678600000000001</v>
      </c>
      <c r="G42" s="201">
        <v>0.19670299999999999</v>
      </c>
      <c r="H42" s="201">
        <v>0.208367</v>
      </c>
      <c r="I42" s="201">
        <v>0.220694</v>
      </c>
      <c r="J42" s="201">
        <v>0.23275299999999999</v>
      </c>
      <c r="K42" s="201">
        <v>0.245085</v>
      </c>
      <c r="L42" s="201">
        <v>0.25741999999999998</v>
      </c>
      <c r="M42" s="201">
        <v>0.26973999999999998</v>
      </c>
      <c r="N42" s="201">
        <v>0.28104200000000001</v>
      </c>
      <c r="O42" s="201">
        <v>0.291574</v>
      </c>
      <c r="P42" s="201">
        <v>0.30125000000000002</v>
      </c>
      <c r="Q42" s="201">
        <v>0.30850699999999998</v>
      </c>
      <c r="R42" s="201">
        <v>0.315085</v>
      </c>
      <c r="S42" s="201">
        <v>0.320664</v>
      </c>
      <c r="T42" s="201">
        <v>0.32526100000000002</v>
      </c>
      <c r="U42" s="201">
        <v>0.33057199999999998</v>
      </c>
      <c r="V42" s="201">
        <v>0.33603699999999997</v>
      </c>
      <c r="W42" s="201">
        <v>0.33924599999999999</v>
      </c>
      <c r="X42" s="201">
        <v>0.34148200000000001</v>
      </c>
      <c r="Y42" s="201">
        <v>0.34378500000000001</v>
      </c>
      <c r="Z42" s="201">
        <v>0.346113</v>
      </c>
      <c r="AA42" s="201">
        <v>0.348717</v>
      </c>
      <c r="AB42" s="201">
        <v>0.35136800000000001</v>
      </c>
      <c r="AC42" s="201">
        <v>0.354296</v>
      </c>
      <c r="AD42" s="201">
        <v>0.357124</v>
      </c>
      <c r="AE42" s="201">
        <v>0.359989</v>
      </c>
      <c r="AF42" s="199">
        <v>2.5510000000000001E-2</v>
      </c>
      <c r="AG42" s="188"/>
    </row>
    <row r="43" spans="1:33" ht="12" customHeight="1" x14ac:dyDescent="0.35">
      <c r="A43" s="187" t="s">
        <v>1687</v>
      </c>
      <c r="B43" s="197" t="s">
        <v>1657</v>
      </c>
      <c r="C43" s="201">
        <v>2.7642E-2</v>
      </c>
      <c r="D43" s="201">
        <v>3.0204999999999999E-2</v>
      </c>
      <c r="E43" s="201">
        <v>3.2635999999999998E-2</v>
      </c>
      <c r="F43" s="201">
        <v>3.4927E-2</v>
      </c>
      <c r="G43" s="201">
        <v>3.7268000000000003E-2</v>
      </c>
      <c r="H43" s="201">
        <v>3.9259000000000002E-2</v>
      </c>
      <c r="I43" s="201">
        <v>4.0816999999999999E-2</v>
      </c>
      <c r="J43" s="201">
        <v>4.1799000000000003E-2</v>
      </c>
      <c r="K43" s="201">
        <v>4.2358E-2</v>
      </c>
      <c r="L43" s="201">
        <v>4.2771000000000003E-2</v>
      </c>
      <c r="M43" s="201">
        <v>4.3182999999999999E-2</v>
      </c>
      <c r="N43" s="201">
        <v>4.3642E-2</v>
      </c>
      <c r="O43" s="201">
        <v>4.4277999999999998E-2</v>
      </c>
      <c r="P43" s="201">
        <v>4.5026999999999998E-2</v>
      </c>
      <c r="Q43" s="201">
        <v>4.5581999999999998E-2</v>
      </c>
      <c r="R43" s="201">
        <v>4.6136000000000003E-2</v>
      </c>
      <c r="S43" s="201">
        <v>4.6531000000000003E-2</v>
      </c>
      <c r="T43" s="201">
        <v>4.6794000000000002E-2</v>
      </c>
      <c r="U43" s="201">
        <v>4.7144999999999999E-2</v>
      </c>
      <c r="V43" s="201">
        <v>4.7666E-2</v>
      </c>
      <c r="W43" s="201">
        <v>4.8096E-2</v>
      </c>
      <c r="X43" s="201">
        <v>4.8453000000000003E-2</v>
      </c>
      <c r="Y43" s="201">
        <v>4.8684999999999999E-2</v>
      </c>
      <c r="Z43" s="201">
        <v>4.8861000000000002E-2</v>
      </c>
      <c r="AA43" s="201">
        <v>4.9049000000000002E-2</v>
      </c>
      <c r="AB43" s="201">
        <v>4.9248E-2</v>
      </c>
      <c r="AC43" s="201">
        <v>4.9494999999999997E-2</v>
      </c>
      <c r="AD43" s="201">
        <v>4.9695000000000003E-2</v>
      </c>
      <c r="AE43" s="201">
        <v>4.9834999999999997E-2</v>
      </c>
      <c r="AF43" s="199">
        <v>2.1271999999999999E-2</v>
      </c>
      <c r="AG43" s="188"/>
    </row>
    <row r="44" spans="1:33" ht="12" customHeight="1" x14ac:dyDescent="0.35">
      <c r="A44" s="187" t="s">
        <v>1688</v>
      </c>
      <c r="B44" s="197" t="s">
        <v>1659</v>
      </c>
      <c r="C44" s="201">
        <v>2.1455150000000001</v>
      </c>
      <c r="D44" s="201">
        <v>2.194642</v>
      </c>
      <c r="E44" s="201">
        <v>2.2380640000000001</v>
      </c>
      <c r="F44" s="201">
        <v>2.2797019999999999</v>
      </c>
      <c r="G44" s="201">
        <v>2.319849</v>
      </c>
      <c r="H44" s="201">
        <v>2.3348580000000001</v>
      </c>
      <c r="I44" s="201">
        <v>2.3220869999999998</v>
      </c>
      <c r="J44" s="201">
        <v>2.2799879999999999</v>
      </c>
      <c r="K44" s="201">
        <v>2.2191930000000002</v>
      </c>
      <c r="L44" s="201">
        <v>2.1581709999999998</v>
      </c>
      <c r="M44" s="201">
        <v>2.1082679999999998</v>
      </c>
      <c r="N44" s="201">
        <v>2.0697860000000001</v>
      </c>
      <c r="O44" s="201">
        <v>2.0510329999999999</v>
      </c>
      <c r="P44" s="201">
        <v>2.0526599999999999</v>
      </c>
      <c r="Q44" s="201">
        <v>2.0645099999999998</v>
      </c>
      <c r="R44" s="201">
        <v>2.093877</v>
      </c>
      <c r="S44" s="201">
        <v>2.1380020000000002</v>
      </c>
      <c r="T44" s="201">
        <v>2.1920709999999999</v>
      </c>
      <c r="U44" s="201">
        <v>2.2658179999999999</v>
      </c>
      <c r="V44" s="201">
        <v>2.358203</v>
      </c>
      <c r="W44" s="201">
        <v>2.4577110000000002</v>
      </c>
      <c r="X44" s="201">
        <v>2.5637089999999998</v>
      </c>
      <c r="Y44" s="201">
        <v>2.673524</v>
      </c>
      <c r="Z44" s="201">
        <v>2.7897789999999998</v>
      </c>
      <c r="AA44" s="201">
        <v>2.9163060000000001</v>
      </c>
      <c r="AB44" s="201">
        <v>3.0541450000000001</v>
      </c>
      <c r="AC44" s="201">
        <v>3.2053590000000001</v>
      </c>
      <c r="AD44" s="201">
        <v>3.3672719999999998</v>
      </c>
      <c r="AE44" s="201">
        <v>3.5394549999999998</v>
      </c>
      <c r="AF44" s="199">
        <v>1.8038999999999999E-2</v>
      </c>
      <c r="AG44" s="188"/>
    </row>
    <row r="45" spans="1:33" ht="12" customHeight="1" x14ac:dyDescent="0.35">
      <c r="A45" s="187" t="s">
        <v>1689</v>
      </c>
      <c r="B45" s="197" t="s">
        <v>1661</v>
      </c>
      <c r="C45" s="201">
        <v>0</v>
      </c>
      <c r="D45" s="201">
        <v>0</v>
      </c>
      <c r="E45" s="201">
        <v>0</v>
      </c>
      <c r="F45" s="201">
        <v>0</v>
      </c>
      <c r="G45" s="201">
        <v>0</v>
      </c>
      <c r="H45" s="201">
        <v>0</v>
      </c>
      <c r="I45" s="201">
        <v>0</v>
      </c>
      <c r="J45" s="201">
        <v>0</v>
      </c>
      <c r="K45" s="201">
        <v>0</v>
      </c>
      <c r="L45" s="201">
        <v>0</v>
      </c>
      <c r="M45" s="201">
        <v>0</v>
      </c>
      <c r="N45" s="201">
        <v>0</v>
      </c>
      <c r="O45" s="201">
        <v>0</v>
      </c>
      <c r="P45" s="201">
        <v>0</v>
      </c>
      <c r="Q45" s="201">
        <v>0</v>
      </c>
      <c r="R45" s="201">
        <v>0</v>
      </c>
      <c r="S45" s="201">
        <v>0</v>
      </c>
      <c r="T45" s="201">
        <v>0</v>
      </c>
      <c r="U45" s="201">
        <v>0</v>
      </c>
      <c r="V45" s="201">
        <v>0</v>
      </c>
      <c r="W45" s="201">
        <v>0</v>
      </c>
      <c r="X45" s="201">
        <v>0</v>
      </c>
      <c r="Y45" s="201">
        <v>0</v>
      </c>
      <c r="Z45" s="201">
        <v>0</v>
      </c>
      <c r="AA45" s="201">
        <v>0</v>
      </c>
      <c r="AB45" s="201">
        <v>0</v>
      </c>
      <c r="AC45" s="201">
        <v>0</v>
      </c>
      <c r="AD45" s="201">
        <v>0</v>
      </c>
      <c r="AE45" s="201">
        <v>0</v>
      </c>
      <c r="AF45" s="199" t="s">
        <v>2926</v>
      </c>
      <c r="AG45" s="188"/>
    </row>
    <row r="46" spans="1:33" ht="12" customHeight="1" x14ac:dyDescent="0.35">
      <c r="A46" s="187" t="s">
        <v>1690</v>
      </c>
      <c r="B46" s="197" t="s">
        <v>1663</v>
      </c>
      <c r="C46" s="201">
        <v>4.2640000000000004E-3</v>
      </c>
      <c r="D46" s="201">
        <v>4.9620000000000003E-3</v>
      </c>
      <c r="E46" s="201">
        <v>5.5570000000000003E-3</v>
      </c>
      <c r="F46" s="201">
        <v>6.0879999999999997E-3</v>
      </c>
      <c r="G46" s="201">
        <v>6.5700000000000003E-3</v>
      </c>
      <c r="H46" s="201">
        <v>6.9430000000000004E-3</v>
      </c>
      <c r="I46" s="201">
        <v>7.2110000000000004E-3</v>
      </c>
      <c r="J46" s="201">
        <v>7.3699999999999998E-3</v>
      </c>
      <c r="K46" s="201">
        <v>7.4250000000000002E-3</v>
      </c>
      <c r="L46" s="201">
        <v>7.4089999999999998E-3</v>
      </c>
      <c r="M46" s="201">
        <v>7.326E-3</v>
      </c>
      <c r="N46" s="201">
        <v>7.1510000000000002E-3</v>
      </c>
      <c r="O46" s="201">
        <v>6.9109999999999996E-3</v>
      </c>
      <c r="P46" s="201">
        <v>6.6239999999999997E-3</v>
      </c>
      <c r="Q46" s="201">
        <v>6.2880000000000002E-3</v>
      </c>
      <c r="R46" s="201">
        <v>5.9630000000000004E-3</v>
      </c>
      <c r="S46" s="201">
        <v>5.646E-3</v>
      </c>
      <c r="T46" s="201">
        <v>5.2820000000000002E-3</v>
      </c>
      <c r="U46" s="201">
        <v>4.9189999999999998E-3</v>
      </c>
      <c r="V46" s="201">
        <v>4.6119999999999998E-3</v>
      </c>
      <c r="W46" s="201">
        <v>4.3499999999999997E-3</v>
      </c>
      <c r="X46" s="201">
        <v>4.0800000000000003E-3</v>
      </c>
      <c r="Y46" s="201">
        <v>3.833E-3</v>
      </c>
      <c r="Z46" s="201">
        <v>3.607E-3</v>
      </c>
      <c r="AA46" s="201">
        <v>3.4020000000000001E-3</v>
      </c>
      <c r="AB46" s="201">
        <v>3.2109999999999999E-3</v>
      </c>
      <c r="AC46" s="201">
        <v>3.0339999999999998E-3</v>
      </c>
      <c r="AD46" s="201">
        <v>2.8679999999999999E-3</v>
      </c>
      <c r="AE46" s="201">
        <v>2.715E-3</v>
      </c>
      <c r="AF46" s="199">
        <v>-1.5989E-2</v>
      </c>
      <c r="AG46" s="188"/>
    </row>
    <row r="47" spans="1:33" ht="12" customHeight="1" x14ac:dyDescent="0.35">
      <c r="A47" s="187" t="s">
        <v>1691</v>
      </c>
      <c r="B47" s="197" t="s">
        <v>1665</v>
      </c>
      <c r="C47" s="201">
        <v>0</v>
      </c>
      <c r="D47" s="201">
        <v>0</v>
      </c>
      <c r="E47" s="201">
        <v>1.24E-3</v>
      </c>
      <c r="F47" s="201">
        <v>2.4169999999999999E-3</v>
      </c>
      <c r="G47" s="201">
        <v>3.601E-3</v>
      </c>
      <c r="H47" s="201">
        <v>4.8009999999999997E-3</v>
      </c>
      <c r="I47" s="201">
        <v>6.0099999999999997E-3</v>
      </c>
      <c r="J47" s="201">
        <v>7.1989999999999997E-3</v>
      </c>
      <c r="K47" s="201">
        <v>8.3590000000000001E-3</v>
      </c>
      <c r="L47" s="201">
        <v>9.5320000000000005E-3</v>
      </c>
      <c r="M47" s="201">
        <v>1.0751E-2</v>
      </c>
      <c r="N47" s="201">
        <v>1.1972E-2</v>
      </c>
      <c r="O47" s="201">
        <v>1.3199000000000001E-2</v>
      </c>
      <c r="P47" s="201">
        <v>1.4416999999999999E-2</v>
      </c>
      <c r="Q47" s="201">
        <v>1.5571E-2</v>
      </c>
      <c r="R47" s="201">
        <v>1.6719000000000001E-2</v>
      </c>
      <c r="S47" s="201">
        <v>1.7854999999999999E-2</v>
      </c>
      <c r="T47" s="201">
        <v>1.8970999999999998E-2</v>
      </c>
      <c r="U47" s="201">
        <v>2.0177E-2</v>
      </c>
      <c r="V47" s="201">
        <v>2.1499000000000001E-2</v>
      </c>
      <c r="W47" s="201">
        <v>2.2883000000000001E-2</v>
      </c>
      <c r="X47" s="201">
        <v>2.4312E-2</v>
      </c>
      <c r="Y47" s="201">
        <v>2.5756999999999999E-2</v>
      </c>
      <c r="Z47" s="201">
        <v>2.7286999999999999E-2</v>
      </c>
      <c r="AA47" s="201">
        <v>2.9006000000000001E-2</v>
      </c>
      <c r="AB47" s="201">
        <v>3.0893E-2</v>
      </c>
      <c r="AC47" s="201">
        <v>3.2987000000000002E-2</v>
      </c>
      <c r="AD47" s="201">
        <v>3.5265999999999999E-2</v>
      </c>
      <c r="AE47" s="201">
        <v>3.7726999999999997E-2</v>
      </c>
      <c r="AF47" s="199" t="s">
        <v>2926</v>
      </c>
      <c r="AG47" s="188"/>
    </row>
    <row r="48" spans="1:33" ht="12" customHeight="1" x14ac:dyDescent="0.35">
      <c r="A48" s="187" t="s">
        <v>1692</v>
      </c>
      <c r="B48" s="197" t="s">
        <v>1667</v>
      </c>
      <c r="C48" s="201">
        <v>0</v>
      </c>
      <c r="D48" s="201">
        <v>0</v>
      </c>
      <c r="E48" s="201">
        <v>2.7929999999999999E-3</v>
      </c>
      <c r="F48" s="201">
        <v>5.3759999999999997E-3</v>
      </c>
      <c r="G48" s="201">
        <v>7.9340000000000001E-3</v>
      </c>
      <c r="H48" s="201">
        <v>1.0499E-2</v>
      </c>
      <c r="I48" s="201">
        <v>1.3030999999999999E-2</v>
      </c>
      <c r="J48" s="201">
        <v>1.5478E-2</v>
      </c>
      <c r="K48" s="201">
        <v>1.7826000000000002E-2</v>
      </c>
      <c r="L48" s="201">
        <v>2.0178999999999999E-2</v>
      </c>
      <c r="M48" s="201">
        <v>2.2592999999999999E-2</v>
      </c>
      <c r="N48" s="201">
        <v>2.4974E-2</v>
      </c>
      <c r="O48" s="201">
        <v>2.7327000000000001E-2</v>
      </c>
      <c r="P48" s="201">
        <v>2.9623E-2</v>
      </c>
      <c r="Q48" s="201">
        <v>3.1739000000000003E-2</v>
      </c>
      <c r="R48" s="201">
        <v>3.3797000000000001E-2</v>
      </c>
      <c r="S48" s="201">
        <v>3.5782000000000001E-2</v>
      </c>
      <c r="T48" s="201">
        <v>3.7679999999999998E-2</v>
      </c>
      <c r="U48" s="201">
        <v>3.9711000000000003E-2</v>
      </c>
      <c r="V48" s="201">
        <v>4.1924000000000003E-2</v>
      </c>
      <c r="W48" s="201">
        <v>4.4208999999999998E-2</v>
      </c>
      <c r="X48" s="201">
        <v>4.6512999999999999E-2</v>
      </c>
      <c r="Y48" s="201">
        <v>4.8765999999999997E-2</v>
      </c>
      <c r="Z48" s="201">
        <v>5.1101000000000001E-2</v>
      </c>
      <c r="AA48" s="201">
        <v>5.3706999999999998E-2</v>
      </c>
      <c r="AB48" s="201">
        <v>5.6491E-2</v>
      </c>
      <c r="AC48" s="201">
        <v>5.9487999999999999E-2</v>
      </c>
      <c r="AD48" s="201">
        <v>6.2619999999999995E-2</v>
      </c>
      <c r="AE48" s="201">
        <v>6.5863000000000005E-2</v>
      </c>
      <c r="AF48" s="199" t="s">
        <v>2926</v>
      </c>
      <c r="AG48" s="188"/>
    </row>
    <row r="49" spans="1:33" ht="12" customHeight="1" x14ac:dyDescent="0.35">
      <c r="A49" s="187" t="s">
        <v>1693</v>
      </c>
      <c r="B49" s="197" t="s">
        <v>1669</v>
      </c>
      <c r="C49" s="201">
        <v>0</v>
      </c>
      <c r="D49" s="201">
        <v>0</v>
      </c>
      <c r="E49" s="201">
        <v>6.7479999999999997E-3</v>
      </c>
      <c r="F49" s="201">
        <v>1.3188999999999999E-2</v>
      </c>
      <c r="G49" s="201">
        <v>1.9757E-2</v>
      </c>
      <c r="H49" s="201">
        <v>2.6471000000000001E-2</v>
      </c>
      <c r="I49" s="201">
        <v>3.3218999999999999E-2</v>
      </c>
      <c r="J49" s="201">
        <v>3.9855000000000002E-2</v>
      </c>
      <c r="K49" s="201">
        <v>4.6288999999999997E-2</v>
      </c>
      <c r="L49" s="201">
        <v>5.2738E-2</v>
      </c>
      <c r="M49" s="201">
        <v>5.9318999999999997E-2</v>
      </c>
      <c r="N49" s="201">
        <v>6.5734000000000001E-2</v>
      </c>
      <c r="O49" s="201">
        <v>7.2011000000000006E-2</v>
      </c>
      <c r="P49" s="201">
        <v>7.8081999999999999E-2</v>
      </c>
      <c r="Q49" s="201">
        <v>8.3599000000000007E-2</v>
      </c>
      <c r="R49" s="201">
        <v>8.8863999999999999E-2</v>
      </c>
      <c r="S49" s="201">
        <v>9.3850000000000003E-2</v>
      </c>
      <c r="T49" s="201">
        <v>9.8485000000000003E-2</v>
      </c>
      <c r="U49" s="201">
        <v>0.103307</v>
      </c>
      <c r="V49" s="201">
        <v>0.10841199999999999</v>
      </c>
      <c r="W49" s="201">
        <v>0.11351600000000001</v>
      </c>
      <c r="X49" s="201">
        <v>0.118522</v>
      </c>
      <c r="Y49" s="201">
        <v>0.123284</v>
      </c>
      <c r="Z49" s="201">
        <v>0.12817000000000001</v>
      </c>
      <c r="AA49" s="201">
        <v>0.133685</v>
      </c>
      <c r="AB49" s="201">
        <v>0.13969000000000001</v>
      </c>
      <c r="AC49" s="201">
        <v>0.146366</v>
      </c>
      <c r="AD49" s="201">
        <v>0.153637</v>
      </c>
      <c r="AE49" s="201">
        <v>0.16156100000000001</v>
      </c>
      <c r="AF49" s="199" t="s">
        <v>2926</v>
      </c>
      <c r="AG49" s="188"/>
    </row>
    <row r="50" spans="1:33" ht="15" customHeight="1" x14ac:dyDescent="0.35">
      <c r="A50" s="187" t="s">
        <v>1694</v>
      </c>
      <c r="B50" s="197" t="s">
        <v>1695</v>
      </c>
      <c r="C50" s="201">
        <v>187.21717799999999</v>
      </c>
      <c r="D50" s="201">
        <v>186.75206</v>
      </c>
      <c r="E50" s="201">
        <v>186.943893</v>
      </c>
      <c r="F50" s="201">
        <v>188.42063899999999</v>
      </c>
      <c r="G50" s="201">
        <v>191.20210299999999</v>
      </c>
      <c r="H50" s="201">
        <v>193.48014800000001</v>
      </c>
      <c r="I50" s="201">
        <v>195.31500199999999</v>
      </c>
      <c r="J50" s="201">
        <v>196.363235</v>
      </c>
      <c r="K50" s="201">
        <v>196.611053</v>
      </c>
      <c r="L50" s="201">
        <v>197.005753</v>
      </c>
      <c r="M50" s="201">
        <v>197.87446600000001</v>
      </c>
      <c r="N50" s="201">
        <v>198.46281400000001</v>
      </c>
      <c r="O50" s="201">
        <v>199.20082099999999</v>
      </c>
      <c r="P50" s="201">
        <v>200.14454699999999</v>
      </c>
      <c r="Q50" s="201">
        <v>200.526962</v>
      </c>
      <c r="R50" s="201">
        <v>201.13973999999999</v>
      </c>
      <c r="S50" s="201">
        <v>201.826584</v>
      </c>
      <c r="T50" s="201">
        <v>202.140244</v>
      </c>
      <c r="U50" s="201">
        <v>202.946808</v>
      </c>
      <c r="V50" s="201">
        <v>204.10554500000001</v>
      </c>
      <c r="W50" s="201">
        <v>204.92065400000001</v>
      </c>
      <c r="X50" s="201">
        <v>205.429428</v>
      </c>
      <c r="Y50" s="201">
        <v>205.44340500000001</v>
      </c>
      <c r="Z50" s="201">
        <v>205.226654</v>
      </c>
      <c r="AA50" s="201">
        <v>205.036743</v>
      </c>
      <c r="AB50" s="201">
        <v>204.910629</v>
      </c>
      <c r="AC50" s="201">
        <v>205.08535800000001</v>
      </c>
      <c r="AD50" s="201">
        <v>205.33308400000001</v>
      </c>
      <c r="AE50" s="201">
        <v>205.63125600000001</v>
      </c>
      <c r="AF50" s="199">
        <v>3.356E-3</v>
      </c>
      <c r="AG50" s="188"/>
    </row>
    <row r="51" spans="1:33" ht="15" customHeight="1" x14ac:dyDescent="0.35">
      <c r="A51" s="187" t="s">
        <v>1696</v>
      </c>
      <c r="B51" s="196" t="s">
        <v>1697</v>
      </c>
      <c r="C51" s="202">
        <v>321.953644</v>
      </c>
      <c r="D51" s="202">
        <v>320.66207900000001</v>
      </c>
      <c r="E51" s="202">
        <v>321.05505399999998</v>
      </c>
      <c r="F51" s="202">
        <v>324.03317299999998</v>
      </c>
      <c r="G51" s="202">
        <v>329.40017699999999</v>
      </c>
      <c r="H51" s="202">
        <v>333.88085899999999</v>
      </c>
      <c r="I51" s="202">
        <v>337.81912199999999</v>
      </c>
      <c r="J51" s="202">
        <v>340.88021900000001</v>
      </c>
      <c r="K51" s="202">
        <v>343.13888500000002</v>
      </c>
      <c r="L51" s="202">
        <v>346.05444299999999</v>
      </c>
      <c r="M51" s="202">
        <v>350.01104700000002</v>
      </c>
      <c r="N51" s="202">
        <v>353.42150900000001</v>
      </c>
      <c r="O51" s="202">
        <v>357.08483899999999</v>
      </c>
      <c r="P51" s="202">
        <v>361.064301</v>
      </c>
      <c r="Q51" s="202">
        <v>364.03088400000001</v>
      </c>
      <c r="R51" s="202">
        <v>367.50329599999998</v>
      </c>
      <c r="S51" s="202">
        <v>371.08917200000002</v>
      </c>
      <c r="T51" s="202">
        <v>374.195404</v>
      </c>
      <c r="U51" s="202">
        <v>378.32614100000001</v>
      </c>
      <c r="V51" s="202">
        <v>383.125854</v>
      </c>
      <c r="W51" s="202">
        <v>387.17630000000003</v>
      </c>
      <c r="X51" s="202">
        <v>390.79797400000001</v>
      </c>
      <c r="Y51" s="202">
        <v>393.733521</v>
      </c>
      <c r="Z51" s="202">
        <v>396.52639799999997</v>
      </c>
      <c r="AA51" s="202">
        <v>399.58157299999999</v>
      </c>
      <c r="AB51" s="202">
        <v>402.817474</v>
      </c>
      <c r="AC51" s="202">
        <v>406.54611199999999</v>
      </c>
      <c r="AD51" s="202">
        <v>410.34396400000003</v>
      </c>
      <c r="AE51" s="202">
        <v>414.31246900000002</v>
      </c>
      <c r="AF51" s="200">
        <v>9.0480000000000005E-3</v>
      </c>
      <c r="AG51" s="188"/>
    </row>
    <row r="52" spans="1:33" ht="15" customHeight="1" x14ac:dyDescent="0.35">
      <c r="A52" s="184"/>
      <c r="B52" s="188"/>
      <c r="C52" s="188"/>
      <c r="D52" s="188"/>
      <c r="E52" s="188"/>
      <c r="F52" s="188"/>
      <c r="G52" s="188"/>
      <c r="H52" s="188"/>
      <c r="I52" s="188"/>
      <c r="J52" s="188"/>
      <c r="K52" s="188"/>
      <c r="L52" s="188"/>
      <c r="M52" s="188"/>
      <c r="N52" s="188"/>
      <c r="O52" s="188"/>
      <c r="P52" s="188"/>
      <c r="Q52" s="188"/>
      <c r="R52" s="188"/>
      <c r="S52" s="188"/>
      <c r="T52" s="188"/>
      <c r="U52" s="188"/>
      <c r="V52" s="188"/>
      <c r="W52" s="188"/>
      <c r="X52" s="188"/>
      <c r="Y52" s="188"/>
      <c r="Z52" s="188"/>
      <c r="AA52" s="188"/>
      <c r="AB52" s="188"/>
      <c r="AC52" s="188"/>
      <c r="AD52" s="188"/>
      <c r="AE52" s="188"/>
      <c r="AF52" s="188"/>
      <c r="AG52" s="188"/>
    </row>
    <row r="53" spans="1:33" ht="15" customHeight="1" x14ac:dyDescent="0.35">
      <c r="A53" s="184"/>
      <c r="B53" s="196" t="s">
        <v>1698</v>
      </c>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row>
    <row r="54" spans="1:33" ht="15" customHeight="1" x14ac:dyDescent="0.35">
      <c r="A54" s="184"/>
      <c r="B54" s="196" t="s">
        <v>1651</v>
      </c>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row>
    <row r="55" spans="1:33" ht="15" customHeight="1" x14ac:dyDescent="0.35">
      <c r="A55" s="187" t="s">
        <v>1699</v>
      </c>
      <c r="B55" s="197" t="s">
        <v>1653</v>
      </c>
      <c r="C55" s="201">
        <v>503.12170400000002</v>
      </c>
      <c r="D55" s="201">
        <v>484.456726</v>
      </c>
      <c r="E55" s="201">
        <v>469.75979599999999</v>
      </c>
      <c r="F55" s="201">
        <v>459.77862499999998</v>
      </c>
      <c r="G55" s="201">
        <v>452.97970600000002</v>
      </c>
      <c r="H55" s="201">
        <v>444.305634</v>
      </c>
      <c r="I55" s="201">
        <v>436.20416299999999</v>
      </c>
      <c r="J55" s="201">
        <v>429.33846999999997</v>
      </c>
      <c r="K55" s="201">
        <v>424.50143400000002</v>
      </c>
      <c r="L55" s="201">
        <v>422.82153299999999</v>
      </c>
      <c r="M55" s="201">
        <v>423.26144399999998</v>
      </c>
      <c r="N55" s="201">
        <v>423.42404199999999</v>
      </c>
      <c r="O55" s="201">
        <v>424.78881799999999</v>
      </c>
      <c r="P55" s="201">
        <v>427.07098400000001</v>
      </c>
      <c r="Q55" s="201">
        <v>428.58126800000002</v>
      </c>
      <c r="R55" s="201">
        <v>431.19662499999998</v>
      </c>
      <c r="S55" s="201">
        <v>434.60690299999999</v>
      </c>
      <c r="T55" s="201">
        <v>438.28668199999998</v>
      </c>
      <c r="U55" s="201">
        <v>443.89352400000001</v>
      </c>
      <c r="V55" s="201">
        <v>450.33380099999999</v>
      </c>
      <c r="W55" s="201">
        <v>456.03100599999999</v>
      </c>
      <c r="X55" s="201">
        <v>462.12039199999998</v>
      </c>
      <c r="Y55" s="201">
        <v>468.46868899999998</v>
      </c>
      <c r="Z55" s="201">
        <v>475.94360399999999</v>
      </c>
      <c r="AA55" s="201">
        <v>484.61987299999998</v>
      </c>
      <c r="AB55" s="201">
        <v>493.872253</v>
      </c>
      <c r="AC55" s="201">
        <v>503.70660400000003</v>
      </c>
      <c r="AD55" s="201">
        <v>513.59997599999997</v>
      </c>
      <c r="AE55" s="201">
        <v>524.17138699999998</v>
      </c>
      <c r="AF55" s="199">
        <v>1.4649999999999999E-3</v>
      </c>
      <c r="AG55" s="188"/>
    </row>
    <row r="56" spans="1:33" ht="15" customHeight="1" x14ac:dyDescent="0.35">
      <c r="A56" s="187" t="s">
        <v>1700</v>
      </c>
      <c r="B56" s="197" t="s">
        <v>1655</v>
      </c>
      <c r="C56" s="201">
        <v>196.343414</v>
      </c>
      <c r="D56" s="201">
        <v>201.234116</v>
      </c>
      <c r="E56" s="201">
        <v>206.73054500000001</v>
      </c>
      <c r="F56" s="201">
        <v>213.42108200000001</v>
      </c>
      <c r="G56" s="201">
        <v>220.948837</v>
      </c>
      <c r="H56" s="201">
        <v>226.64724699999999</v>
      </c>
      <c r="I56" s="201">
        <v>231.570618</v>
      </c>
      <c r="J56" s="201">
        <v>236.24389600000001</v>
      </c>
      <c r="K56" s="201">
        <v>241.05186499999999</v>
      </c>
      <c r="L56" s="201">
        <v>246.58760100000001</v>
      </c>
      <c r="M56" s="201">
        <v>253.05844099999999</v>
      </c>
      <c r="N56" s="201">
        <v>259.22186299999998</v>
      </c>
      <c r="O56" s="201">
        <v>266.12966899999998</v>
      </c>
      <c r="P56" s="201">
        <v>272.96395899999999</v>
      </c>
      <c r="Q56" s="201">
        <v>279.07781999999997</v>
      </c>
      <c r="R56" s="201">
        <v>285.63577299999997</v>
      </c>
      <c r="S56" s="201">
        <v>292.166901</v>
      </c>
      <c r="T56" s="201">
        <v>297.97164900000001</v>
      </c>
      <c r="U56" s="201">
        <v>304.44641100000001</v>
      </c>
      <c r="V56" s="201">
        <v>311.38372800000002</v>
      </c>
      <c r="W56" s="201">
        <v>317.26864599999999</v>
      </c>
      <c r="X56" s="201">
        <v>322.33828699999998</v>
      </c>
      <c r="Y56" s="201">
        <v>327.01461799999998</v>
      </c>
      <c r="Z56" s="201">
        <v>331.97778299999999</v>
      </c>
      <c r="AA56" s="201">
        <v>337.464203</v>
      </c>
      <c r="AB56" s="201">
        <v>343.12771600000002</v>
      </c>
      <c r="AC56" s="201">
        <v>348.93951399999997</v>
      </c>
      <c r="AD56" s="201">
        <v>354.69680799999998</v>
      </c>
      <c r="AE56" s="201">
        <v>360.904022</v>
      </c>
      <c r="AF56" s="199">
        <v>2.1978999999999999E-2</v>
      </c>
      <c r="AG56" s="188"/>
    </row>
    <row r="57" spans="1:33" ht="15" customHeight="1" x14ac:dyDescent="0.35">
      <c r="A57" s="187" t="s">
        <v>1701</v>
      </c>
      <c r="B57" s="197" t="s">
        <v>1657</v>
      </c>
      <c r="C57" s="201">
        <v>8.8240000000000002E-3</v>
      </c>
      <c r="D57" s="201">
        <v>7.8954999999999997E-2</v>
      </c>
      <c r="E57" s="201">
        <v>0.14807100000000001</v>
      </c>
      <c r="F57" s="201">
        <v>0.21134</v>
      </c>
      <c r="G57" s="201">
        <v>0.27160000000000001</v>
      </c>
      <c r="H57" s="201">
        <v>0.32541799999999999</v>
      </c>
      <c r="I57" s="201">
        <v>0.37444</v>
      </c>
      <c r="J57" s="201">
        <v>0.41993200000000003</v>
      </c>
      <c r="K57" s="201">
        <v>0.46306999999999998</v>
      </c>
      <c r="L57" s="201">
        <v>0.50727100000000003</v>
      </c>
      <c r="M57" s="201">
        <v>0.55314300000000005</v>
      </c>
      <c r="N57" s="201">
        <v>0.59853100000000004</v>
      </c>
      <c r="O57" s="201">
        <v>0.64527999999999996</v>
      </c>
      <c r="P57" s="201">
        <v>0.69432899999999997</v>
      </c>
      <c r="Q57" s="201">
        <v>0.74456999999999995</v>
      </c>
      <c r="R57" s="201">
        <v>0.799736</v>
      </c>
      <c r="S57" s="201">
        <v>0.86012900000000003</v>
      </c>
      <c r="T57" s="201">
        <v>0.92481800000000003</v>
      </c>
      <c r="U57" s="201">
        <v>0.99917400000000001</v>
      </c>
      <c r="V57" s="201">
        <v>1.083005</v>
      </c>
      <c r="W57" s="201">
        <v>1.1726639999999999</v>
      </c>
      <c r="X57" s="201">
        <v>1.27027</v>
      </c>
      <c r="Y57" s="201">
        <v>1.3737060000000001</v>
      </c>
      <c r="Z57" s="201">
        <v>1.4867950000000001</v>
      </c>
      <c r="AA57" s="201">
        <v>1.610382</v>
      </c>
      <c r="AB57" s="201">
        <v>1.7419720000000001</v>
      </c>
      <c r="AC57" s="201">
        <v>1.8812249999999999</v>
      </c>
      <c r="AD57" s="201">
        <v>2.0265629999999999</v>
      </c>
      <c r="AE57" s="201">
        <v>2.179926</v>
      </c>
      <c r="AF57" s="199">
        <v>0.21746599999999999</v>
      </c>
      <c r="AG57" s="188"/>
    </row>
    <row r="58" spans="1:33" ht="15" customHeight="1" x14ac:dyDescent="0.35">
      <c r="A58" s="187" t="s">
        <v>1702</v>
      </c>
      <c r="B58" s="197" t="s">
        <v>1659</v>
      </c>
      <c r="C58" s="201">
        <v>0.19212199999999999</v>
      </c>
      <c r="D58" s="201">
        <v>0.17422599999999999</v>
      </c>
      <c r="E58" s="201">
        <v>0.158828</v>
      </c>
      <c r="F58" s="201">
        <v>0.145986</v>
      </c>
      <c r="G58" s="201">
        <v>0.13495699999999999</v>
      </c>
      <c r="H58" s="201">
        <v>0.12424</v>
      </c>
      <c r="I58" s="201">
        <v>0.114262</v>
      </c>
      <c r="J58" s="201">
        <v>0.105097</v>
      </c>
      <c r="K58" s="201">
        <v>9.6768999999999994E-2</v>
      </c>
      <c r="L58" s="201">
        <v>8.9452000000000004E-2</v>
      </c>
      <c r="M58" s="201">
        <v>8.2903000000000004E-2</v>
      </c>
      <c r="N58" s="201">
        <v>7.6204999999999995E-2</v>
      </c>
      <c r="O58" s="201">
        <v>6.9239999999999996E-2</v>
      </c>
      <c r="P58" s="201">
        <v>6.1810999999999998E-2</v>
      </c>
      <c r="Q58" s="201">
        <v>5.4150999999999998E-2</v>
      </c>
      <c r="R58" s="201">
        <v>4.6170999999999997E-2</v>
      </c>
      <c r="S58" s="201">
        <v>3.8855000000000001E-2</v>
      </c>
      <c r="T58" s="201">
        <v>3.2245999999999997E-2</v>
      </c>
      <c r="U58" s="201">
        <v>2.5735999999999998E-2</v>
      </c>
      <c r="V58" s="201">
        <v>2.0652E-2</v>
      </c>
      <c r="W58" s="201">
        <v>1.6907999999999999E-2</v>
      </c>
      <c r="X58" s="201">
        <v>1.4206E-2</v>
      </c>
      <c r="Y58" s="201">
        <v>1.2467000000000001E-2</v>
      </c>
      <c r="Z58" s="201">
        <v>1.1273999999999999E-2</v>
      </c>
      <c r="AA58" s="201">
        <v>1.0324E-2</v>
      </c>
      <c r="AB58" s="201">
        <v>9.6559999999999997E-3</v>
      </c>
      <c r="AC58" s="201">
        <v>8.7899999999999992E-3</v>
      </c>
      <c r="AD58" s="201">
        <v>7.783E-3</v>
      </c>
      <c r="AE58" s="201">
        <v>6.5139999999999998E-3</v>
      </c>
      <c r="AF58" s="199">
        <v>-0.113845</v>
      </c>
      <c r="AG58" s="188"/>
    </row>
    <row r="59" spans="1:33" ht="15" customHeight="1" x14ac:dyDescent="0.35">
      <c r="A59" s="187" t="s">
        <v>1703</v>
      </c>
      <c r="B59" s="197" t="s">
        <v>1661</v>
      </c>
      <c r="C59" s="201">
        <v>46.125179000000003</v>
      </c>
      <c r="D59" s="201">
        <v>44.935943999999999</v>
      </c>
      <c r="E59" s="201">
        <v>43.914721999999998</v>
      </c>
      <c r="F59" s="201">
        <v>43.167636999999999</v>
      </c>
      <c r="G59" s="201">
        <v>42.675548999999997</v>
      </c>
      <c r="H59" s="201">
        <v>42.064425999999997</v>
      </c>
      <c r="I59" s="201">
        <v>41.506709999999998</v>
      </c>
      <c r="J59" s="201">
        <v>41.061337000000002</v>
      </c>
      <c r="K59" s="201">
        <v>40.714610999999998</v>
      </c>
      <c r="L59" s="201">
        <v>40.601818000000002</v>
      </c>
      <c r="M59" s="201">
        <v>40.665722000000002</v>
      </c>
      <c r="N59" s="201">
        <v>40.649028999999999</v>
      </c>
      <c r="O59" s="201">
        <v>40.410252</v>
      </c>
      <c r="P59" s="201">
        <v>40.023009999999999</v>
      </c>
      <c r="Q59" s="201">
        <v>39.382511000000001</v>
      </c>
      <c r="R59" s="201">
        <v>38.769047</v>
      </c>
      <c r="S59" s="201">
        <v>38.017249999999997</v>
      </c>
      <c r="T59" s="201">
        <v>37.245564000000002</v>
      </c>
      <c r="U59" s="201">
        <v>36.695914999999999</v>
      </c>
      <c r="V59" s="201">
        <v>36.374305999999997</v>
      </c>
      <c r="W59" s="201">
        <v>36.120361000000003</v>
      </c>
      <c r="X59" s="201">
        <v>36.047500999999997</v>
      </c>
      <c r="Y59" s="201">
        <v>36.155476</v>
      </c>
      <c r="Z59" s="201">
        <v>36.386913</v>
      </c>
      <c r="AA59" s="201">
        <v>36.733913000000001</v>
      </c>
      <c r="AB59" s="201">
        <v>37.142082000000002</v>
      </c>
      <c r="AC59" s="201">
        <v>37.599941000000001</v>
      </c>
      <c r="AD59" s="201">
        <v>38.014645000000002</v>
      </c>
      <c r="AE59" s="201">
        <v>38.441822000000002</v>
      </c>
      <c r="AF59" s="199">
        <v>-6.4859999999999996E-3</v>
      </c>
      <c r="AG59" s="188"/>
    </row>
    <row r="60" spans="1:33" ht="15" customHeight="1" x14ac:dyDescent="0.35">
      <c r="A60" s="187" t="s">
        <v>1704</v>
      </c>
      <c r="B60" s="197" t="s">
        <v>1663</v>
      </c>
      <c r="C60" s="201">
        <v>4.6189999999999998E-3</v>
      </c>
      <c r="D60" s="201">
        <v>4.1770000000000002E-3</v>
      </c>
      <c r="E60" s="201">
        <v>3.8219999999999999E-3</v>
      </c>
      <c r="F60" s="201">
        <v>3.5590000000000001E-3</v>
      </c>
      <c r="G60" s="201">
        <v>3.3700000000000002E-3</v>
      </c>
      <c r="H60" s="201">
        <v>3.215E-3</v>
      </c>
      <c r="I60" s="201">
        <v>3.0999999999999999E-3</v>
      </c>
      <c r="J60" s="201">
        <v>2.9160000000000002E-3</v>
      </c>
      <c r="K60" s="201">
        <v>2.6779999999999998E-3</v>
      </c>
      <c r="L60" s="201">
        <v>2.4599999999999999E-3</v>
      </c>
      <c r="M60" s="201">
        <v>2.2659999999999998E-3</v>
      </c>
      <c r="N60" s="201">
        <v>1.908E-3</v>
      </c>
      <c r="O60" s="201">
        <v>1.5039999999999999E-3</v>
      </c>
      <c r="P60" s="201">
        <v>1.1839999999999999E-3</v>
      </c>
      <c r="Q60" s="201">
        <v>9.2800000000000001E-4</v>
      </c>
      <c r="R60" s="201">
        <v>7.2800000000000002E-4</v>
      </c>
      <c r="S60" s="201">
        <v>5.6999999999999998E-4</v>
      </c>
      <c r="T60" s="201">
        <v>4.46E-4</v>
      </c>
      <c r="U60" s="201">
        <v>3.97E-4</v>
      </c>
      <c r="V60" s="201">
        <v>3.8900000000000002E-4</v>
      </c>
      <c r="W60" s="201">
        <v>3.8000000000000002E-4</v>
      </c>
      <c r="X60" s="201">
        <v>3.6999999999999999E-4</v>
      </c>
      <c r="Y60" s="201">
        <v>2.99E-4</v>
      </c>
      <c r="Z60" s="201">
        <v>2.1000000000000001E-4</v>
      </c>
      <c r="AA60" s="201">
        <v>1.4799999999999999E-4</v>
      </c>
      <c r="AB60" s="201">
        <v>1.0399999999999999E-4</v>
      </c>
      <c r="AC60" s="201">
        <v>7.2999999999999999E-5</v>
      </c>
      <c r="AD60" s="201">
        <v>5.1E-5</v>
      </c>
      <c r="AE60" s="201">
        <v>3.6000000000000001E-5</v>
      </c>
      <c r="AF60" s="199">
        <v>-0.15898799999999999</v>
      </c>
      <c r="AG60" s="188"/>
    </row>
    <row r="61" spans="1:33" ht="15" customHeight="1" x14ac:dyDescent="0.35">
      <c r="A61" s="187" t="s">
        <v>1705</v>
      </c>
      <c r="B61" s="197" t="s">
        <v>1665</v>
      </c>
      <c r="C61" s="201">
        <v>0</v>
      </c>
      <c r="D61" s="201">
        <v>3.4554000000000001E-2</v>
      </c>
      <c r="E61" s="201">
        <v>6.8493999999999999E-2</v>
      </c>
      <c r="F61" s="201">
        <v>0.103433</v>
      </c>
      <c r="G61" s="201">
        <v>0.13919899999999999</v>
      </c>
      <c r="H61" s="201">
        <v>0.17358999999999999</v>
      </c>
      <c r="I61" s="201">
        <v>0.20700199999999999</v>
      </c>
      <c r="J61" s="201">
        <v>0.23960300000000001</v>
      </c>
      <c r="K61" s="201">
        <v>0.27157399999999998</v>
      </c>
      <c r="L61" s="201">
        <v>0.304205</v>
      </c>
      <c r="M61" s="201">
        <v>0.337951</v>
      </c>
      <c r="N61" s="201">
        <v>0.371782</v>
      </c>
      <c r="O61" s="201">
        <v>0.40733200000000003</v>
      </c>
      <c r="P61" s="201">
        <v>0.44543500000000003</v>
      </c>
      <c r="Q61" s="201">
        <v>0.48551800000000001</v>
      </c>
      <c r="R61" s="201">
        <v>0.53052200000000005</v>
      </c>
      <c r="S61" s="201">
        <v>0.58116400000000001</v>
      </c>
      <c r="T61" s="201">
        <v>0.63722699999999999</v>
      </c>
      <c r="U61" s="201">
        <v>0.70235099999999995</v>
      </c>
      <c r="V61" s="201">
        <v>0.77613200000000004</v>
      </c>
      <c r="W61" s="201">
        <v>0.85473500000000002</v>
      </c>
      <c r="X61" s="201">
        <v>0.93881099999999995</v>
      </c>
      <c r="Y61" s="201">
        <v>1.027906</v>
      </c>
      <c r="Z61" s="201">
        <v>1.123877</v>
      </c>
      <c r="AA61" s="201">
        <v>1.2253959999999999</v>
      </c>
      <c r="AB61" s="201">
        <v>1.3305849999999999</v>
      </c>
      <c r="AC61" s="201">
        <v>1.4390750000000001</v>
      </c>
      <c r="AD61" s="201">
        <v>1.549336</v>
      </c>
      <c r="AE61" s="201">
        <v>1.6627050000000001</v>
      </c>
      <c r="AF61" s="199" t="s">
        <v>2926</v>
      </c>
      <c r="AG61" s="188"/>
    </row>
    <row r="62" spans="1:33" ht="15" customHeight="1" x14ac:dyDescent="0.35">
      <c r="A62" s="187" t="s">
        <v>1706</v>
      </c>
      <c r="B62" s="197" t="s">
        <v>1667</v>
      </c>
      <c r="C62" s="201">
        <v>0</v>
      </c>
      <c r="D62" s="201">
        <v>4.1308999999999998E-2</v>
      </c>
      <c r="E62" s="201">
        <v>8.1670000000000006E-2</v>
      </c>
      <c r="F62" s="201">
        <v>0.122361</v>
      </c>
      <c r="G62" s="201">
        <v>0.16359299999999999</v>
      </c>
      <c r="H62" s="201">
        <v>0.203153</v>
      </c>
      <c r="I62" s="201">
        <v>0.24113200000000001</v>
      </c>
      <c r="J62" s="201">
        <v>0.27806599999999998</v>
      </c>
      <c r="K62" s="201">
        <v>0.31450400000000001</v>
      </c>
      <c r="L62" s="201">
        <v>0.35247299999999998</v>
      </c>
      <c r="M62" s="201">
        <v>0.392654</v>
      </c>
      <c r="N62" s="201">
        <v>0.43394700000000003</v>
      </c>
      <c r="O62" s="201">
        <v>0.47825699999999999</v>
      </c>
      <c r="P62" s="201">
        <v>0.52679900000000002</v>
      </c>
      <c r="Q62" s="201">
        <v>0.57886899999999997</v>
      </c>
      <c r="R62" s="201">
        <v>0.63817999999999997</v>
      </c>
      <c r="S62" s="201">
        <v>0.70564499999999997</v>
      </c>
      <c r="T62" s="201">
        <v>0.78125100000000003</v>
      </c>
      <c r="U62" s="201">
        <v>0.86966500000000002</v>
      </c>
      <c r="V62" s="201">
        <v>0.97058</v>
      </c>
      <c r="W62" s="201">
        <v>1.0791630000000001</v>
      </c>
      <c r="X62" s="201">
        <v>1.1961040000000001</v>
      </c>
      <c r="Y62" s="201">
        <v>1.3207420000000001</v>
      </c>
      <c r="Z62" s="201">
        <v>1.455622</v>
      </c>
      <c r="AA62" s="201">
        <v>1.5990839999999999</v>
      </c>
      <c r="AB62" s="201">
        <v>1.748113</v>
      </c>
      <c r="AC62" s="201">
        <v>1.9018679999999999</v>
      </c>
      <c r="AD62" s="201">
        <v>2.0577179999999999</v>
      </c>
      <c r="AE62" s="201">
        <v>2.2170909999999999</v>
      </c>
      <c r="AF62" s="199" t="s">
        <v>2926</v>
      </c>
      <c r="AG62" s="188"/>
    </row>
    <row r="63" spans="1:33" ht="15" customHeight="1" x14ac:dyDescent="0.35">
      <c r="A63" s="187" t="s">
        <v>1707</v>
      </c>
      <c r="B63" s="197" t="s">
        <v>1669</v>
      </c>
      <c r="C63" s="201">
        <v>0</v>
      </c>
      <c r="D63" s="201">
        <v>0</v>
      </c>
      <c r="E63" s="201">
        <v>1.4E-5</v>
      </c>
      <c r="F63" s="201">
        <v>3.0000000000000001E-5</v>
      </c>
      <c r="G63" s="201">
        <v>4.6999999999999997E-5</v>
      </c>
      <c r="H63" s="201">
        <v>6.3999999999999997E-5</v>
      </c>
      <c r="I63" s="201">
        <v>8.0000000000000007E-5</v>
      </c>
      <c r="J63" s="201">
        <v>9.6000000000000002E-5</v>
      </c>
      <c r="K63" s="201">
        <v>1.11E-4</v>
      </c>
      <c r="L63" s="201">
        <v>1.26E-4</v>
      </c>
      <c r="M63" s="201">
        <v>1.3999999999999999E-4</v>
      </c>
      <c r="N63" s="201">
        <v>1.54E-4</v>
      </c>
      <c r="O63" s="201">
        <v>1.66E-4</v>
      </c>
      <c r="P63" s="201">
        <v>1.7799999999999999E-4</v>
      </c>
      <c r="Q63" s="201">
        <v>1.8900000000000001E-4</v>
      </c>
      <c r="R63" s="201">
        <v>1.9799999999999999E-4</v>
      </c>
      <c r="S63" s="201">
        <v>2.0799999999999999E-4</v>
      </c>
      <c r="T63" s="201">
        <v>2.1599999999999999E-4</v>
      </c>
      <c r="U63" s="201">
        <v>2.23E-4</v>
      </c>
      <c r="V63" s="201">
        <v>2.31E-4</v>
      </c>
      <c r="W63" s="201">
        <v>2.3599999999999999E-4</v>
      </c>
      <c r="X63" s="201">
        <v>2.41E-4</v>
      </c>
      <c r="Y63" s="201">
        <v>2.43E-4</v>
      </c>
      <c r="Z63" s="201">
        <v>2.4399999999999999E-4</v>
      </c>
      <c r="AA63" s="201">
        <v>2.4499999999999999E-4</v>
      </c>
      <c r="AB63" s="201">
        <v>2.43E-4</v>
      </c>
      <c r="AC63" s="201">
        <v>2.3900000000000001E-4</v>
      </c>
      <c r="AD63" s="201">
        <v>2.34E-4</v>
      </c>
      <c r="AE63" s="201">
        <v>2.2800000000000001E-4</v>
      </c>
      <c r="AF63" s="199" t="s">
        <v>2926</v>
      </c>
      <c r="AG63" s="188"/>
    </row>
    <row r="64" spans="1:33" ht="15" customHeight="1" x14ac:dyDescent="0.35">
      <c r="A64" s="187" t="s">
        <v>1708</v>
      </c>
      <c r="B64" s="197" t="s">
        <v>1671</v>
      </c>
      <c r="C64" s="201">
        <v>745.79583700000001</v>
      </c>
      <c r="D64" s="201">
        <v>730.95977800000003</v>
      </c>
      <c r="E64" s="201">
        <v>720.86578399999996</v>
      </c>
      <c r="F64" s="201">
        <v>716.95416299999999</v>
      </c>
      <c r="G64" s="201">
        <v>717.316956</v>
      </c>
      <c r="H64" s="201">
        <v>713.84680200000003</v>
      </c>
      <c r="I64" s="201">
        <v>710.22125200000005</v>
      </c>
      <c r="J64" s="201">
        <v>707.68914800000005</v>
      </c>
      <c r="K64" s="201">
        <v>707.41613800000005</v>
      </c>
      <c r="L64" s="201">
        <v>711.26702899999998</v>
      </c>
      <c r="M64" s="201">
        <v>718.354736</v>
      </c>
      <c r="N64" s="201">
        <v>724.77703899999995</v>
      </c>
      <c r="O64" s="201">
        <v>732.93042000000003</v>
      </c>
      <c r="P64" s="201">
        <v>741.787598</v>
      </c>
      <c r="Q64" s="201">
        <v>748.90582300000005</v>
      </c>
      <c r="R64" s="201">
        <v>757.61682099999996</v>
      </c>
      <c r="S64" s="201">
        <v>766.97747800000002</v>
      </c>
      <c r="T64" s="201">
        <v>775.87976100000003</v>
      </c>
      <c r="U64" s="201">
        <v>787.63336200000003</v>
      </c>
      <c r="V64" s="201">
        <v>800.94274900000005</v>
      </c>
      <c r="W64" s="201">
        <v>812.54382299999997</v>
      </c>
      <c r="X64" s="201">
        <v>823.92614700000001</v>
      </c>
      <c r="Y64" s="201">
        <v>835.37432899999999</v>
      </c>
      <c r="Z64" s="201">
        <v>848.38610800000004</v>
      </c>
      <c r="AA64" s="201">
        <v>863.26367200000004</v>
      </c>
      <c r="AB64" s="201">
        <v>878.97271699999999</v>
      </c>
      <c r="AC64" s="201">
        <v>895.47705099999996</v>
      </c>
      <c r="AD64" s="201">
        <v>911.95300299999997</v>
      </c>
      <c r="AE64" s="201">
        <v>929.58337400000005</v>
      </c>
      <c r="AF64" s="199">
        <v>7.8980000000000005E-3</v>
      </c>
      <c r="AG64" s="188"/>
    </row>
    <row r="65" spans="1:33" ht="15" customHeight="1" x14ac:dyDescent="0.35">
      <c r="A65" s="184"/>
      <c r="B65" s="196" t="s">
        <v>1672</v>
      </c>
      <c r="C65" s="188"/>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c r="AE65" s="188"/>
      <c r="AF65" s="188"/>
      <c r="AG65" s="188"/>
    </row>
    <row r="66" spans="1:33" ht="15" customHeight="1" x14ac:dyDescent="0.35">
      <c r="A66" s="187" t="s">
        <v>1709</v>
      </c>
      <c r="B66" s="197" t="s">
        <v>1653</v>
      </c>
      <c r="C66" s="201">
        <v>596.72747800000002</v>
      </c>
      <c r="D66" s="201">
        <v>582.31915300000003</v>
      </c>
      <c r="E66" s="201">
        <v>570.230591</v>
      </c>
      <c r="F66" s="201">
        <v>562.52014199999996</v>
      </c>
      <c r="G66" s="201">
        <v>558.99993900000004</v>
      </c>
      <c r="H66" s="201">
        <v>554.57446300000004</v>
      </c>
      <c r="I66" s="201">
        <v>550.59075900000005</v>
      </c>
      <c r="J66" s="201">
        <v>545.27801499999998</v>
      </c>
      <c r="K66" s="201">
        <v>538.95440699999995</v>
      </c>
      <c r="L66" s="201">
        <v>533.91235400000005</v>
      </c>
      <c r="M66" s="201">
        <v>531.29907200000002</v>
      </c>
      <c r="N66" s="201">
        <v>528.42828399999996</v>
      </c>
      <c r="O66" s="201">
        <v>526.40588400000001</v>
      </c>
      <c r="P66" s="201">
        <v>525.617615</v>
      </c>
      <c r="Q66" s="201">
        <v>524.29968299999996</v>
      </c>
      <c r="R66" s="201">
        <v>524.53967299999999</v>
      </c>
      <c r="S66" s="201">
        <v>525.38397199999997</v>
      </c>
      <c r="T66" s="201">
        <v>526.10504200000003</v>
      </c>
      <c r="U66" s="201">
        <v>528.730774</v>
      </c>
      <c r="V66" s="201">
        <v>532.60333300000002</v>
      </c>
      <c r="W66" s="201">
        <v>535.72119099999998</v>
      </c>
      <c r="X66" s="201">
        <v>539.06048599999997</v>
      </c>
      <c r="Y66" s="201">
        <v>541.97857699999997</v>
      </c>
      <c r="Z66" s="201">
        <v>544.79290800000001</v>
      </c>
      <c r="AA66" s="201">
        <v>548.01684599999999</v>
      </c>
      <c r="AB66" s="201">
        <v>551.91320800000005</v>
      </c>
      <c r="AC66" s="201">
        <v>556.91479500000003</v>
      </c>
      <c r="AD66" s="201">
        <v>562.20318599999996</v>
      </c>
      <c r="AE66" s="201">
        <v>567.680115</v>
      </c>
      <c r="AF66" s="199">
        <v>-1.781E-3</v>
      </c>
      <c r="AG66" s="188"/>
    </row>
    <row r="67" spans="1:33" ht="15" customHeight="1" x14ac:dyDescent="0.35">
      <c r="A67" s="187" t="s">
        <v>1710</v>
      </c>
      <c r="B67" s="197" t="s">
        <v>1655</v>
      </c>
      <c r="C67" s="201">
        <v>361.07214399999998</v>
      </c>
      <c r="D67" s="201">
        <v>352.34747299999998</v>
      </c>
      <c r="E67" s="201">
        <v>345.769318</v>
      </c>
      <c r="F67" s="201">
        <v>341.26031499999999</v>
      </c>
      <c r="G67" s="201">
        <v>339.52789300000001</v>
      </c>
      <c r="H67" s="201">
        <v>337.01254299999999</v>
      </c>
      <c r="I67" s="201">
        <v>334.99880999999999</v>
      </c>
      <c r="J67" s="201">
        <v>332.55072000000001</v>
      </c>
      <c r="K67" s="201">
        <v>329.48165899999998</v>
      </c>
      <c r="L67" s="201">
        <v>327.02685500000001</v>
      </c>
      <c r="M67" s="201">
        <v>326.17300399999999</v>
      </c>
      <c r="N67" s="201">
        <v>324.78826900000001</v>
      </c>
      <c r="O67" s="201">
        <v>323.90884399999999</v>
      </c>
      <c r="P67" s="201">
        <v>323.44973800000002</v>
      </c>
      <c r="Q67" s="201">
        <v>322.11151100000001</v>
      </c>
      <c r="R67" s="201">
        <v>321.93392899999998</v>
      </c>
      <c r="S67" s="201">
        <v>321.37884500000001</v>
      </c>
      <c r="T67" s="201">
        <v>321.72177099999999</v>
      </c>
      <c r="U67" s="201">
        <v>322.75414999999998</v>
      </c>
      <c r="V67" s="201">
        <v>324.83804300000003</v>
      </c>
      <c r="W67" s="201">
        <v>326.54357900000002</v>
      </c>
      <c r="X67" s="201">
        <v>328.41507000000001</v>
      </c>
      <c r="Y67" s="201">
        <v>330.084991</v>
      </c>
      <c r="Z67" s="201">
        <v>331.60650600000002</v>
      </c>
      <c r="AA67" s="201">
        <v>333.341522</v>
      </c>
      <c r="AB67" s="201">
        <v>335.27856400000002</v>
      </c>
      <c r="AC67" s="201">
        <v>337.75418100000002</v>
      </c>
      <c r="AD67" s="201">
        <v>340.44372600000003</v>
      </c>
      <c r="AE67" s="201">
        <v>343.14224200000001</v>
      </c>
      <c r="AF67" s="199">
        <v>-1.817E-3</v>
      </c>
      <c r="AG67" s="188"/>
    </row>
    <row r="68" spans="1:33" ht="15" customHeight="1" x14ac:dyDescent="0.35">
      <c r="A68" s="187" t="s">
        <v>1711</v>
      </c>
      <c r="B68" s="197" t="s">
        <v>1657</v>
      </c>
      <c r="C68" s="201">
        <v>0.66546000000000005</v>
      </c>
      <c r="D68" s="201">
        <v>0.68259000000000003</v>
      </c>
      <c r="E68" s="201">
        <v>0.70063399999999998</v>
      </c>
      <c r="F68" s="201">
        <v>0.72050599999999998</v>
      </c>
      <c r="G68" s="201">
        <v>0.74548999999999999</v>
      </c>
      <c r="H68" s="201">
        <v>0.76835100000000001</v>
      </c>
      <c r="I68" s="201">
        <v>0.79061899999999996</v>
      </c>
      <c r="J68" s="201">
        <v>0.80908899999999995</v>
      </c>
      <c r="K68" s="201">
        <v>0.82685399999999998</v>
      </c>
      <c r="L68" s="201">
        <v>0.84897100000000003</v>
      </c>
      <c r="M68" s="201">
        <v>0.87962499999999999</v>
      </c>
      <c r="N68" s="201">
        <v>0.91827899999999996</v>
      </c>
      <c r="O68" s="201">
        <v>0.96442499999999998</v>
      </c>
      <c r="P68" s="201">
        <v>1.010508</v>
      </c>
      <c r="Q68" s="201">
        <v>1.0595509999999999</v>
      </c>
      <c r="R68" s="201">
        <v>1.117245</v>
      </c>
      <c r="S68" s="201">
        <v>1.182841</v>
      </c>
      <c r="T68" s="201">
        <v>1.2552449999999999</v>
      </c>
      <c r="U68" s="201">
        <v>1.341375</v>
      </c>
      <c r="V68" s="201">
        <v>1.442464</v>
      </c>
      <c r="W68" s="201">
        <v>1.550646</v>
      </c>
      <c r="X68" s="201">
        <v>1.6650469999999999</v>
      </c>
      <c r="Y68" s="201">
        <v>1.7811779999999999</v>
      </c>
      <c r="Z68" s="201">
        <v>1.899186</v>
      </c>
      <c r="AA68" s="201">
        <v>2.0205220000000002</v>
      </c>
      <c r="AB68" s="201">
        <v>2.1443270000000001</v>
      </c>
      <c r="AC68" s="201">
        <v>2.2719239999999998</v>
      </c>
      <c r="AD68" s="201">
        <v>2.3907120000000002</v>
      </c>
      <c r="AE68" s="201">
        <v>2.5101819999999999</v>
      </c>
      <c r="AF68" s="199">
        <v>4.8557999999999997E-2</v>
      </c>
      <c r="AG68" s="188"/>
    </row>
    <row r="69" spans="1:33" ht="15" customHeight="1" x14ac:dyDescent="0.35">
      <c r="A69" s="187" t="s">
        <v>1712</v>
      </c>
      <c r="B69" s="197" t="s">
        <v>1659</v>
      </c>
      <c r="C69" s="201">
        <v>0.76189300000000004</v>
      </c>
      <c r="D69" s="201">
        <v>0.718387</v>
      </c>
      <c r="E69" s="201">
        <v>0.67596699999999998</v>
      </c>
      <c r="F69" s="201">
        <v>0.63797099999999995</v>
      </c>
      <c r="G69" s="201">
        <v>0.60433999999999999</v>
      </c>
      <c r="H69" s="201">
        <v>0.56850299999999998</v>
      </c>
      <c r="I69" s="201">
        <v>0.53449400000000002</v>
      </c>
      <c r="J69" s="201">
        <v>0.49973899999999999</v>
      </c>
      <c r="K69" s="201">
        <v>0.46444400000000002</v>
      </c>
      <c r="L69" s="201">
        <v>0.43231799999999998</v>
      </c>
      <c r="M69" s="201">
        <v>0.40368799999999999</v>
      </c>
      <c r="N69" s="201">
        <v>0.37557099999999999</v>
      </c>
      <c r="O69" s="201">
        <v>0.34811799999999998</v>
      </c>
      <c r="P69" s="201">
        <v>0.32175100000000001</v>
      </c>
      <c r="Q69" s="201">
        <v>0.29594900000000002</v>
      </c>
      <c r="R69" s="201">
        <v>0.27352399999999999</v>
      </c>
      <c r="S69" s="201">
        <v>0.253525</v>
      </c>
      <c r="T69" s="201">
        <v>0.23627799999999999</v>
      </c>
      <c r="U69" s="201">
        <v>0.22073599999999999</v>
      </c>
      <c r="V69" s="201">
        <v>0.20511199999999999</v>
      </c>
      <c r="W69" s="201">
        <v>0.19090399999999999</v>
      </c>
      <c r="X69" s="201">
        <v>0.174237</v>
      </c>
      <c r="Y69" s="201">
        <v>0.15700800000000001</v>
      </c>
      <c r="Z69" s="201">
        <v>0.14294100000000001</v>
      </c>
      <c r="AA69" s="201">
        <v>0.13122300000000001</v>
      </c>
      <c r="AB69" s="201">
        <v>0.1192</v>
      </c>
      <c r="AC69" s="201">
        <v>0.107167</v>
      </c>
      <c r="AD69" s="201">
        <v>9.6221000000000001E-2</v>
      </c>
      <c r="AE69" s="201">
        <v>8.6994000000000002E-2</v>
      </c>
      <c r="AF69" s="199">
        <v>-7.4571999999999999E-2</v>
      </c>
      <c r="AG69" s="188"/>
    </row>
    <row r="70" spans="1:33" ht="12" customHeight="1" x14ac:dyDescent="0.35">
      <c r="A70" s="187" t="s">
        <v>1713</v>
      </c>
      <c r="B70" s="197" t="s">
        <v>1661</v>
      </c>
      <c r="C70" s="201">
        <v>10.446834000000001</v>
      </c>
      <c r="D70" s="201">
        <v>11.000278</v>
      </c>
      <c r="E70" s="201">
        <v>11.61135</v>
      </c>
      <c r="F70" s="201">
        <v>12.287013999999999</v>
      </c>
      <c r="G70" s="201">
        <v>13.094037999999999</v>
      </c>
      <c r="H70" s="201">
        <v>13.981650999999999</v>
      </c>
      <c r="I70" s="201">
        <v>14.938592</v>
      </c>
      <c r="J70" s="201">
        <v>15.907674999999999</v>
      </c>
      <c r="K70" s="201">
        <v>16.905754000000002</v>
      </c>
      <c r="L70" s="201">
        <v>18.031191</v>
      </c>
      <c r="M70" s="201">
        <v>19.360571</v>
      </c>
      <c r="N70" s="201">
        <v>20.819248000000002</v>
      </c>
      <c r="O70" s="201">
        <v>22.484256999999999</v>
      </c>
      <c r="P70" s="201">
        <v>24.306044</v>
      </c>
      <c r="Q70" s="201">
        <v>26.089575</v>
      </c>
      <c r="R70" s="201">
        <v>28.012824999999999</v>
      </c>
      <c r="S70" s="201">
        <v>29.951967</v>
      </c>
      <c r="T70" s="201">
        <v>31.858944000000001</v>
      </c>
      <c r="U70" s="201">
        <v>33.950600000000001</v>
      </c>
      <c r="V70" s="201">
        <v>36.088287000000001</v>
      </c>
      <c r="W70" s="201">
        <v>38.139721000000002</v>
      </c>
      <c r="X70" s="201">
        <v>40.096848000000001</v>
      </c>
      <c r="Y70" s="201">
        <v>41.906638999999998</v>
      </c>
      <c r="Z70" s="201">
        <v>43.630833000000003</v>
      </c>
      <c r="AA70" s="201">
        <v>45.329673999999997</v>
      </c>
      <c r="AB70" s="201">
        <v>46.988388</v>
      </c>
      <c r="AC70" s="201">
        <v>48.633823</v>
      </c>
      <c r="AD70" s="201">
        <v>50.227093000000004</v>
      </c>
      <c r="AE70" s="201">
        <v>51.757759</v>
      </c>
      <c r="AF70" s="199">
        <v>5.8818000000000002E-2</v>
      </c>
      <c r="AG70" s="188"/>
    </row>
    <row r="71" spans="1:33" ht="15" customHeight="1" x14ac:dyDescent="0.35">
      <c r="A71" s="187" t="s">
        <v>1714</v>
      </c>
      <c r="B71" s="197" t="s">
        <v>1663</v>
      </c>
      <c r="C71" s="201">
        <v>3.8228999999999999E-2</v>
      </c>
      <c r="D71" s="201">
        <v>4.5393999999999997E-2</v>
      </c>
      <c r="E71" s="201">
        <v>5.0657000000000001E-2</v>
      </c>
      <c r="F71" s="201">
        <v>5.4628000000000003E-2</v>
      </c>
      <c r="G71" s="201">
        <v>5.7708000000000002E-2</v>
      </c>
      <c r="H71" s="201">
        <v>5.9588000000000002E-2</v>
      </c>
      <c r="I71" s="201">
        <v>6.053E-2</v>
      </c>
      <c r="J71" s="201">
        <v>6.0580000000000002E-2</v>
      </c>
      <c r="K71" s="201">
        <v>5.9926E-2</v>
      </c>
      <c r="L71" s="201">
        <v>5.8950000000000002E-2</v>
      </c>
      <c r="M71" s="201">
        <v>5.7777000000000002E-2</v>
      </c>
      <c r="N71" s="201">
        <v>5.6233999999999999E-2</v>
      </c>
      <c r="O71" s="201">
        <v>5.4521E-2</v>
      </c>
      <c r="P71" s="201">
        <v>5.2706999999999997E-2</v>
      </c>
      <c r="Q71" s="201">
        <v>5.0301999999999999E-2</v>
      </c>
      <c r="R71" s="201">
        <v>4.7821000000000002E-2</v>
      </c>
      <c r="S71" s="201">
        <v>4.5815000000000002E-2</v>
      </c>
      <c r="T71" s="201">
        <v>4.376E-2</v>
      </c>
      <c r="U71" s="201">
        <v>4.1516999999999998E-2</v>
      </c>
      <c r="V71" s="201">
        <v>3.9386999999999998E-2</v>
      </c>
      <c r="W71" s="201">
        <v>3.7275999999999997E-2</v>
      </c>
      <c r="X71" s="201">
        <v>3.5242999999999997E-2</v>
      </c>
      <c r="Y71" s="201">
        <v>3.3286000000000003E-2</v>
      </c>
      <c r="Z71" s="201">
        <v>3.1452000000000001E-2</v>
      </c>
      <c r="AA71" s="201">
        <v>2.9749000000000001E-2</v>
      </c>
      <c r="AB71" s="201">
        <v>2.8143000000000001E-2</v>
      </c>
      <c r="AC71" s="201">
        <v>2.6637999999999998E-2</v>
      </c>
      <c r="AD71" s="201">
        <v>2.5211999999999998E-2</v>
      </c>
      <c r="AE71" s="201">
        <v>2.3833E-2</v>
      </c>
      <c r="AF71" s="199">
        <v>-1.6733999999999999E-2</v>
      </c>
      <c r="AG71" s="188"/>
    </row>
    <row r="72" spans="1:33" ht="15" customHeight="1" x14ac:dyDescent="0.35">
      <c r="A72" s="187" t="s">
        <v>1715</v>
      </c>
      <c r="B72" s="197" t="s">
        <v>1665</v>
      </c>
      <c r="C72" s="201">
        <v>0</v>
      </c>
      <c r="D72" s="201">
        <v>0</v>
      </c>
      <c r="E72" s="201">
        <v>4.5766000000000001E-2</v>
      </c>
      <c r="F72" s="201">
        <v>8.6822999999999997E-2</v>
      </c>
      <c r="G72" s="201">
        <v>0.125948</v>
      </c>
      <c r="H72" s="201">
        <v>0.163017</v>
      </c>
      <c r="I72" s="201">
        <v>0.19811200000000001</v>
      </c>
      <c r="J72" s="201">
        <v>0.23005100000000001</v>
      </c>
      <c r="K72" s="201">
        <v>0.258826</v>
      </c>
      <c r="L72" s="201">
        <v>0.28622900000000001</v>
      </c>
      <c r="M72" s="201">
        <v>0.31378800000000001</v>
      </c>
      <c r="N72" s="201">
        <v>0.34082600000000002</v>
      </c>
      <c r="O72" s="201">
        <v>0.36813000000000001</v>
      </c>
      <c r="P72" s="201">
        <v>0.39616099999999999</v>
      </c>
      <c r="Q72" s="201">
        <v>0.42347499999999999</v>
      </c>
      <c r="R72" s="201">
        <v>0.45219300000000001</v>
      </c>
      <c r="S72" s="201">
        <v>0.48253499999999999</v>
      </c>
      <c r="T72" s="201">
        <v>0.51429599999999998</v>
      </c>
      <c r="U72" s="201">
        <v>0.55039800000000005</v>
      </c>
      <c r="V72" s="201">
        <v>0.59140499999999996</v>
      </c>
      <c r="W72" s="201">
        <v>0.63508200000000004</v>
      </c>
      <c r="X72" s="201">
        <v>0.67925999999999997</v>
      </c>
      <c r="Y72" s="201">
        <v>0.72505699999999995</v>
      </c>
      <c r="Z72" s="201">
        <v>0.77302499999999996</v>
      </c>
      <c r="AA72" s="201">
        <v>0.82430999999999999</v>
      </c>
      <c r="AB72" s="201">
        <v>0.87889399999999995</v>
      </c>
      <c r="AC72" s="201">
        <v>0.93762999999999996</v>
      </c>
      <c r="AD72" s="201">
        <v>0.99922800000000001</v>
      </c>
      <c r="AE72" s="201">
        <v>1.0629519999999999</v>
      </c>
      <c r="AF72" s="199" t="s">
        <v>2926</v>
      </c>
      <c r="AG72" s="188"/>
    </row>
    <row r="73" spans="1:33" ht="15" customHeight="1" x14ac:dyDescent="0.35">
      <c r="A73" s="187" t="s">
        <v>1716</v>
      </c>
      <c r="B73" s="197" t="s">
        <v>1667</v>
      </c>
      <c r="C73" s="201">
        <v>0</v>
      </c>
      <c r="D73" s="201">
        <v>0</v>
      </c>
      <c r="E73" s="201">
        <v>5.7077999999999997E-2</v>
      </c>
      <c r="F73" s="201">
        <v>0.106812</v>
      </c>
      <c r="G73" s="201">
        <v>0.15328</v>
      </c>
      <c r="H73" s="201">
        <v>0.19706599999999999</v>
      </c>
      <c r="I73" s="201">
        <v>0.237764</v>
      </c>
      <c r="J73" s="201">
        <v>0.27435399999999999</v>
      </c>
      <c r="K73" s="201">
        <v>0.307315</v>
      </c>
      <c r="L73" s="201">
        <v>0.33948299999999998</v>
      </c>
      <c r="M73" s="201">
        <v>0.37288500000000002</v>
      </c>
      <c r="N73" s="201">
        <v>0.40715699999999999</v>
      </c>
      <c r="O73" s="201">
        <v>0.44323800000000002</v>
      </c>
      <c r="P73" s="201">
        <v>0.48193900000000001</v>
      </c>
      <c r="Q73" s="201">
        <v>0.52161800000000003</v>
      </c>
      <c r="R73" s="201">
        <v>0.56520099999999995</v>
      </c>
      <c r="S73" s="201">
        <v>0.61295299999999997</v>
      </c>
      <c r="T73" s="201">
        <v>0.66503500000000004</v>
      </c>
      <c r="U73" s="201">
        <v>0.72563100000000003</v>
      </c>
      <c r="V73" s="201">
        <v>0.79603299999999999</v>
      </c>
      <c r="W73" s="201">
        <v>0.87326599999999999</v>
      </c>
      <c r="X73" s="201">
        <v>0.95440000000000003</v>
      </c>
      <c r="Y73" s="201">
        <v>1.0405439999999999</v>
      </c>
      <c r="Z73" s="201">
        <v>1.132317</v>
      </c>
      <c r="AA73" s="201">
        <v>1.2314499999999999</v>
      </c>
      <c r="AB73" s="201">
        <v>1.3375840000000001</v>
      </c>
      <c r="AC73" s="201">
        <v>1.451794</v>
      </c>
      <c r="AD73" s="201">
        <v>1.5713269999999999</v>
      </c>
      <c r="AE73" s="201">
        <v>1.694326</v>
      </c>
      <c r="AF73" s="199" t="s">
        <v>2926</v>
      </c>
      <c r="AG73" s="188"/>
    </row>
    <row r="74" spans="1:33" ht="15" customHeight="1" x14ac:dyDescent="0.35">
      <c r="A74" s="187" t="s">
        <v>1717</v>
      </c>
      <c r="B74" s="197" t="s">
        <v>1669</v>
      </c>
      <c r="C74" s="201">
        <v>0</v>
      </c>
      <c r="D74" s="201">
        <v>0</v>
      </c>
      <c r="E74" s="201">
        <v>9.6721000000000001E-2</v>
      </c>
      <c r="F74" s="201">
        <v>0.187253</v>
      </c>
      <c r="G74" s="201">
        <v>0.27679399999999998</v>
      </c>
      <c r="H74" s="201">
        <v>0.36509900000000001</v>
      </c>
      <c r="I74" s="201">
        <v>0.45053799999999999</v>
      </c>
      <c r="J74" s="201">
        <v>0.53131499999999998</v>
      </c>
      <c r="K74" s="201">
        <v>0.60684400000000005</v>
      </c>
      <c r="L74" s="201">
        <v>0.68122899999999997</v>
      </c>
      <c r="M74" s="201">
        <v>0.75781799999999999</v>
      </c>
      <c r="N74" s="201">
        <v>0.834507</v>
      </c>
      <c r="O74" s="201">
        <v>0.913304</v>
      </c>
      <c r="P74" s="201">
        <v>0.99509199999999998</v>
      </c>
      <c r="Q74" s="201">
        <v>1.076694</v>
      </c>
      <c r="R74" s="201">
        <v>1.163022</v>
      </c>
      <c r="S74" s="201">
        <v>1.255045</v>
      </c>
      <c r="T74" s="201">
        <v>1.35236</v>
      </c>
      <c r="U74" s="201">
        <v>1.4628429999999999</v>
      </c>
      <c r="V74" s="201">
        <v>1.588341</v>
      </c>
      <c r="W74" s="201">
        <v>1.7227870000000001</v>
      </c>
      <c r="X74" s="201">
        <v>1.861623</v>
      </c>
      <c r="Y74" s="201">
        <v>2.0061490000000002</v>
      </c>
      <c r="Z74" s="201">
        <v>2.1577700000000002</v>
      </c>
      <c r="AA74" s="201">
        <v>2.319766</v>
      </c>
      <c r="AB74" s="201">
        <v>2.492245</v>
      </c>
      <c r="AC74" s="201">
        <v>2.67761</v>
      </c>
      <c r="AD74" s="201">
        <v>2.8719990000000002</v>
      </c>
      <c r="AE74" s="201">
        <v>3.072946</v>
      </c>
      <c r="AF74" s="199" t="s">
        <v>2926</v>
      </c>
      <c r="AG74" s="188"/>
    </row>
    <row r="75" spans="1:33" ht="15" customHeight="1" x14ac:dyDescent="0.35">
      <c r="A75" s="187" t="s">
        <v>1718</v>
      </c>
      <c r="B75" s="197" t="s">
        <v>1683</v>
      </c>
      <c r="C75" s="201">
        <v>969.71234100000004</v>
      </c>
      <c r="D75" s="201">
        <v>947.11334199999999</v>
      </c>
      <c r="E75" s="201">
        <v>929.23846400000002</v>
      </c>
      <c r="F75" s="201">
        <v>917.86181599999998</v>
      </c>
      <c r="G75" s="201">
        <v>913.58532700000001</v>
      </c>
      <c r="H75" s="201">
        <v>907.69049099999995</v>
      </c>
      <c r="I75" s="201">
        <v>902.80035399999997</v>
      </c>
      <c r="J75" s="201">
        <v>896.14135699999997</v>
      </c>
      <c r="K75" s="201">
        <v>887.86566200000004</v>
      </c>
      <c r="L75" s="201">
        <v>881.61773700000003</v>
      </c>
      <c r="M75" s="201">
        <v>879.61804199999995</v>
      </c>
      <c r="N75" s="201">
        <v>876.96832300000005</v>
      </c>
      <c r="O75" s="201">
        <v>875.89086899999995</v>
      </c>
      <c r="P75" s="201">
        <v>876.631531</v>
      </c>
      <c r="Q75" s="201">
        <v>875.92767300000003</v>
      </c>
      <c r="R75" s="201">
        <v>878.10540800000001</v>
      </c>
      <c r="S75" s="201">
        <v>880.54754600000001</v>
      </c>
      <c r="T75" s="201">
        <v>883.75238000000002</v>
      </c>
      <c r="U75" s="201">
        <v>889.77825900000005</v>
      </c>
      <c r="V75" s="201">
        <v>898.19226100000003</v>
      </c>
      <c r="W75" s="201">
        <v>905.41430700000001</v>
      </c>
      <c r="X75" s="201">
        <v>912.942139</v>
      </c>
      <c r="Y75" s="201">
        <v>919.71362299999998</v>
      </c>
      <c r="Z75" s="201">
        <v>926.16668700000002</v>
      </c>
      <c r="AA75" s="201">
        <v>933.24517800000001</v>
      </c>
      <c r="AB75" s="201">
        <v>941.18066399999998</v>
      </c>
      <c r="AC75" s="201">
        <v>950.77557400000001</v>
      </c>
      <c r="AD75" s="201">
        <v>960.82843000000003</v>
      </c>
      <c r="AE75" s="201">
        <v>971.03118900000004</v>
      </c>
      <c r="AF75" s="199">
        <v>4.8999999999999998E-5</v>
      </c>
      <c r="AG75" s="188"/>
    </row>
    <row r="76" spans="1:33" ht="15" customHeight="1" x14ac:dyDescent="0.35">
      <c r="A76" s="184"/>
      <c r="B76" s="196" t="s">
        <v>1684</v>
      </c>
      <c r="C76" s="188"/>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c r="AE76" s="188"/>
      <c r="AF76" s="188"/>
      <c r="AG76" s="188"/>
    </row>
    <row r="77" spans="1:33" ht="15" customHeight="1" x14ac:dyDescent="0.35">
      <c r="A77" s="187" t="s">
        <v>1719</v>
      </c>
      <c r="B77" s="197" t="s">
        <v>1653</v>
      </c>
      <c r="C77" s="201">
        <v>4152.4179690000001</v>
      </c>
      <c r="D77" s="201">
        <v>4082.3945309999999</v>
      </c>
      <c r="E77" s="201">
        <v>4020.438232</v>
      </c>
      <c r="F77" s="201">
        <v>3982.2084960000002</v>
      </c>
      <c r="G77" s="201">
        <v>3967.1760250000002</v>
      </c>
      <c r="H77" s="201">
        <v>3938.5205080000001</v>
      </c>
      <c r="I77" s="201">
        <v>3904.9802249999998</v>
      </c>
      <c r="J77" s="201">
        <v>3859.6359859999998</v>
      </c>
      <c r="K77" s="201">
        <v>3803.2717290000001</v>
      </c>
      <c r="L77" s="201">
        <v>3753.7934570000002</v>
      </c>
      <c r="M77" s="201">
        <v>3717.0419919999999</v>
      </c>
      <c r="N77" s="201">
        <v>3680.3071289999998</v>
      </c>
      <c r="O77" s="201">
        <v>3651.6464839999999</v>
      </c>
      <c r="P77" s="201">
        <v>3631.7377929999998</v>
      </c>
      <c r="Q77" s="201">
        <v>3606.3046880000002</v>
      </c>
      <c r="R77" s="201">
        <v>3589.3435060000002</v>
      </c>
      <c r="S77" s="201">
        <v>3577.6679690000001</v>
      </c>
      <c r="T77" s="201">
        <v>3562.088135</v>
      </c>
      <c r="U77" s="201">
        <v>3557.400635</v>
      </c>
      <c r="V77" s="201">
        <v>3560.1972660000001</v>
      </c>
      <c r="W77" s="201">
        <v>3559.439453</v>
      </c>
      <c r="X77" s="201">
        <v>3555.1906739999999</v>
      </c>
      <c r="Y77" s="201">
        <v>3544.2016600000002</v>
      </c>
      <c r="Z77" s="201">
        <v>3530.4509280000002</v>
      </c>
      <c r="AA77" s="201">
        <v>3517.4858399999998</v>
      </c>
      <c r="AB77" s="201">
        <v>3505.7382809999999</v>
      </c>
      <c r="AC77" s="201">
        <v>3499.088135</v>
      </c>
      <c r="AD77" s="201">
        <v>3493.2382809999999</v>
      </c>
      <c r="AE77" s="201">
        <v>3487.733643</v>
      </c>
      <c r="AF77" s="199">
        <v>-6.2110000000000004E-3</v>
      </c>
      <c r="AG77" s="188"/>
    </row>
    <row r="78" spans="1:33" ht="15" customHeight="1" x14ac:dyDescent="0.35">
      <c r="A78" s="187" t="s">
        <v>1720</v>
      </c>
      <c r="B78" s="197" t="s">
        <v>1655</v>
      </c>
      <c r="C78" s="201">
        <v>3.9676469999999999</v>
      </c>
      <c r="D78" s="201">
        <v>3.9111539999999998</v>
      </c>
      <c r="E78" s="201">
        <v>3.927038</v>
      </c>
      <c r="F78" s="201">
        <v>4.0030429999999999</v>
      </c>
      <c r="G78" s="201">
        <v>4.1671740000000002</v>
      </c>
      <c r="H78" s="201">
        <v>4.3684799999999999</v>
      </c>
      <c r="I78" s="201">
        <v>4.5846499999999999</v>
      </c>
      <c r="J78" s="201">
        <v>4.7931819999999998</v>
      </c>
      <c r="K78" s="201">
        <v>5.0087029999999997</v>
      </c>
      <c r="L78" s="201">
        <v>5.2218369999999998</v>
      </c>
      <c r="M78" s="201">
        <v>5.4312779999999998</v>
      </c>
      <c r="N78" s="201">
        <v>5.6176399999999997</v>
      </c>
      <c r="O78" s="201">
        <v>5.7892289999999997</v>
      </c>
      <c r="P78" s="201">
        <v>5.9446009999999996</v>
      </c>
      <c r="Q78" s="201">
        <v>6.0524230000000001</v>
      </c>
      <c r="R78" s="201">
        <v>6.1481649999999997</v>
      </c>
      <c r="S78" s="201">
        <v>6.2249080000000001</v>
      </c>
      <c r="T78" s="201">
        <v>6.2828160000000004</v>
      </c>
      <c r="U78" s="201">
        <v>6.3553899999999999</v>
      </c>
      <c r="V78" s="201">
        <v>6.4345569999999999</v>
      </c>
      <c r="W78" s="201">
        <v>6.4712540000000001</v>
      </c>
      <c r="X78" s="201">
        <v>6.489719</v>
      </c>
      <c r="Y78" s="201">
        <v>6.5115769999999999</v>
      </c>
      <c r="Z78" s="201">
        <v>6.5393359999999996</v>
      </c>
      <c r="AA78" s="201">
        <v>6.5748519999999999</v>
      </c>
      <c r="AB78" s="201">
        <v>6.6127890000000003</v>
      </c>
      <c r="AC78" s="201">
        <v>6.6570309999999999</v>
      </c>
      <c r="AD78" s="201">
        <v>6.699649</v>
      </c>
      <c r="AE78" s="201">
        <v>6.7432530000000002</v>
      </c>
      <c r="AF78" s="199">
        <v>1.9122E-2</v>
      </c>
      <c r="AG78" s="188"/>
    </row>
    <row r="79" spans="1:33" ht="15" customHeight="1" x14ac:dyDescent="0.35">
      <c r="A79" s="187" t="s">
        <v>1721</v>
      </c>
      <c r="B79" s="197" t="s">
        <v>1657</v>
      </c>
      <c r="C79" s="201">
        <v>0.57086300000000001</v>
      </c>
      <c r="D79" s="201">
        <v>0.62453999999999998</v>
      </c>
      <c r="E79" s="201">
        <v>0.67565600000000003</v>
      </c>
      <c r="F79" s="201">
        <v>0.72326000000000001</v>
      </c>
      <c r="G79" s="201">
        <v>0.77085899999999996</v>
      </c>
      <c r="H79" s="201">
        <v>0.809423</v>
      </c>
      <c r="I79" s="201">
        <v>0.83775500000000003</v>
      </c>
      <c r="J79" s="201">
        <v>0.85240199999999999</v>
      </c>
      <c r="K79" s="201">
        <v>0.85700900000000002</v>
      </c>
      <c r="L79" s="201">
        <v>0.85722600000000004</v>
      </c>
      <c r="M79" s="201">
        <v>0.856298</v>
      </c>
      <c r="N79" s="201">
        <v>0.85593699999999995</v>
      </c>
      <c r="O79" s="201">
        <v>0.85990699999999998</v>
      </c>
      <c r="P79" s="201">
        <v>0.86704099999999995</v>
      </c>
      <c r="Q79" s="201">
        <v>0.871035</v>
      </c>
      <c r="R79" s="201">
        <v>0.87545399999999995</v>
      </c>
      <c r="S79" s="201">
        <v>0.87738300000000002</v>
      </c>
      <c r="T79" s="201">
        <v>0.87722199999999995</v>
      </c>
      <c r="U79" s="201">
        <v>0.87896700000000005</v>
      </c>
      <c r="V79" s="201">
        <v>0.88425900000000002</v>
      </c>
      <c r="W79" s="201">
        <v>0.888652</v>
      </c>
      <c r="X79" s="201">
        <v>0.89226899999999998</v>
      </c>
      <c r="Y79" s="201">
        <v>0.89408799999999999</v>
      </c>
      <c r="Z79" s="201">
        <v>0.89533700000000005</v>
      </c>
      <c r="AA79" s="201">
        <v>0.89720200000000006</v>
      </c>
      <c r="AB79" s="201">
        <v>0.89953099999999997</v>
      </c>
      <c r="AC79" s="201">
        <v>0.90290800000000004</v>
      </c>
      <c r="AD79" s="201">
        <v>0.90525299999999997</v>
      </c>
      <c r="AE79" s="201">
        <v>0.90621099999999999</v>
      </c>
      <c r="AF79" s="199">
        <v>1.6641E-2</v>
      </c>
      <c r="AG79" s="188"/>
    </row>
    <row r="80" spans="1:33" ht="15" customHeight="1" x14ac:dyDescent="0.35">
      <c r="A80" s="187" t="s">
        <v>1722</v>
      </c>
      <c r="B80" s="197" t="s">
        <v>1659</v>
      </c>
      <c r="C80" s="201">
        <v>50.392262000000002</v>
      </c>
      <c r="D80" s="201">
        <v>50.875884999999997</v>
      </c>
      <c r="E80" s="201">
        <v>51.117263999999999</v>
      </c>
      <c r="F80" s="201">
        <v>51.257846999999998</v>
      </c>
      <c r="G80" s="201">
        <v>51.330115999999997</v>
      </c>
      <c r="H80" s="201">
        <v>50.819996000000003</v>
      </c>
      <c r="I80" s="201">
        <v>49.798496</v>
      </c>
      <c r="J80" s="201">
        <v>48.232235000000003</v>
      </c>
      <c r="K80" s="201">
        <v>46.348602</v>
      </c>
      <c r="L80" s="201">
        <v>44.523128999999997</v>
      </c>
      <c r="M80" s="201">
        <v>42.984966</v>
      </c>
      <c r="N80" s="201">
        <v>41.739463999999998</v>
      </c>
      <c r="O80" s="201">
        <v>40.943291000000002</v>
      </c>
      <c r="P80" s="201">
        <v>40.58334</v>
      </c>
      <c r="Q80" s="201">
        <v>40.449398000000002</v>
      </c>
      <c r="R80" s="201">
        <v>40.683697000000002</v>
      </c>
      <c r="S80" s="201">
        <v>41.229443000000003</v>
      </c>
      <c r="T80" s="201">
        <v>41.989066999999999</v>
      </c>
      <c r="U80" s="201">
        <v>43.151752000000002</v>
      </c>
      <c r="V80" s="201">
        <v>44.686478000000001</v>
      </c>
      <c r="W80" s="201">
        <v>46.370578999999999</v>
      </c>
      <c r="X80" s="201">
        <v>48.186332999999998</v>
      </c>
      <c r="Y80" s="201">
        <v>50.085563999999998</v>
      </c>
      <c r="Z80" s="201">
        <v>52.110942999999999</v>
      </c>
      <c r="AA80" s="201">
        <v>54.325572999999999</v>
      </c>
      <c r="AB80" s="201">
        <v>56.745463999999998</v>
      </c>
      <c r="AC80" s="201">
        <v>59.391776999999998</v>
      </c>
      <c r="AD80" s="201">
        <v>62.215282000000002</v>
      </c>
      <c r="AE80" s="201">
        <v>65.215736000000007</v>
      </c>
      <c r="AF80" s="199">
        <v>9.2519999999999998E-3</v>
      </c>
      <c r="AG80" s="188"/>
    </row>
    <row r="81" spans="1:33" ht="15" customHeight="1" x14ac:dyDescent="0.35">
      <c r="A81" s="187" t="s">
        <v>1723</v>
      </c>
      <c r="B81" s="197" t="s">
        <v>1661</v>
      </c>
      <c r="C81" s="201">
        <v>0</v>
      </c>
      <c r="D81" s="201">
        <v>0</v>
      </c>
      <c r="E81" s="201">
        <v>0</v>
      </c>
      <c r="F81" s="201">
        <v>0</v>
      </c>
      <c r="G81" s="201">
        <v>0</v>
      </c>
      <c r="H81" s="201">
        <v>0</v>
      </c>
      <c r="I81" s="201">
        <v>0</v>
      </c>
      <c r="J81" s="201">
        <v>0</v>
      </c>
      <c r="K81" s="201">
        <v>0</v>
      </c>
      <c r="L81" s="201">
        <v>0</v>
      </c>
      <c r="M81" s="201">
        <v>0</v>
      </c>
      <c r="N81" s="201">
        <v>0</v>
      </c>
      <c r="O81" s="201">
        <v>0</v>
      </c>
      <c r="P81" s="201">
        <v>0</v>
      </c>
      <c r="Q81" s="201">
        <v>0</v>
      </c>
      <c r="R81" s="201">
        <v>0</v>
      </c>
      <c r="S81" s="201">
        <v>0</v>
      </c>
      <c r="T81" s="201">
        <v>0</v>
      </c>
      <c r="U81" s="201">
        <v>0</v>
      </c>
      <c r="V81" s="201">
        <v>0</v>
      </c>
      <c r="W81" s="201">
        <v>0</v>
      </c>
      <c r="X81" s="201">
        <v>0</v>
      </c>
      <c r="Y81" s="201">
        <v>0</v>
      </c>
      <c r="Z81" s="201">
        <v>0</v>
      </c>
      <c r="AA81" s="201">
        <v>0</v>
      </c>
      <c r="AB81" s="201">
        <v>0</v>
      </c>
      <c r="AC81" s="201">
        <v>0</v>
      </c>
      <c r="AD81" s="201">
        <v>0</v>
      </c>
      <c r="AE81" s="201">
        <v>0</v>
      </c>
      <c r="AF81" s="199" t="s">
        <v>2926</v>
      </c>
      <c r="AG81" s="188"/>
    </row>
    <row r="82" spans="1:33" ht="15" customHeight="1" x14ac:dyDescent="0.35">
      <c r="A82" s="187" t="s">
        <v>1724</v>
      </c>
      <c r="B82" s="197" t="s">
        <v>1663</v>
      </c>
      <c r="C82" s="201">
        <v>4.7273999999999997E-2</v>
      </c>
      <c r="D82" s="201">
        <v>5.6363000000000003E-2</v>
      </c>
      <c r="E82" s="201">
        <v>6.4036999999999997E-2</v>
      </c>
      <c r="F82" s="201">
        <v>7.0808999999999997E-2</v>
      </c>
      <c r="G82" s="201">
        <v>7.6938999999999994E-2</v>
      </c>
      <c r="H82" s="201">
        <v>8.1745999999999999E-2</v>
      </c>
      <c r="I82" s="201">
        <v>8.5283999999999999E-2</v>
      </c>
      <c r="J82" s="201">
        <v>8.7493000000000001E-2</v>
      </c>
      <c r="K82" s="201">
        <v>8.8437000000000002E-2</v>
      </c>
      <c r="L82" s="201">
        <v>8.8507000000000002E-2</v>
      </c>
      <c r="M82" s="201">
        <v>8.7746000000000005E-2</v>
      </c>
      <c r="N82" s="201">
        <v>8.5832000000000006E-2</v>
      </c>
      <c r="O82" s="201">
        <v>8.3085999999999993E-2</v>
      </c>
      <c r="P82" s="201">
        <v>7.9699999999999993E-2</v>
      </c>
      <c r="Q82" s="201">
        <v>7.5717000000000007E-2</v>
      </c>
      <c r="R82" s="201">
        <v>7.1830000000000005E-2</v>
      </c>
      <c r="S82" s="201">
        <v>6.7958000000000005E-2</v>
      </c>
      <c r="T82" s="201">
        <v>6.3496999999999998E-2</v>
      </c>
      <c r="U82" s="201">
        <v>5.9144000000000002E-2</v>
      </c>
      <c r="V82" s="201">
        <v>5.5403000000000001E-2</v>
      </c>
      <c r="W82" s="201">
        <v>5.2134E-2</v>
      </c>
      <c r="X82" s="201">
        <v>4.8792000000000002E-2</v>
      </c>
      <c r="Y82" s="201">
        <v>4.5781000000000002E-2</v>
      </c>
      <c r="Z82" s="201">
        <v>4.3052E-2</v>
      </c>
      <c r="AA82" s="201">
        <v>4.0577000000000002E-2</v>
      </c>
      <c r="AB82" s="201">
        <v>3.8286000000000001E-2</v>
      </c>
      <c r="AC82" s="201">
        <v>3.6169E-2</v>
      </c>
      <c r="AD82" s="201">
        <v>3.4189999999999998E-2</v>
      </c>
      <c r="AE82" s="201">
        <v>3.2364999999999998E-2</v>
      </c>
      <c r="AF82" s="199">
        <v>-1.3440000000000001E-2</v>
      </c>
      <c r="AG82" s="188"/>
    </row>
    <row r="83" spans="1:33" ht="15" customHeight="1" x14ac:dyDescent="0.35">
      <c r="A83" s="187" t="s">
        <v>1725</v>
      </c>
      <c r="B83" s="197" t="s">
        <v>1665</v>
      </c>
      <c r="C83" s="201">
        <v>0</v>
      </c>
      <c r="D83" s="201">
        <v>0</v>
      </c>
      <c r="E83" s="201">
        <v>0.111221</v>
      </c>
      <c r="F83" s="201">
        <v>0.12599099999999999</v>
      </c>
      <c r="G83" s="201">
        <v>0.14261299999999999</v>
      </c>
      <c r="H83" s="201">
        <v>0.15964800000000001</v>
      </c>
      <c r="I83" s="201">
        <v>0.176813</v>
      </c>
      <c r="J83" s="201">
        <v>0.193082</v>
      </c>
      <c r="K83" s="201">
        <v>0.20801700000000001</v>
      </c>
      <c r="L83" s="201">
        <v>0.22220699999999999</v>
      </c>
      <c r="M83" s="201">
        <v>0.23577200000000001</v>
      </c>
      <c r="N83" s="201">
        <v>0.247588</v>
      </c>
      <c r="O83" s="201">
        <v>0.25797199999999998</v>
      </c>
      <c r="P83" s="201">
        <v>0.26699699999999998</v>
      </c>
      <c r="Q83" s="201">
        <v>0.27386700000000003</v>
      </c>
      <c r="R83" s="201">
        <v>0.28010099999999999</v>
      </c>
      <c r="S83" s="201">
        <v>0.28610799999999997</v>
      </c>
      <c r="T83" s="201">
        <v>0.29221900000000001</v>
      </c>
      <c r="U83" s="201">
        <v>0.30059200000000003</v>
      </c>
      <c r="V83" s="201">
        <v>0.31206</v>
      </c>
      <c r="W83" s="201">
        <v>0.32642100000000002</v>
      </c>
      <c r="X83" s="201">
        <v>0.33891399999999999</v>
      </c>
      <c r="Y83" s="201">
        <v>0.350686</v>
      </c>
      <c r="Z83" s="201">
        <v>0.36601299999999998</v>
      </c>
      <c r="AA83" s="201">
        <v>0.38811699999999999</v>
      </c>
      <c r="AB83" s="201">
        <v>0.41037200000000001</v>
      </c>
      <c r="AC83" s="201">
        <v>0.435363</v>
      </c>
      <c r="AD83" s="201">
        <v>0.46276699999999998</v>
      </c>
      <c r="AE83" s="201">
        <v>0.49256800000000001</v>
      </c>
      <c r="AF83" s="199" t="s">
        <v>2926</v>
      </c>
      <c r="AG83" s="188"/>
    </row>
    <row r="84" spans="1:33" ht="15" customHeight="1" x14ac:dyDescent="0.35">
      <c r="A84" s="187" t="s">
        <v>1726</v>
      </c>
      <c r="B84" s="197" t="s">
        <v>1667</v>
      </c>
      <c r="C84" s="201">
        <v>0</v>
      </c>
      <c r="D84" s="201">
        <v>0</v>
      </c>
      <c r="E84" s="201">
        <v>0.23671800000000001</v>
      </c>
      <c r="F84" s="201">
        <v>0.26552500000000001</v>
      </c>
      <c r="G84" s="201">
        <v>0.29796800000000001</v>
      </c>
      <c r="H84" s="201">
        <v>0.33108900000000002</v>
      </c>
      <c r="I84" s="201">
        <v>0.36386099999999999</v>
      </c>
      <c r="J84" s="201">
        <v>0.39436900000000003</v>
      </c>
      <c r="K84" s="201">
        <v>0.421823</v>
      </c>
      <c r="L84" s="201">
        <v>0.44752599999999998</v>
      </c>
      <c r="M84" s="201">
        <v>0.47151599999999999</v>
      </c>
      <c r="N84" s="201">
        <v>0.49143700000000001</v>
      </c>
      <c r="O84" s="201">
        <v>0.50787899999999997</v>
      </c>
      <c r="P84" s="201">
        <v>0.52102700000000002</v>
      </c>
      <c r="Q84" s="201">
        <v>0.52934300000000001</v>
      </c>
      <c r="R84" s="201">
        <v>0.53588999999999998</v>
      </c>
      <c r="S84" s="201">
        <v>0.54149599999999998</v>
      </c>
      <c r="T84" s="201">
        <v>0.54694500000000001</v>
      </c>
      <c r="U84" s="201">
        <v>0.55639700000000003</v>
      </c>
      <c r="V84" s="201">
        <v>0.57145599999999996</v>
      </c>
      <c r="W84" s="201">
        <v>0.59189800000000004</v>
      </c>
      <c r="X84" s="201">
        <v>0.60730600000000001</v>
      </c>
      <c r="Y84" s="201">
        <v>0.62016700000000002</v>
      </c>
      <c r="Z84" s="201">
        <v>0.63927900000000004</v>
      </c>
      <c r="AA84" s="201">
        <v>0.67089699999999997</v>
      </c>
      <c r="AB84" s="201">
        <v>0.70033000000000001</v>
      </c>
      <c r="AC84" s="201">
        <v>0.732483</v>
      </c>
      <c r="AD84" s="201">
        <v>0.76639100000000004</v>
      </c>
      <c r="AE84" s="201">
        <v>0.80174900000000004</v>
      </c>
      <c r="AF84" s="199" t="s">
        <v>2926</v>
      </c>
      <c r="AG84" s="188"/>
    </row>
    <row r="85" spans="1:33" ht="15" customHeight="1" x14ac:dyDescent="0.35">
      <c r="A85" s="187" t="s">
        <v>1727</v>
      </c>
      <c r="B85" s="197" t="s">
        <v>1669</v>
      </c>
      <c r="C85" s="201">
        <v>0</v>
      </c>
      <c r="D85" s="201">
        <v>0</v>
      </c>
      <c r="E85" s="201">
        <v>0.13180900000000001</v>
      </c>
      <c r="F85" s="201">
        <v>0.257434</v>
      </c>
      <c r="G85" s="201">
        <v>0.38553900000000002</v>
      </c>
      <c r="H85" s="201">
        <v>0.51647299999999996</v>
      </c>
      <c r="I85" s="201">
        <v>0.64809600000000001</v>
      </c>
      <c r="J85" s="201">
        <v>0.777536</v>
      </c>
      <c r="K85" s="201">
        <v>0.90305000000000002</v>
      </c>
      <c r="L85" s="201">
        <v>1.028853</v>
      </c>
      <c r="M85" s="201">
        <v>1.1572020000000001</v>
      </c>
      <c r="N85" s="201">
        <v>1.282324</v>
      </c>
      <c r="O85" s="201">
        <v>1.4047069999999999</v>
      </c>
      <c r="P85" s="201">
        <v>1.523039</v>
      </c>
      <c r="Q85" s="201">
        <v>1.6304749999999999</v>
      </c>
      <c r="R85" s="201">
        <v>1.7328920000000001</v>
      </c>
      <c r="S85" s="201">
        <v>1.8297289999999999</v>
      </c>
      <c r="T85" s="201">
        <v>1.9195789999999999</v>
      </c>
      <c r="U85" s="201">
        <v>2.0129630000000001</v>
      </c>
      <c r="V85" s="201">
        <v>2.1117759999999999</v>
      </c>
      <c r="W85" s="201">
        <v>2.210585</v>
      </c>
      <c r="X85" s="201">
        <v>2.3075369999999999</v>
      </c>
      <c r="Y85" s="201">
        <v>2.3998189999999999</v>
      </c>
      <c r="Z85" s="201">
        <v>2.4946000000000002</v>
      </c>
      <c r="AA85" s="201">
        <v>2.601699</v>
      </c>
      <c r="AB85" s="201">
        <v>2.7183820000000001</v>
      </c>
      <c r="AC85" s="201">
        <v>2.8481209999999999</v>
      </c>
      <c r="AD85" s="201">
        <v>2.9894669999999999</v>
      </c>
      <c r="AE85" s="201">
        <v>3.1434639999999998</v>
      </c>
      <c r="AF85" s="199" t="s">
        <v>2926</v>
      </c>
      <c r="AG85" s="188"/>
    </row>
    <row r="86" spans="1:33" ht="15" customHeight="1" x14ac:dyDescent="0.35">
      <c r="A86" s="187" t="s">
        <v>1728</v>
      </c>
      <c r="B86" s="197" t="s">
        <v>1695</v>
      </c>
      <c r="C86" s="201">
        <v>4207.3974609999996</v>
      </c>
      <c r="D86" s="201">
        <v>4137.8627930000002</v>
      </c>
      <c r="E86" s="201">
        <v>4076.7014159999999</v>
      </c>
      <c r="F86" s="201">
        <v>4038.9121089999999</v>
      </c>
      <c r="G86" s="201">
        <v>4024.3466800000001</v>
      </c>
      <c r="H86" s="201">
        <v>3995.6066890000002</v>
      </c>
      <c r="I86" s="201">
        <v>3961.4748540000001</v>
      </c>
      <c r="J86" s="201">
        <v>3914.9663089999999</v>
      </c>
      <c r="K86" s="201">
        <v>3857.1071780000002</v>
      </c>
      <c r="L86" s="201">
        <v>3806.1821289999998</v>
      </c>
      <c r="M86" s="201">
        <v>3768.2678219999998</v>
      </c>
      <c r="N86" s="201">
        <v>3730.6279300000001</v>
      </c>
      <c r="O86" s="201">
        <v>3701.4926759999998</v>
      </c>
      <c r="P86" s="201">
        <v>3681.5239259999998</v>
      </c>
      <c r="Q86" s="201">
        <v>3656.1870119999999</v>
      </c>
      <c r="R86" s="201">
        <v>3639.673096</v>
      </c>
      <c r="S86" s="201">
        <v>3628.7253420000002</v>
      </c>
      <c r="T86" s="201">
        <v>3614.0593260000001</v>
      </c>
      <c r="U86" s="201">
        <v>3610.7163089999999</v>
      </c>
      <c r="V86" s="201">
        <v>3615.2529300000001</v>
      </c>
      <c r="W86" s="201">
        <v>3616.3498540000001</v>
      </c>
      <c r="X86" s="201">
        <v>3614.060547</v>
      </c>
      <c r="Y86" s="201">
        <v>3605.1083979999999</v>
      </c>
      <c r="Z86" s="201">
        <v>3593.538086</v>
      </c>
      <c r="AA86" s="201">
        <v>3582.984375</v>
      </c>
      <c r="AB86" s="201">
        <v>3573.8640140000002</v>
      </c>
      <c r="AC86" s="201">
        <v>3570.0932619999999</v>
      </c>
      <c r="AD86" s="201">
        <v>3567.3107909999999</v>
      </c>
      <c r="AE86" s="201">
        <v>3565.0688479999999</v>
      </c>
      <c r="AF86" s="199">
        <v>-5.8989999999999997E-3</v>
      </c>
      <c r="AG86" s="188"/>
    </row>
    <row r="87" spans="1:33" ht="15" customHeight="1" x14ac:dyDescent="0.35">
      <c r="A87" s="184"/>
      <c r="B87" s="196" t="s">
        <v>1729</v>
      </c>
      <c r="C87" s="188"/>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c r="AE87" s="188"/>
      <c r="AF87" s="188"/>
      <c r="AG87" s="188"/>
    </row>
    <row r="88" spans="1:33" ht="15" customHeight="1" x14ac:dyDescent="0.35">
      <c r="A88" s="187" t="s">
        <v>1730</v>
      </c>
      <c r="B88" s="197" t="s">
        <v>1653</v>
      </c>
      <c r="C88" s="201">
        <v>5252.2670900000003</v>
      </c>
      <c r="D88" s="201">
        <v>5149.1704099999997</v>
      </c>
      <c r="E88" s="201">
        <v>5060.4287109999996</v>
      </c>
      <c r="F88" s="201">
        <v>5004.5073240000002</v>
      </c>
      <c r="G88" s="201">
        <v>4979.1557620000003</v>
      </c>
      <c r="H88" s="201">
        <v>4937.4003910000001</v>
      </c>
      <c r="I88" s="201">
        <v>4891.7753910000001</v>
      </c>
      <c r="J88" s="201">
        <v>4834.2524409999996</v>
      </c>
      <c r="K88" s="201">
        <v>4766.7275390000004</v>
      </c>
      <c r="L88" s="201">
        <v>4710.5273440000001</v>
      </c>
      <c r="M88" s="201">
        <v>4671.6025390000004</v>
      </c>
      <c r="N88" s="201">
        <v>4632.1591799999997</v>
      </c>
      <c r="O88" s="201">
        <v>4602.8413090000004</v>
      </c>
      <c r="P88" s="201">
        <v>4584.4262699999999</v>
      </c>
      <c r="Q88" s="201">
        <v>4559.185547</v>
      </c>
      <c r="R88" s="201">
        <v>4545.080078</v>
      </c>
      <c r="S88" s="201">
        <v>4537.6586909999996</v>
      </c>
      <c r="T88" s="201">
        <v>4526.4799800000001</v>
      </c>
      <c r="U88" s="201">
        <v>4530.0249020000001</v>
      </c>
      <c r="V88" s="201">
        <v>4543.1342770000001</v>
      </c>
      <c r="W88" s="201">
        <v>4551.1914059999999</v>
      </c>
      <c r="X88" s="201">
        <v>4556.3715819999998</v>
      </c>
      <c r="Y88" s="201">
        <v>4554.6489259999998</v>
      </c>
      <c r="Z88" s="201">
        <v>4551.1875</v>
      </c>
      <c r="AA88" s="201">
        <v>4550.1225590000004</v>
      </c>
      <c r="AB88" s="201">
        <v>4551.5234380000002</v>
      </c>
      <c r="AC88" s="201">
        <v>4559.7094729999999</v>
      </c>
      <c r="AD88" s="201">
        <v>4569.0415039999998</v>
      </c>
      <c r="AE88" s="201">
        <v>4579.5849609999996</v>
      </c>
      <c r="AF88" s="199">
        <v>-4.8830000000000002E-3</v>
      </c>
      <c r="AG88" s="188"/>
    </row>
    <row r="89" spans="1:33" ht="15" customHeight="1" x14ac:dyDescent="0.35">
      <c r="A89" s="187" t="s">
        <v>1731</v>
      </c>
      <c r="B89" s="197" t="s">
        <v>1655</v>
      </c>
      <c r="C89" s="201">
        <v>561.38317900000004</v>
      </c>
      <c r="D89" s="201">
        <v>557.49273700000003</v>
      </c>
      <c r="E89" s="201">
        <v>556.42694100000006</v>
      </c>
      <c r="F89" s="201">
        <v>558.68444799999997</v>
      </c>
      <c r="G89" s="201">
        <v>564.64392099999998</v>
      </c>
      <c r="H89" s="201">
        <v>568.02825900000005</v>
      </c>
      <c r="I89" s="201">
        <v>571.15411400000005</v>
      </c>
      <c r="J89" s="201">
        <v>573.58776899999998</v>
      </c>
      <c r="K89" s="201">
        <v>575.542236</v>
      </c>
      <c r="L89" s="201">
        <v>578.83630400000004</v>
      </c>
      <c r="M89" s="201">
        <v>584.66272000000004</v>
      </c>
      <c r="N89" s="201">
        <v>589.627747</v>
      </c>
      <c r="O89" s="201">
        <v>595.82775900000001</v>
      </c>
      <c r="P89" s="201">
        <v>602.35827600000005</v>
      </c>
      <c r="Q89" s="201">
        <v>607.24176</v>
      </c>
      <c r="R89" s="201">
        <v>613.717896</v>
      </c>
      <c r="S89" s="201">
        <v>619.77069100000006</v>
      </c>
      <c r="T89" s="201">
        <v>625.97625700000003</v>
      </c>
      <c r="U89" s="201">
        <v>633.555969</v>
      </c>
      <c r="V89" s="201">
        <v>642.65637200000003</v>
      </c>
      <c r="W89" s="201">
        <v>650.28350799999998</v>
      </c>
      <c r="X89" s="201">
        <v>657.24310300000002</v>
      </c>
      <c r="Y89" s="201">
        <v>663.61120600000004</v>
      </c>
      <c r="Z89" s="201">
        <v>670.12359600000002</v>
      </c>
      <c r="AA89" s="201">
        <v>677.38055399999996</v>
      </c>
      <c r="AB89" s="201">
        <v>685.01904300000001</v>
      </c>
      <c r="AC89" s="201">
        <v>693.35076900000001</v>
      </c>
      <c r="AD89" s="201">
        <v>701.840149</v>
      </c>
      <c r="AE89" s="201">
        <v>710.78949</v>
      </c>
      <c r="AF89" s="199">
        <v>8.463E-3</v>
      </c>
      <c r="AG89" s="188"/>
    </row>
    <row r="90" spans="1:33" ht="12" customHeight="1" x14ac:dyDescent="0.35">
      <c r="A90" s="187" t="s">
        <v>1732</v>
      </c>
      <c r="B90" s="197" t="s">
        <v>1657</v>
      </c>
      <c r="C90" s="201">
        <v>1.245147</v>
      </c>
      <c r="D90" s="201">
        <v>1.3860859999999999</v>
      </c>
      <c r="E90" s="201">
        <v>1.5243610000000001</v>
      </c>
      <c r="F90" s="201">
        <v>1.655106</v>
      </c>
      <c r="G90" s="201">
        <v>1.787949</v>
      </c>
      <c r="H90" s="201">
        <v>1.9031910000000001</v>
      </c>
      <c r="I90" s="201">
        <v>2.0028139999999999</v>
      </c>
      <c r="J90" s="201">
        <v>2.0814240000000002</v>
      </c>
      <c r="K90" s="201">
        <v>2.1469330000000002</v>
      </c>
      <c r="L90" s="201">
        <v>2.2134680000000002</v>
      </c>
      <c r="M90" s="201">
        <v>2.289066</v>
      </c>
      <c r="N90" s="201">
        <v>2.3727469999999999</v>
      </c>
      <c r="O90" s="201">
        <v>2.469611</v>
      </c>
      <c r="P90" s="201">
        <v>2.5718770000000002</v>
      </c>
      <c r="Q90" s="201">
        <v>2.6751559999999999</v>
      </c>
      <c r="R90" s="201">
        <v>2.7924359999999999</v>
      </c>
      <c r="S90" s="201">
        <v>2.9203519999999998</v>
      </c>
      <c r="T90" s="201">
        <v>3.0572849999999998</v>
      </c>
      <c r="U90" s="201">
        <v>3.2195170000000002</v>
      </c>
      <c r="V90" s="201">
        <v>3.4097279999999999</v>
      </c>
      <c r="W90" s="201">
        <v>3.6119620000000001</v>
      </c>
      <c r="X90" s="201">
        <v>3.8275860000000002</v>
      </c>
      <c r="Y90" s="201">
        <v>4.048972</v>
      </c>
      <c r="Z90" s="201">
        <v>4.2813169999999996</v>
      </c>
      <c r="AA90" s="201">
        <v>4.528105</v>
      </c>
      <c r="AB90" s="201">
        <v>4.7858299999999998</v>
      </c>
      <c r="AC90" s="201">
        <v>5.0560559999999999</v>
      </c>
      <c r="AD90" s="201">
        <v>5.3225280000000001</v>
      </c>
      <c r="AE90" s="201">
        <v>5.5963200000000004</v>
      </c>
      <c r="AF90" s="199">
        <v>5.5140000000000002E-2</v>
      </c>
      <c r="AG90" s="188"/>
    </row>
    <row r="91" spans="1:33" ht="15" customHeight="1" x14ac:dyDescent="0.35">
      <c r="A91" s="187" t="s">
        <v>1733</v>
      </c>
      <c r="B91" s="197" t="s">
        <v>1659</v>
      </c>
      <c r="C91" s="201">
        <v>51.346274999999999</v>
      </c>
      <c r="D91" s="201">
        <v>51.768497000000004</v>
      </c>
      <c r="E91" s="201">
        <v>51.952057000000003</v>
      </c>
      <c r="F91" s="201">
        <v>52.041804999999997</v>
      </c>
      <c r="G91" s="201">
        <v>52.069412</v>
      </c>
      <c r="H91" s="201">
        <v>51.512740999999998</v>
      </c>
      <c r="I91" s="201">
        <v>50.447249999999997</v>
      </c>
      <c r="J91" s="201">
        <v>48.837069999999997</v>
      </c>
      <c r="K91" s="201">
        <v>46.909816999999997</v>
      </c>
      <c r="L91" s="201">
        <v>45.044899000000001</v>
      </c>
      <c r="M91" s="201">
        <v>43.471558000000002</v>
      </c>
      <c r="N91" s="201">
        <v>42.191237999999998</v>
      </c>
      <c r="O91" s="201">
        <v>41.360649000000002</v>
      </c>
      <c r="P91" s="201">
        <v>40.966904</v>
      </c>
      <c r="Q91" s="201">
        <v>40.799500000000002</v>
      </c>
      <c r="R91" s="201">
        <v>41.003391000000001</v>
      </c>
      <c r="S91" s="201">
        <v>41.521824000000002</v>
      </c>
      <c r="T91" s="201">
        <v>42.257590999999998</v>
      </c>
      <c r="U91" s="201">
        <v>43.398223999999999</v>
      </c>
      <c r="V91" s="201">
        <v>44.912242999999997</v>
      </c>
      <c r="W91" s="201">
        <v>46.578392000000001</v>
      </c>
      <c r="X91" s="201">
        <v>48.374775</v>
      </c>
      <c r="Y91" s="201">
        <v>50.255038999999996</v>
      </c>
      <c r="Z91" s="201">
        <v>52.265160000000002</v>
      </c>
      <c r="AA91" s="201">
        <v>54.467120999999999</v>
      </c>
      <c r="AB91" s="201">
        <v>56.874321000000002</v>
      </c>
      <c r="AC91" s="201">
        <v>59.507731999999997</v>
      </c>
      <c r="AD91" s="201">
        <v>62.319285999999998</v>
      </c>
      <c r="AE91" s="201">
        <v>65.309241999999998</v>
      </c>
      <c r="AF91" s="199">
        <v>8.6280000000000003E-3</v>
      </c>
      <c r="AG91" s="188"/>
    </row>
    <row r="92" spans="1:33" ht="15" customHeight="1" x14ac:dyDescent="0.35">
      <c r="A92" s="187" t="s">
        <v>1734</v>
      </c>
      <c r="B92" s="197" t="s">
        <v>1661</v>
      </c>
      <c r="C92" s="201">
        <v>56.572014000000003</v>
      </c>
      <c r="D92" s="201">
        <v>55.936222000000001</v>
      </c>
      <c r="E92" s="201">
        <v>55.526072999999997</v>
      </c>
      <c r="F92" s="201">
        <v>55.454650999999998</v>
      </c>
      <c r="G92" s="201">
        <v>55.769584999999999</v>
      </c>
      <c r="H92" s="201">
        <v>56.046078000000001</v>
      </c>
      <c r="I92" s="201">
        <v>56.445301000000001</v>
      </c>
      <c r="J92" s="201">
        <v>56.969009</v>
      </c>
      <c r="K92" s="201">
        <v>57.620365</v>
      </c>
      <c r="L92" s="201">
        <v>58.633011000000003</v>
      </c>
      <c r="M92" s="201">
        <v>60.026291000000001</v>
      </c>
      <c r="N92" s="201">
        <v>61.468277</v>
      </c>
      <c r="O92" s="201">
        <v>62.894508000000002</v>
      </c>
      <c r="P92" s="201">
        <v>64.329055999999994</v>
      </c>
      <c r="Q92" s="201">
        <v>65.472083999999995</v>
      </c>
      <c r="R92" s="201">
        <v>66.781875999999997</v>
      </c>
      <c r="S92" s="201">
        <v>67.969215000000005</v>
      </c>
      <c r="T92" s="201">
        <v>69.104506999999998</v>
      </c>
      <c r="U92" s="201">
        <v>70.646514999999994</v>
      </c>
      <c r="V92" s="201">
        <v>72.462592999999998</v>
      </c>
      <c r="W92" s="201">
        <v>74.260086000000001</v>
      </c>
      <c r="X92" s="201">
        <v>76.144347999999994</v>
      </c>
      <c r="Y92" s="201">
        <v>78.062118999999996</v>
      </c>
      <c r="Z92" s="201">
        <v>80.017746000000002</v>
      </c>
      <c r="AA92" s="201">
        <v>82.063582999999994</v>
      </c>
      <c r="AB92" s="201">
        <v>84.130470000000003</v>
      </c>
      <c r="AC92" s="201">
        <v>86.233765000000005</v>
      </c>
      <c r="AD92" s="201">
        <v>88.241737000000001</v>
      </c>
      <c r="AE92" s="201">
        <v>90.199584999999999</v>
      </c>
      <c r="AF92" s="199">
        <v>1.6801E-2</v>
      </c>
      <c r="AG92" s="188"/>
    </row>
    <row r="93" spans="1:33" ht="15" customHeight="1" x14ac:dyDescent="0.35">
      <c r="A93" s="187" t="s">
        <v>1735</v>
      </c>
      <c r="B93" s="197" t="s">
        <v>1663</v>
      </c>
      <c r="C93" s="201">
        <v>9.0121999999999994E-2</v>
      </c>
      <c r="D93" s="201">
        <v>0.105933</v>
      </c>
      <c r="E93" s="201">
        <v>0.118516</v>
      </c>
      <c r="F93" s="201">
        <v>0.128996</v>
      </c>
      <c r="G93" s="201">
        <v>0.138016</v>
      </c>
      <c r="H93" s="201">
        <v>0.14454900000000001</v>
      </c>
      <c r="I93" s="201">
        <v>0.14891399999999999</v>
      </c>
      <c r="J93" s="201">
        <v>0.15098800000000001</v>
      </c>
      <c r="K93" s="201">
        <v>0.15104100000000001</v>
      </c>
      <c r="L93" s="201">
        <v>0.14991699999999999</v>
      </c>
      <c r="M93" s="201">
        <v>0.147789</v>
      </c>
      <c r="N93" s="201">
        <v>0.14397399999999999</v>
      </c>
      <c r="O93" s="201">
        <v>0.13911100000000001</v>
      </c>
      <c r="P93" s="201">
        <v>0.13359099999999999</v>
      </c>
      <c r="Q93" s="201">
        <v>0.126946</v>
      </c>
      <c r="R93" s="201">
        <v>0.120378</v>
      </c>
      <c r="S93" s="201">
        <v>0.114344</v>
      </c>
      <c r="T93" s="201">
        <v>0.10770200000000001</v>
      </c>
      <c r="U93" s="201">
        <v>0.101058</v>
      </c>
      <c r="V93" s="201">
        <v>9.5179E-2</v>
      </c>
      <c r="W93" s="201">
        <v>8.9789999999999995E-2</v>
      </c>
      <c r="X93" s="201">
        <v>8.4405999999999995E-2</v>
      </c>
      <c r="Y93" s="201">
        <v>7.9366000000000006E-2</v>
      </c>
      <c r="Z93" s="201">
        <v>7.4714000000000003E-2</v>
      </c>
      <c r="AA93" s="201">
        <v>7.0473999999999995E-2</v>
      </c>
      <c r="AB93" s="201">
        <v>6.6532999999999995E-2</v>
      </c>
      <c r="AC93" s="201">
        <v>6.2880000000000005E-2</v>
      </c>
      <c r="AD93" s="201">
        <v>5.9452999999999999E-2</v>
      </c>
      <c r="AE93" s="201">
        <v>5.6235E-2</v>
      </c>
      <c r="AF93" s="199">
        <v>-1.6702999999999999E-2</v>
      </c>
      <c r="AG93" s="188"/>
    </row>
    <row r="94" spans="1:33" ht="15" customHeight="1" x14ac:dyDescent="0.35">
      <c r="A94" s="187" t="s">
        <v>1736</v>
      </c>
      <c r="B94" s="197" t="s">
        <v>1665</v>
      </c>
      <c r="C94" s="201">
        <v>0</v>
      </c>
      <c r="D94" s="201">
        <v>3.4554000000000001E-2</v>
      </c>
      <c r="E94" s="201">
        <v>0.22548099999999999</v>
      </c>
      <c r="F94" s="201">
        <v>0.31624799999999997</v>
      </c>
      <c r="G94" s="201">
        <v>0.40776000000000001</v>
      </c>
      <c r="H94" s="201">
        <v>0.496255</v>
      </c>
      <c r="I94" s="201">
        <v>0.58192699999999997</v>
      </c>
      <c r="J94" s="201">
        <v>0.66273700000000002</v>
      </c>
      <c r="K94" s="201">
        <v>0.73841800000000002</v>
      </c>
      <c r="L94" s="201">
        <v>0.81264099999999995</v>
      </c>
      <c r="M94" s="201">
        <v>0.88751000000000002</v>
      </c>
      <c r="N94" s="201">
        <v>0.96019600000000005</v>
      </c>
      <c r="O94" s="201">
        <v>1.033434</v>
      </c>
      <c r="P94" s="201">
        <v>1.1085929999999999</v>
      </c>
      <c r="Q94" s="201">
        <v>1.18286</v>
      </c>
      <c r="R94" s="201">
        <v>1.2628159999999999</v>
      </c>
      <c r="S94" s="201">
        <v>1.349807</v>
      </c>
      <c r="T94" s="201">
        <v>1.4437420000000001</v>
      </c>
      <c r="U94" s="201">
        <v>1.5533410000000001</v>
      </c>
      <c r="V94" s="201">
        <v>1.6795979999999999</v>
      </c>
      <c r="W94" s="201">
        <v>1.8162389999999999</v>
      </c>
      <c r="X94" s="201">
        <v>1.956985</v>
      </c>
      <c r="Y94" s="201">
        <v>2.1036489999999999</v>
      </c>
      <c r="Z94" s="201">
        <v>2.262915</v>
      </c>
      <c r="AA94" s="201">
        <v>2.437824</v>
      </c>
      <c r="AB94" s="201">
        <v>2.6198510000000002</v>
      </c>
      <c r="AC94" s="201">
        <v>2.812068</v>
      </c>
      <c r="AD94" s="201">
        <v>3.0113310000000002</v>
      </c>
      <c r="AE94" s="201">
        <v>3.2182249999999999</v>
      </c>
      <c r="AF94" s="199" t="s">
        <v>2926</v>
      </c>
      <c r="AG94" s="188"/>
    </row>
    <row r="95" spans="1:33" ht="12" customHeight="1" x14ac:dyDescent="0.35">
      <c r="A95" s="187" t="s">
        <v>1737</v>
      </c>
      <c r="B95" s="197" t="s">
        <v>1667</v>
      </c>
      <c r="C95" s="201">
        <v>0</v>
      </c>
      <c r="D95" s="201">
        <v>4.1308999999999998E-2</v>
      </c>
      <c r="E95" s="201">
        <v>0.37546600000000002</v>
      </c>
      <c r="F95" s="201">
        <v>0.49469800000000003</v>
      </c>
      <c r="G95" s="201">
        <v>0.61484099999999997</v>
      </c>
      <c r="H95" s="201">
        <v>0.73130799999999996</v>
      </c>
      <c r="I95" s="201">
        <v>0.84275699999999998</v>
      </c>
      <c r="J95" s="201">
        <v>0.94678899999999999</v>
      </c>
      <c r="K95" s="201">
        <v>1.043642</v>
      </c>
      <c r="L95" s="201">
        <v>1.1394820000000001</v>
      </c>
      <c r="M95" s="201">
        <v>1.2370540000000001</v>
      </c>
      <c r="N95" s="201">
        <v>1.332541</v>
      </c>
      <c r="O95" s="201">
        <v>1.4293739999999999</v>
      </c>
      <c r="P95" s="201">
        <v>1.5297639999999999</v>
      </c>
      <c r="Q95" s="201">
        <v>1.629829</v>
      </c>
      <c r="R95" s="201">
        <v>1.7392719999999999</v>
      </c>
      <c r="S95" s="201">
        <v>1.8600939999999999</v>
      </c>
      <c r="T95" s="201">
        <v>1.993231</v>
      </c>
      <c r="U95" s="201">
        <v>2.151694</v>
      </c>
      <c r="V95" s="201">
        <v>2.338069</v>
      </c>
      <c r="W95" s="201">
        <v>2.544327</v>
      </c>
      <c r="X95" s="201">
        <v>2.7578100000000001</v>
      </c>
      <c r="Y95" s="201">
        <v>2.9814530000000001</v>
      </c>
      <c r="Z95" s="201">
        <v>3.2272180000000001</v>
      </c>
      <c r="AA95" s="201">
        <v>3.5014310000000002</v>
      </c>
      <c r="AB95" s="201">
        <v>3.7860269999999998</v>
      </c>
      <c r="AC95" s="201">
        <v>4.086144</v>
      </c>
      <c r="AD95" s="201">
        <v>4.3954370000000003</v>
      </c>
      <c r="AE95" s="201">
        <v>4.7131660000000002</v>
      </c>
      <c r="AF95" s="199" t="s">
        <v>2926</v>
      </c>
      <c r="AG95" s="188"/>
    </row>
    <row r="96" spans="1:33" ht="15" customHeight="1" x14ac:dyDescent="0.35">
      <c r="A96" s="187" t="s">
        <v>1738</v>
      </c>
      <c r="B96" s="197" t="s">
        <v>1669</v>
      </c>
      <c r="C96" s="201">
        <v>0</v>
      </c>
      <c r="D96" s="201">
        <v>0</v>
      </c>
      <c r="E96" s="201">
        <v>0.228545</v>
      </c>
      <c r="F96" s="201">
        <v>0.44471699999999997</v>
      </c>
      <c r="G96" s="201">
        <v>0.66237999999999997</v>
      </c>
      <c r="H96" s="201">
        <v>0.88163599999999998</v>
      </c>
      <c r="I96" s="201">
        <v>1.0987150000000001</v>
      </c>
      <c r="J96" s="201">
        <v>1.3089459999999999</v>
      </c>
      <c r="K96" s="201">
        <v>1.510005</v>
      </c>
      <c r="L96" s="201">
        <v>1.710208</v>
      </c>
      <c r="M96" s="201">
        <v>1.91516</v>
      </c>
      <c r="N96" s="201">
        <v>2.1169850000000001</v>
      </c>
      <c r="O96" s="201">
        <v>2.3181769999999999</v>
      </c>
      <c r="P96" s="201">
        <v>2.5183089999999999</v>
      </c>
      <c r="Q96" s="201">
        <v>2.707357</v>
      </c>
      <c r="R96" s="201">
        <v>2.896112</v>
      </c>
      <c r="S96" s="201">
        <v>3.084981</v>
      </c>
      <c r="T96" s="201">
        <v>3.272154</v>
      </c>
      <c r="U96" s="201">
        <v>3.476029</v>
      </c>
      <c r="V96" s="201">
        <v>3.700348</v>
      </c>
      <c r="W96" s="201">
        <v>3.9336090000000001</v>
      </c>
      <c r="X96" s="201">
        <v>4.1694000000000004</v>
      </c>
      <c r="Y96" s="201">
        <v>4.4062109999999999</v>
      </c>
      <c r="Z96" s="201">
        <v>4.6526139999999998</v>
      </c>
      <c r="AA96" s="201">
        <v>4.92171</v>
      </c>
      <c r="AB96" s="201">
        <v>5.2108699999999999</v>
      </c>
      <c r="AC96" s="201">
        <v>5.52597</v>
      </c>
      <c r="AD96" s="201">
        <v>5.8616999999999999</v>
      </c>
      <c r="AE96" s="201">
        <v>6.2166379999999997</v>
      </c>
      <c r="AF96" s="199" t="s">
        <v>2926</v>
      </c>
      <c r="AG96" s="188"/>
    </row>
    <row r="97" spans="1:33" ht="12" customHeight="1" x14ac:dyDescent="0.35">
      <c r="A97" s="187" t="s">
        <v>1739</v>
      </c>
      <c r="B97" s="196" t="s">
        <v>1740</v>
      </c>
      <c r="C97" s="202">
        <v>5922.9052730000003</v>
      </c>
      <c r="D97" s="202">
        <v>5815.9350590000004</v>
      </c>
      <c r="E97" s="202">
        <v>5726.8056640000004</v>
      </c>
      <c r="F97" s="202">
        <v>5673.7265619999998</v>
      </c>
      <c r="G97" s="202">
        <v>5655.2539059999999</v>
      </c>
      <c r="H97" s="202">
        <v>5617.1479490000002</v>
      </c>
      <c r="I97" s="202">
        <v>5574.4960940000001</v>
      </c>
      <c r="J97" s="202">
        <v>5518.7978519999997</v>
      </c>
      <c r="K97" s="202">
        <v>5452.3916019999997</v>
      </c>
      <c r="L97" s="202">
        <v>5399.0673829999996</v>
      </c>
      <c r="M97" s="202">
        <v>5366.2368159999996</v>
      </c>
      <c r="N97" s="202">
        <v>5332.373047</v>
      </c>
      <c r="O97" s="202">
        <v>5310.3120120000003</v>
      </c>
      <c r="P97" s="202">
        <v>5299.9409180000002</v>
      </c>
      <c r="Q97" s="202">
        <v>5281.0224609999996</v>
      </c>
      <c r="R97" s="202">
        <v>5275.3955079999996</v>
      </c>
      <c r="S97" s="202">
        <v>5276.251953</v>
      </c>
      <c r="T97" s="202">
        <v>5273.6938479999999</v>
      </c>
      <c r="U97" s="202">
        <v>5288.126953</v>
      </c>
      <c r="V97" s="202">
        <v>5314.3896480000003</v>
      </c>
      <c r="W97" s="202">
        <v>5334.3100590000004</v>
      </c>
      <c r="X97" s="202">
        <v>5350.9340819999998</v>
      </c>
      <c r="Y97" s="202">
        <v>5360.1982420000004</v>
      </c>
      <c r="Z97" s="202">
        <v>5368.0947269999997</v>
      </c>
      <c r="AA97" s="202">
        <v>5379.4926759999998</v>
      </c>
      <c r="AB97" s="202">
        <v>5394.0170900000003</v>
      </c>
      <c r="AC97" s="202">
        <v>5416.3403319999998</v>
      </c>
      <c r="AD97" s="202">
        <v>5440.0922849999997</v>
      </c>
      <c r="AE97" s="202">
        <v>5465.6811520000001</v>
      </c>
      <c r="AF97" s="200">
        <v>-2.8649999999999999E-3</v>
      </c>
      <c r="AG97" s="188"/>
    </row>
    <row r="98" spans="1:33" ht="15" customHeight="1" x14ac:dyDescent="0.35">
      <c r="A98" s="184"/>
      <c r="B98" s="188"/>
      <c r="C98" s="188"/>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G98" s="188"/>
    </row>
    <row r="99" spans="1:33" ht="15" customHeight="1" x14ac:dyDescent="0.35">
      <c r="A99" s="184"/>
      <c r="B99" s="196" t="s">
        <v>1741</v>
      </c>
      <c r="C99" s="188"/>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G99" s="188"/>
    </row>
    <row r="100" spans="1:33" ht="15" customHeight="1" x14ac:dyDescent="0.35">
      <c r="A100" s="184"/>
      <c r="B100" s="196" t="s">
        <v>1651</v>
      </c>
      <c r="C100" s="188"/>
      <c r="D100" s="188"/>
      <c r="E100" s="188"/>
      <c r="F100" s="188"/>
      <c r="G100" s="188"/>
      <c r="H100" s="188"/>
      <c r="I100" s="188"/>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G100" s="188"/>
    </row>
    <row r="101" spans="1:33" ht="15" customHeight="1" x14ac:dyDescent="0.35">
      <c r="A101" s="187" t="s">
        <v>1742</v>
      </c>
      <c r="B101" s="197" t="s">
        <v>1653</v>
      </c>
      <c r="C101" s="201">
        <v>14.990833</v>
      </c>
      <c r="D101" s="201">
        <v>15.215268</v>
      </c>
      <c r="E101" s="201">
        <v>15.496305</v>
      </c>
      <c r="F101" s="201">
        <v>15.827888</v>
      </c>
      <c r="G101" s="201">
        <v>16.186389999999999</v>
      </c>
      <c r="H101" s="201">
        <v>16.560836999999999</v>
      </c>
      <c r="I101" s="201">
        <v>16.918693999999999</v>
      </c>
      <c r="J101" s="201">
        <v>17.261042</v>
      </c>
      <c r="K101" s="201">
        <v>17.577594999999999</v>
      </c>
      <c r="L101" s="201">
        <v>17.867258</v>
      </c>
      <c r="M101" s="201">
        <v>18.134691</v>
      </c>
      <c r="N101" s="201">
        <v>18.379967000000001</v>
      </c>
      <c r="O101" s="201">
        <v>18.599955000000001</v>
      </c>
      <c r="P101" s="201">
        <v>18.797678000000001</v>
      </c>
      <c r="Q101" s="201">
        <v>18.977694</v>
      </c>
      <c r="R101" s="201">
        <v>19.140574000000001</v>
      </c>
      <c r="S101" s="201">
        <v>19.286472</v>
      </c>
      <c r="T101" s="201">
        <v>19.410957</v>
      </c>
      <c r="U101" s="201">
        <v>19.517668</v>
      </c>
      <c r="V101" s="201">
        <v>19.610609</v>
      </c>
      <c r="W101" s="201">
        <v>19.687994</v>
      </c>
      <c r="X101" s="201">
        <v>19.746914</v>
      </c>
      <c r="Y101" s="201">
        <v>19.790792</v>
      </c>
      <c r="Z101" s="201">
        <v>19.822901000000002</v>
      </c>
      <c r="AA101" s="201">
        <v>19.845963999999999</v>
      </c>
      <c r="AB101" s="201">
        <v>19.860363</v>
      </c>
      <c r="AC101" s="201">
        <v>19.867457999999999</v>
      </c>
      <c r="AD101" s="201">
        <v>19.870882000000002</v>
      </c>
      <c r="AE101" s="201">
        <v>19.867260000000002</v>
      </c>
      <c r="AF101" s="199">
        <v>1.0109E-2</v>
      </c>
      <c r="AG101" s="188"/>
    </row>
    <row r="102" spans="1:33" ht="15" customHeight="1" x14ac:dyDescent="0.35">
      <c r="A102" s="187" t="s">
        <v>1743</v>
      </c>
      <c r="B102" s="197" t="s">
        <v>1655</v>
      </c>
      <c r="C102" s="201">
        <v>10.726819000000001</v>
      </c>
      <c r="D102" s="201">
        <v>11.028335999999999</v>
      </c>
      <c r="E102" s="201">
        <v>11.338984</v>
      </c>
      <c r="F102" s="201">
        <v>11.655422</v>
      </c>
      <c r="G102" s="201">
        <v>11.963618</v>
      </c>
      <c r="H102" s="201">
        <v>12.26585</v>
      </c>
      <c r="I102" s="201">
        <v>12.544217</v>
      </c>
      <c r="J102" s="201">
        <v>12.803827</v>
      </c>
      <c r="K102" s="201">
        <v>13.040639000000001</v>
      </c>
      <c r="L102" s="201">
        <v>13.258656</v>
      </c>
      <c r="M102" s="201">
        <v>13.453094</v>
      </c>
      <c r="N102" s="201">
        <v>13.625107</v>
      </c>
      <c r="O102" s="201">
        <v>13.746843</v>
      </c>
      <c r="P102" s="201">
        <v>13.859073</v>
      </c>
      <c r="Q102" s="201">
        <v>13.961306</v>
      </c>
      <c r="R102" s="201">
        <v>14.057569000000001</v>
      </c>
      <c r="S102" s="201">
        <v>14.152822</v>
      </c>
      <c r="T102" s="201">
        <v>14.250258000000001</v>
      </c>
      <c r="U102" s="201">
        <v>14.346830000000001</v>
      </c>
      <c r="V102" s="201">
        <v>14.438148</v>
      </c>
      <c r="W102" s="201">
        <v>14.526968999999999</v>
      </c>
      <c r="X102" s="201">
        <v>14.614217</v>
      </c>
      <c r="Y102" s="201">
        <v>14.690547</v>
      </c>
      <c r="Z102" s="201">
        <v>14.759867</v>
      </c>
      <c r="AA102" s="201">
        <v>14.820712</v>
      </c>
      <c r="AB102" s="201">
        <v>14.872686</v>
      </c>
      <c r="AC102" s="201">
        <v>14.917092</v>
      </c>
      <c r="AD102" s="201">
        <v>14.954668</v>
      </c>
      <c r="AE102" s="201">
        <v>14.984908000000001</v>
      </c>
      <c r="AF102" s="199">
        <v>1.2011000000000001E-2</v>
      </c>
      <c r="AG102" s="188"/>
    </row>
    <row r="103" spans="1:33" ht="15" customHeight="1" x14ac:dyDescent="0.35">
      <c r="A103" s="187" t="s">
        <v>1744</v>
      </c>
      <c r="B103" s="197" t="s">
        <v>1657</v>
      </c>
      <c r="C103" s="201">
        <v>8.2871170000000003</v>
      </c>
      <c r="D103" s="201">
        <v>12.069525000000001</v>
      </c>
      <c r="E103" s="201">
        <v>12.378392</v>
      </c>
      <c r="F103" s="201">
        <v>12.532349999999999</v>
      </c>
      <c r="G103" s="201">
        <v>12.640250999999999</v>
      </c>
      <c r="H103" s="201">
        <v>12.743783000000001</v>
      </c>
      <c r="I103" s="201">
        <v>12.834047999999999</v>
      </c>
      <c r="J103" s="201">
        <v>12.933109</v>
      </c>
      <c r="K103" s="201">
        <v>13.048806000000001</v>
      </c>
      <c r="L103" s="201">
        <v>13.176847</v>
      </c>
      <c r="M103" s="201">
        <v>13.312352000000001</v>
      </c>
      <c r="N103" s="201">
        <v>13.446859999999999</v>
      </c>
      <c r="O103" s="201">
        <v>13.57544</v>
      </c>
      <c r="P103" s="201">
        <v>13.690462999999999</v>
      </c>
      <c r="Q103" s="201">
        <v>13.791012</v>
      </c>
      <c r="R103" s="201">
        <v>13.877439000000001</v>
      </c>
      <c r="S103" s="201">
        <v>13.951962</v>
      </c>
      <c r="T103" s="201">
        <v>14.016081</v>
      </c>
      <c r="U103" s="201">
        <v>14.071647</v>
      </c>
      <c r="V103" s="201">
        <v>14.119624</v>
      </c>
      <c r="W103" s="201">
        <v>14.160698</v>
      </c>
      <c r="X103" s="201">
        <v>14.195815</v>
      </c>
      <c r="Y103" s="201">
        <v>14.228441</v>
      </c>
      <c r="Z103" s="201">
        <v>14.255566999999999</v>
      </c>
      <c r="AA103" s="201">
        <v>14.279142</v>
      </c>
      <c r="AB103" s="201">
        <v>14.299408</v>
      </c>
      <c r="AC103" s="201">
        <v>14.316541000000001</v>
      </c>
      <c r="AD103" s="201">
        <v>14.330970000000001</v>
      </c>
      <c r="AE103" s="201">
        <v>14.343085</v>
      </c>
      <c r="AF103" s="199">
        <v>1.9785000000000001E-2</v>
      </c>
      <c r="AG103" s="188"/>
    </row>
    <row r="104" spans="1:33" ht="15" customHeight="1" x14ac:dyDescent="0.35">
      <c r="A104" s="187" t="s">
        <v>1745</v>
      </c>
      <c r="B104" s="197" t="s">
        <v>1659</v>
      </c>
      <c r="C104" s="201">
        <v>10.037065</v>
      </c>
      <c r="D104" s="201">
        <v>10.03825</v>
      </c>
      <c r="E104" s="201">
        <v>10.039481</v>
      </c>
      <c r="F104" s="201">
        <v>10.040760000000001</v>
      </c>
      <c r="G104" s="201">
        <v>10.042081</v>
      </c>
      <c r="H104" s="201">
        <v>10.043436</v>
      </c>
      <c r="I104" s="201">
        <v>10.044829</v>
      </c>
      <c r="J104" s="201">
        <v>10.046251</v>
      </c>
      <c r="K104" s="201">
        <v>10.047701999999999</v>
      </c>
      <c r="L104" s="201">
        <v>10.049175</v>
      </c>
      <c r="M104" s="201">
        <v>10.050672</v>
      </c>
      <c r="N104" s="201">
        <v>10.057157</v>
      </c>
      <c r="O104" s="201">
        <v>10.073521</v>
      </c>
      <c r="P104" s="201">
        <v>10.105247</v>
      </c>
      <c r="Q104" s="201">
        <v>10.140972</v>
      </c>
      <c r="R104" s="201">
        <v>10.185601999999999</v>
      </c>
      <c r="S104" s="201">
        <v>10.231821</v>
      </c>
      <c r="T104" s="201">
        <v>10.265867999999999</v>
      </c>
      <c r="U104" s="201">
        <v>10.275095</v>
      </c>
      <c r="V104" s="201">
        <v>10.25789</v>
      </c>
      <c r="W104" s="201">
        <v>10.216537000000001</v>
      </c>
      <c r="X104" s="201">
        <v>10.161300000000001</v>
      </c>
      <c r="Y104" s="201">
        <v>10.092755</v>
      </c>
      <c r="Z104" s="201">
        <v>10.027177</v>
      </c>
      <c r="AA104" s="201">
        <v>9.9940429999999996</v>
      </c>
      <c r="AB104" s="201">
        <v>10.014455</v>
      </c>
      <c r="AC104" s="201">
        <v>10.061934000000001</v>
      </c>
      <c r="AD104" s="201">
        <v>10.114001999999999</v>
      </c>
      <c r="AE104" s="201">
        <v>10.188727999999999</v>
      </c>
      <c r="AF104" s="199">
        <v>5.3600000000000002E-4</v>
      </c>
      <c r="AG104" s="188"/>
    </row>
    <row r="105" spans="1:33" ht="15" customHeight="1" x14ac:dyDescent="0.35">
      <c r="A105" s="187" t="s">
        <v>1746</v>
      </c>
      <c r="B105" s="197" t="s">
        <v>1661</v>
      </c>
      <c r="C105" s="201">
        <v>10.330446999999999</v>
      </c>
      <c r="D105" s="201">
        <v>10.487074</v>
      </c>
      <c r="E105" s="201">
        <v>10.663636</v>
      </c>
      <c r="F105" s="201">
        <v>10.852606</v>
      </c>
      <c r="G105" s="201">
        <v>11.047193</v>
      </c>
      <c r="H105" s="201">
        <v>11.247064999999999</v>
      </c>
      <c r="I105" s="201">
        <v>11.435803</v>
      </c>
      <c r="J105" s="201">
        <v>11.616607</v>
      </c>
      <c r="K105" s="201">
        <v>11.790469</v>
      </c>
      <c r="L105" s="201">
        <v>11.959058000000001</v>
      </c>
      <c r="M105" s="201">
        <v>12.120742999999999</v>
      </c>
      <c r="N105" s="201">
        <v>12.278444</v>
      </c>
      <c r="O105" s="201">
        <v>12.419065</v>
      </c>
      <c r="P105" s="201">
        <v>12.570263000000001</v>
      </c>
      <c r="Q105" s="201">
        <v>12.733066000000001</v>
      </c>
      <c r="R105" s="201">
        <v>12.904067</v>
      </c>
      <c r="S105" s="201">
        <v>13.093679</v>
      </c>
      <c r="T105" s="201">
        <v>13.292135999999999</v>
      </c>
      <c r="U105" s="201">
        <v>13.494228</v>
      </c>
      <c r="V105" s="201">
        <v>13.684958999999999</v>
      </c>
      <c r="W105" s="201">
        <v>13.86018</v>
      </c>
      <c r="X105" s="201">
        <v>14.011677000000001</v>
      </c>
      <c r="Y105" s="201">
        <v>14.1381</v>
      </c>
      <c r="Z105" s="201">
        <v>14.246390999999999</v>
      </c>
      <c r="AA105" s="201">
        <v>14.339938999999999</v>
      </c>
      <c r="AB105" s="201">
        <v>14.419052000000001</v>
      </c>
      <c r="AC105" s="201">
        <v>14.485764</v>
      </c>
      <c r="AD105" s="201">
        <v>14.548431000000001</v>
      </c>
      <c r="AE105" s="201">
        <v>14.605836</v>
      </c>
      <c r="AF105" s="199">
        <v>1.2446E-2</v>
      </c>
      <c r="AG105" s="188"/>
    </row>
    <row r="106" spans="1:33" ht="15" customHeight="1" x14ac:dyDescent="0.35">
      <c r="A106" s="187" t="s">
        <v>1747</v>
      </c>
      <c r="B106" s="197" t="s">
        <v>1663</v>
      </c>
      <c r="C106" s="201">
        <v>24.120540999999999</v>
      </c>
      <c r="D106" s="201">
        <v>24.120650999999999</v>
      </c>
      <c r="E106" s="201">
        <v>24.120830999999999</v>
      </c>
      <c r="F106" s="201">
        <v>24.121077</v>
      </c>
      <c r="G106" s="201">
        <v>24.121357</v>
      </c>
      <c r="H106" s="201">
        <v>24.121646999999999</v>
      </c>
      <c r="I106" s="201">
        <v>24.121905999999999</v>
      </c>
      <c r="J106" s="201">
        <v>24.1206</v>
      </c>
      <c r="K106" s="201">
        <v>24.120339999999999</v>
      </c>
      <c r="L106" s="201">
        <v>24.120311999999998</v>
      </c>
      <c r="M106" s="201">
        <v>24.120283000000001</v>
      </c>
      <c r="N106" s="201">
        <v>24.116168999999999</v>
      </c>
      <c r="O106" s="201">
        <v>24.116142</v>
      </c>
      <c r="P106" s="201">
        <v>24.116112000000001</v>
      </c>
      <c r="Q106" s="201">
        <v>24.116087</v>
      </c>
      <c r="R106" s="201">
        <v>24.116057999999999</v>
      </c>
      <c r="S106" s="201">
        <v>24.116029999999999</v>
      </c>
      <c r="T106" s="201">
        <v>24.116002999999999</v>
      </c>
      <c r="U106" s="201">
        <v>24.121919999999999</v>
      </c>
      <c r="V106" s="201">
        <v>24.121891000000002</v>
      </c>
      <c r="W106" s="201">
        <v>24.121867999999999</v>
      </c>
      <c r="X106" s="201">
        <v>24.121846999999999</v>
      </c>
      <c r="Y106" s="201">
        <v>24.121846999999999</v>
      </c>
      <c r="Z106" s="201">
        <v>24.121846999999999</v>
      </c>
      <c r="AA106" s="201">
        <v>24.121846999999999</v>
      </c>
      <c r="AB106" s="201">
        <v>24.121846999999999</v>
      </c>
      <c r="AC106" s="201">
        <v>24.121846999999999</v>
      </c>
      <c r="AD106" s="201">
        <v>24.121846999999999</v>
      </c>
      <c r="AE106" s="201">
        <v>24.121846999999999</v>
      </c>
      <c r="AF106" s="199">
        <v>1.9999999999999999E-6</v>
      </c>
      <c r="AG106" s="188"/>
    </row>
    <row r="107" spans="1:33" ht="15" customHeight="1" x14ac:dyDescent="0.35">
      <c r="A107" s="187" t="s">
        <v>1748</v>
      </c>
      <c r="B107" s="197" t="s">
        <v>1665</v>
      </c>
      <c r="C107" s="201">
        <v>0</v>
      </c>
      <c r="D107" s="201">
        <v>23.1495</v>
      </c>
      <c r="E107" s="201">
        <v>23.472116</v>
      </c>
      <c r="F107" s="201">
        <v>23.713149999999999</v>
      </c>
      <c r="G107" s="201">
        <v>23.937533999999999</v>
      </c>
      <c r="H107" s="201">
        <v>24.188583000000001</v>
      </c>
      <c r="I107" s="201">
        <v>24.443301999999999</v>
      </c>
      <c r="J107" s="201">
        <v>24.743283999999999</v>
      </c>
      <c r="K107" s="201">
        <v>25.086281</v>
      </c>
      <c r="L107" s="201">
        <v>25.467397999999999</v>
      </c>
      <c r="M107" s="201">
        <v>25.875557000000001</v>
      </c>
      <c r="N107" s="201">
        <v>26.273153000000001</v>
      </c>
      <c r="O107" s="201">
        <v>26.646158</v>
      </c>
      <c r="P107" s="201">
        <v>26.983366</v>
      </c>
      <c r="Q107" s="201">
        <v>27.285513000000002</v>
      </c>
      <c r="R107" s="201">
        <v>27.551756000000001</v>
      </c>
      <c r="S107" s="201">
        <v>27.78248</v>
      </c>
      <c r="T107" s="201">
        <v>27.978680000000001</v>
      </c>
      <c r="U107" s="201">
        <v>28.143564000000001</v>
      </c>
      <c r="V107" s="201">
        <v>28.279796999999999</v>
      </c>
      <c r="W107" s="201">
        <v>28.395814999999999</v>
      </c>
      <c r="X107" s="201">
        <v>28.495180000000001</v>
      </c>
      <c r="Y107" s="201">
        <v>28.580203999999998</v>
      </c>
      <c r="Z107" s="201">
        <v>28.653244000000001</v>
      </c>
      <c r="AA107" s="201">
        <v>28.722297999999999</v>
      </c>
      <c r="AB107" s="201">
        <v>28.785119999999999</v>
      </c>
      <c r="AC107" s="201">
        <v>28.840979000000001</v>
      </c>
      <c r="AD107" s="201">
        <v>28.88973</v>
      </c>
      <c r="AE107" s="201">
        <v>28.931038000000001</v>
      </c>
      <c r="AF107" s="199" t="s">
        <v>2926</v>
      </c>
      <c r="AG107" s="188"/>
    </row>
    <row r="108" spans="1:33" ht="15" customHeight="1" x14ac:dyDescent="0.35">
      <c r="A108" s="187" t="s">
        <v>1749</v>
      </c>
      <c r="B108" s="197" t="s">
        <v>1667</v>
      </c>
      <c r="C108" s="201">
        <v>0</v>
      </c>
      <c r="D108" s="201">
        <v>18.966090999999999</v>
      </c>
      <c r="E108" s="201">
        <v>19.092383999999999</v>
      </c>
      <c r="F108" s="201">
        <v>19.214386000000001</v>
      </c>
      <c r="G108" s="201">
        <v>19.305568999999998</v>
      </c>
      <c r="H108" s="201">
        <v>19.398249</v>
      </c>
      <c r="I108" s="201">
        <v>19.482839999999999</v>
      </c>
      <c r="J108" s="201">
        <v>19.577432999999999</v>
      </c>
      <c r="K108" s="201">
        <v>19.684034</v>
      </c>
      <c r="L108" s="201">
        <v>19.802091999999998</v>
      </c>
      <c r="M108" s="201">
        <v>19.927557</v>
      </c>
      <c r="N108" s="201">
        <v>20.054780999999998</v>
      </c>
      <c r="O108" s="201">
        <v>20.180368000000001</v>
      </c>
      <c r="P108" s="201">
        <v>20.297411</v>
      </c>
      <c r="Q108" s="201">
        <v>20.406798999999999</v>
      </c>
      <c r="R108" s="201">
        <v>20.506132000000001</v>
      </c>
      <c r="S108" s="201">
        <v>20.592244999999998</v>
      </c>
      <c r="T108" s="201">
        <v>20.665656999999999</v>
      </c>
      <c r="U108" s="201">
        <v>20.727426999999999</v>
      </c>
      <c r="V108" s="201">
        <v>20.777494000000001</v>
      </c>
      <c r="W108" s="201">
        <v>20.820269</v>
      </c>
      <c r="X108" s="201">
        <v>20.852754999999998</v>
      </c>
      <c r="Y108" s="201">
        <v>20.882750000000001</v>
      </c>
      <c r="Z108" s="201">
        <v>20.909061000000001</v>
      </c>
      <c r="AA108" s="201">
        <v>20.936934999999998</v>
      </c>
      <c r="AB108" s="201">
        <v>20.966374999999999</v>
      </c>
      <c r="AC108" s="201">
        <v>20.997845000000002</v>
      </c>
      <c r="AD108" s="201">
        <v>21.031870000000001</v>
      </c>
      <c r="AE108" s="201">
        <v>21.068871000000001</v>
      </c>
      <c r="AF108" s="199" t="s">
        <v>2926</v>
      </c>
      <c r="AG108" s="188"/>
    </row>
    <row r="109" spans="1:33" ht="15" customHeight="1" x14ac:dyDescent="0.35">
      <c r="A109" s="187" t="s">
        <v>1750</v>
      </c>
      <c r="B109" s="197" t="s">
        <v>1669</v>
      </c>
      <c r="C109" s="201">
        <v>0</v>
      </c>
      <c r="D109" s="201">
        <v>0</v>
      </c>
      <c r="E109" s="201">
        <v>18.589186000000002</v>
      </c>
      <c r="F109" s="201">
        <v>17.317871</v>
      </c>
      <c r="G109" s="201">
        <v>16.948839</v>
      </c>
      <c r="H109" s="201">
        <v>16.761952999999998</v>
      </c>
      <c r="I109" s="201">
        <v>16.647000999999999</v>
      </c>
      <c r="J109" s="201">
        <v>16.567855999999999</v>
      </c>
      <c r="K109" s="201">
        <v>16.510000000000002</v>
      </c>
      <c r="L109" s="201">
        <v>16.465800999999999</v>
      </c>
      <c r="M109" s="201">
        <v>16.431047</v>
      </c>
      <c r="N109" s="201">
        <v>16.403317999999999</v>
      </c>
      <c r="O109" s="201">
        <v>16.380897999999998</v>
      </c>
      <c r="P109" s="201">
        <v>16.362660999999999</v>
      </c>
      <c r="Q109" s="201">
        <v>16.347885000000002</v>
      </c>
      <c r="R109" s="201">
        <v>16.336006000000001</v>
      </c>
      <c r="S109" s="201">
        <v>16.326554999999999</v>
      </c>
      <c r="T109" s="201">
        <v>16.319208</v>
      </c>
      <c r="U109" s="201">
        <v>16.313586999999998</v>
      </c>
      <c r="V109" s="201">
        <v>16.309418000000001</v>
      </c>
      <c r="W109" s="201">
        <v>16.306415999999999</v>
      </c>
      <c r="X109" s="201">
        <v>16.301041000000001</v>
      </c>
      <c r="Y109" s="201">
        <v>16.295953999999998</v>
      </c>
      <c r="Z109" s="201">
        <v>16.291558999999999</v>
      </c>
      <c r="AA109" s="201">
        <v>16.287749999999999</v>
      </c>
      <c r="AB109" s="201">
        <v>16.278925000000001</v>
      </c>
      <c r="AC109" s="201">
        <v>16.272102</v>
      </c>
      <c r="AD109" s="201">
        <v>16.266779</v>
      </c>
      <c r="AE109" s="201">
        <v>16.262594</v>
      </c>
      <c r="AF109" s="199" t="s">
        <v>2926</v>
      </c>
      <c r="AG109" s="188"/>
    </row>
    <row r="110" spans="1:33" ht="15" customHeight="1" x14ac:dyDescent="0.35">
      <c r="A110" s="187" t="s">
        <v>1751</v>
      </c>
      <c r="B110" s="197" t="s">
        <v>1752</v>
      </c>
      <c r="C110" s="201">
        <v>13.701715999999999</v>
      </c>
      <c r="D110" s="201">
        <v>13.893554999999999</v>
      </c>
      <c r="E110" s="201">
        <v>14.131378</v>
      </c>
      <c r="F110" s="201">
        <v>14.408307000000001</v>
      </c>
      <c r="G110" s="201">
        <v>14.70215</v>
      </c>
      <c r="H110" s="201">
        <v>15.006862</v>
      </c>
      <c r="I110" s="201">
        <v>15.295230999999999</v>
      </c>
      <c r="J110" s="201">
        <v>15.569210999999999</v>
      </c>
      <c r="K110" s="201">
        <v>15.821562</v>
      </c>
      <c r="L110" s="201">
        <v>16.054086999999999</v>
      </c>
      <c r="M110" s="201">
        <v>16.264811999999999</v>
      </c>
      <c r="N110" s="201">
        <v>16.45364</v>
      </c>
      <c r="O110" s="201">
        <v>16.606714</v>
      </c>
      <c r="P110" s="201">
        <v>16.745325000000001</v>
      </c>
      <c r="Q110" s="201">
        <v>16.870215999999999</v>
      </c>
      <c r="R110" s="201">
        <v>16.983764999999998</v>
      </c>
      <c r="S110" s="201">
        <v>17.089545999999999</v>
      </c>
      <c r="T110" s="201">
        <v>17.188051000000002</v>
      </c>
      <c r="U110" s="201">
        <v>17.279012999999999</v>
      </c>
      <c r="V110" s="201">
        <v>17.36064</v>
      </c>
      <c r="W110" s="201">
        <v>17.434844999999999</v>
      </c>
      <c r="X110" s="201">
        <v>17.502448999999999</v>
      </c>
      <c r="Y110" s="201">
        <v>17.559128000000001</v>
      </c>
      <c r="Z110" s="201">
        <v>17.607994000000001</v>
      </c>
      <c r="AA110" s="201">
        <v>17.649158</v>
      </c>
      <c r="AB110" s="201">
        <v>17.682252999999999</v>
      </c>
      <c r="AC110" s="201">
        <v>17.708677000000002</v>
      </c>
      <c r="AD110" s="201">
        <v>17.730195999999999</v>
      </c>
      <c r="AE110" s="201">
        <v>17.744433999999998</v>
      </c>
      <c r="AF110" s="199">
        <v>9.2770000000000005E-3</v>
      </c>
      <c r="AG110" s="188"/>
    </row>
    <row r="111" spans="1:33" ht="15" customHeight="1" x14ac:dyDescent="0.35">
      <c r="A111" s="184"/>
      <c r="B111" s="196" t="s">
        <v>1672</v>
      </c>
      <c r="C111" s="188"/>
      <c r="D111" s="188"/>
      <c r="E111" s="188"/>
      <c r="F111" s="188"/>
      <c r="G111" s="188"/>
      <c r="H111" s="188"/>
      <c r="I111" s="188"/>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G111" s="188"/>
    </row>
    <row r="112" spans="1:33" ht="15" customHeight="1" x14ac:dyDescent="0.35">
      <c r="A112" s="187" t="s">
        <v>1753</v>
      </c>
      <c r="B112" s="197" t="s">
        <v>1653</v>
      </c>
      <c r="C112" s="201">
        <v>9.1934930000000001</v>
      </c>
      <c r="D112" s="201">
        <v>9.3652320000000007</v>
      </c>
      <c r="E112" s="201">
        <v>9.5524740000000001</v>
      </c>
      <c r="F112" s="201">
        <v>9.7553370000000008</v>
      </c>
      <c r="G112" s="201">
        <v>9.9775200000000002</v>
      </c>
      <c r="H112" s="201">
        <v>10.21791</v>
      </c>
      <c r="I112" s="201">
        <v>10.453772000000001</v>
      </c>
      <c r="J112" s="201">
        <v>10.692489999999999</v>
      </c>
      <c r="K112" s="201">
        <v>10.928440999999999</v>
      </c>
      <c r="L112" s="201">
        <v>11.163418999999999</v>
      </c>
      <c r="M112" s="201">
        <v>11.393236999999999</v>
      </c>
      <c r="N112" s="201">
        <v>11.612363999999999</v>
      </c>
      <c r="O112" s="201">
        <v>11.819832</v>
      </c>
      <c r="P112" s="201">
        <v>12.013006000000001</v>
      </c>
      <c r="Q112" s="201">
        <v>12.188948</v>
      </c>
      <c r="R112" s="201">
        <v>12.343935999999999</v>
      </c>
      <c r="S112" s="201">
        <v>12.486737</v>
      </c>
      <c r="T112" s="201">
        <v>12.618592</v>
      </c>
      <c r="U112" s="201">
        <v>12.741313999999999</v>
      </c>
      <c r="V112" s="201">
        <v>12.857139999999999</v>
      </c>
      <c r="W112" s="201">
        <v>12.963443</v>
      </c>
      <c r="X112" s="201">
        <v>13.05461</v>
      </c>
      <c r="Y112" s="201">
        <v>13.131830000000001</v>
      </c>
      <c r="Z112" s="201">
        <v>13.199884000000001</v>
      </c>
      <c r="AA112" s="201">
        <v>13.263370999999999</v>
      </c>
      <c r="AB112" s="201">
        <v>13.321268</v>
      </c>
      <c r="AC112" s="201">
        <v>13.374677999999999</v>
      </c>
      <c r="AD112" s="201">
        <v>13.425803999999999</v>
      </c>
      <c r="AE112" s="201">
        <v>13.475213</v>
      </c>
      <c r="AF112" s="199">
        <v>1.3749000000000001E-2</v>
      </c>
      <c r="AG112" s="188"/>
    </row>
    <row r="113" spans="1:33" ht="12" customHeight="1" x14ac:dyDescent="0.35">
      <c r="A113" s="187" t="s">
        <v>1754</v>
      </c>
      <c r="B113" s="197" t="s">
        <v>1655</v>
      </c>
      <c r="C113" s="201">
        <v>6.7494009999999998</v>
      </c>
      <c r="D113" s="201">
        <v>6.8180079999999998</v>
      </c>
      <c r="E113" s="201">
        <v>6.8954649999999997</v>
      </c>
      <c r="F113" s="201">
        <v>6.9845829999999998</v>
      </c>
      <c r="G113" s="201">
        <v>7.0856370000000002</v>
      </c>
      <c r="H113" s="201">
        <v>7.1996779999999996</v>
      </c>
      <c r="I113" s="201">
        <v>7.3122870000000004</v>
      </c>
      <c r="J113" s="201">
        <v>7.4288230000000004</v>
      </c>
      <c r="K113" s="201">
        <v>7.5473569999999999</v>
      </c>
      <c r="L113" s="201">
        <v>7.6688140000000002</v>
      </c>
      <c r="M113" s="201">
        <v>7.7905740000000003</v>
      </c>
      <c r="N113" s="201">
        <v>7.9125480000000001</v>
      </c>
      <c r="O113" s="201">
        <v>8.0303690000000003</v>
      </c>
      <c r="P113" s="201">
        <v>8.1447109999999991</v>
      </c>
      <c r="Q113" s="201">
        <v>8.2542380000000009</v>
      </c>
      <c r="R113" s="201">
        <v>8.3553920000000002</v>
      </c>
      <c r="S113" s="201">
        <v>8.453716</v>
      </c>
      <c r="T113" s="201">
        <v>8.5422940000000001</v>
      </c>
      <c r="U113" s="201">
        <v>8.6283569999999994</v>
      </c>
      <c r="V113" s="201">
        <v>8.7083139999999997</v>
      </c>
      <c r="W113" s="201">
        <v>8.7824120000000008</v>
      </c>
      <c r="X113" s="201">
        <v>8.8477949999999996</v>
      </c>
      <c r="Y113" s="201">
        <v>8.9052720000000001</v>
      </c>
      <c r="Z113" s="201">
        <v>8.9584709999999994</v>
      </c>
      <c r="AA113" s="201">
        <v>9.0087639999999993</v>
      </c>
      <c r="AB113" s="201">
        <v>9.0568310000000007</v>
      </c>
      <c r="AC113" s="201">
        <v>9.1012599999999999</v>
      </c>
      <c r="AD113" s="201">
        <v>9.1424400000000006</v>
      </c>
      <c r="AE113" s="201">
        <v>9.1822199999999992</v>
      </c>
      <c r="AF113" s="199">
        <v>1.1054E-2</v>
      </c>
      <c r="AG113" s="188"/>
    </row>
    <row r="114" spans="1:33" ht="15" customHeight="1" x14ac:dyDescent="0.35">
      <c r="A114" s="187" t="s">
        <v>1755</v>
      </c>
      <c r="B114" s="197" t="s">
        <v>1657</v>
      </c>
      <c r="C114" s="201">
        <v>6.6742569999999999</v>
      </c>
      <c r="D114" s="201">
        <v>6.7502360000000001</v>
      </c>
      <c r="E114" s="201">
        <v>6.8340909999999999</v>
      </c>
      <c r="F114" s="201">
        <v>6.9270420000000001</v>
      </c>
      <c r="G114" s="201">
        <v>7.0353000000000003</v>
      </c>
      <c r="H114" s="201">
        <v>7.1614709999999997</v>
      </c>
      <c r="I114" s="201">
        <v>7.2920660000000002</v>
      </c>
      <c r="J114" s="201">
        <v>7.4338920000000002</v>
      </c>
      <c r="K114" s="201">
        <v>7.5826339999999997</v>
      </c>
      <c r="L114" s="201">
        <v>7.7406329999999999</v>
      </c>
      <c r="M114" s="201">
        <v>7.9053680000000002</v>
      </c>
      <c r="N114" s="201">
        <v>8.0702040000000004</v>
      </c>
      <c r="O114" s="201">
        <v>8.2291989999999995</v>
      </c>
      <c r="P114" s="201">
        <v>8.3903549999999996</v>
      </c>
      <c r="Q114" s="201">
        <v>8.5396909999999995</v>
      </c>
      <c r="R114" s="201">
        <v>8.6743699999999997</v>
      </c>
      <c r="S114" s="201">
        <v>8.7934529999999995</v>
      </c>
      <c r="T114" s="201">
        <v>8.8961089999999992</v>
      </c>
      <c r="U114" s="201">
        <v>8.9826840000000008</v>
      </c>
      <c r="V114" s="201">
        <v>9.0538650000000001</v>
      </c>
      <c r="W114" s="201">
        <v>9.1118970000000008</v>
      </c>
      <c r="X114" s="201">
        <v>9.1586599999999994</v>
      </c>
      <c r="Y114" s="201">
        <v>9.1958420000000007</v>
      </c>
      <c r="Z114" s="201">
        <v>9.2252840000000003</v>
      </c>
      <c r="AA114" s="201">
        <v>9.2488969999999995</v>
      </c>
      <c r="AB114" s="201">
        <v>9.2681740000000001</v>
      </c>
      <c r="AC114" s="201">
        <v>9.2843180000000007</v>
      </c>
      <c r="AD114" s="201">
        <v>9.3088909999999991</v>
      </c>
      <c r="AE114" s="201">
        <v>9.3286909999999992</v>
      </c>
      <c r="AF114" s="199">
        <v>1.2030000000000001E-2</v>
      </c>
      <c r="AG114" s="188"/>
    </row>
    <row r="115" spans="1:33" ht="15" customHeight="1" x14ac:dyDescent="0.35">
      <c r="A115" s="187" t="s">
        <v>1756</v>
      </c>
      <c r="B115" s="197" t="s">
        <v>1659</v>
      </c>
      <c r="C115" s="201">
        <v>6.682525</v>
      </c>
      <c r="D115" s="201">
        <v>6.742184</v>
      </c>
      <c r="E115" s="201">
        <v>6.8050129999999998</v>
      </c>
      <c r="F115" s="201">
        <v>6.869828</v>
      </c>
      <c r="G115" s="201">
        <v>6.9357240000000004</v>
      </c>
      <c r="H115" s="201">
        <v>7.0026320000000002</v>
      </c>
      <c r="I115" s="201">
        <v>7.0620139999999996</v>
      </c>
      <c r="J115" s="201">
        <v>7.1196809999999999</v>
      </c>
      <c r="K115" s="201">
        <v>7.1755659999999999</v>
      </c>
      <c r="L115" s="201">
        <v>7.2264179999999998</v>
      </c>
      <c r="M115" s="201">
        <v>7.2705489999999999</v>
      </c>
      <c r="N115" s="201">
        <v>7.3095549999999996</v>
      </c>
      <c r="O115" s="201">
        <v>7.3472239999999998</v>
      </c>
      <c r="P115" s="201">
        <v>7.3818339999999996</v>
      </c>
      <c r="Q115" s="201">
        <v>7.4139150000000003</v>
      </c>
      <c r="R115" s="201">
        <v>7.439146</v>
      </c>
      <c r="S115" s="201">
        <v>7.4591969999999996</v>
      </c>
      <c r="T115" s="201">
        <v>7.468807</v>
      </c>
      <c r="U115" s="201">
        <v>7.4727690000000004</v>
      </c>
      <c r="V115" s="201">
        <v>7.4818030000000002</v>
      </c>
      <c r="W115" s="201">
        <v>7.4849439999999996</v>
      </c>
      <c r="X115" s="201">
        <v>7.5111949999999998</v>
      </c>
      <c r="Y115" s="201">
        <v>7.5534230000000004</v>
      </c>
      <c r="Z115" s="201">
        <v>7.5835270000000001</v>
      </c>
      <c r="AA115" s="201">
        <v>7.604724</v>
      </c>
      <c r="AB115" s="201">
        <v>7.643014</v>
      </c>
      <c r="AC115" s="201">
        <v>7.6935770000000003</v>
      </c>
      <c r="AD115" s="201">
        <v>7.7463850000000001</v>
      </c>
      <c r="AE115" s="201">
        <v>7.792611</v>
      </c>
      <c r="AF115" s="199">
        <v>5.5040000000000002E-3</v>
      </c>
      <c r="AG115" s="188"/>
    </row>
    <row r="116" spans="1:33" ht="15" customHeight="1" x14ac:dyDescent="0.35">
      <c r="A116" s="187" t="s">
        <v>1757</v>
      </c>
      <c r="B116" s="197" t="s">
        <v>1661</v>
      </c>
      <c r="C116" s="201">
        <v>6.8797300000000003</v>
      </c>
      <c r="D116" s="201">
        <v>6.9585559999999997</v>
      </c>
      <c r="E116" s="201">
        <v>7.0539259999999997</v>
      </c>
      <c r="F116" s="201">
        <v>7.1643509999999999</v>
      </c>
      <c r="G116" s="201">
        <v>7.2945729999999998</v>
      </c>
      <c r="H116" s="201">
        <v>7.4456369999999996</v>
      </c>
      <c r="I116" s="201">
        <v>7.5878620000000003</v>
      </c>
      <c r="J116" s="201">
        <v>7.7344910000000002</v>
      </c>
      <c r="K116" s="201">
        <v>7.8792689999999999</v>
      </c>
      <c r="L116" s="201">
        <v>8.0266629999999992</v>
      </c>
      <c r="M116" s="201">
        <v>8.1720649999999999</v>
      </c>
      <c r="N116" s="201">
        <v>8.3128790000000006</v>
      </c>
      <c r="O116" s="201">
        <v>8.4358620000000002</v>
      </c>
      <c r="P116" s="201">
        <v>8.5469030000000004</v>
      </c>
      <c r="Q116" s="201">
        <v>8.6447420000000008</v>
      </c>
      <c r="R116" s="201">
        <v>8.7266689999999993</v>
      </c>
      <c r="S116" s="201">
        <v>8.796284</v>
      </c>
      <c r="T116" s="201">
        <v>8.8562709999999996</v>
      </c>
      <c r="U116" s="201">
        <v>8.9036550000000005</v>
      </c>
      <c r="V116" s="201">
        <v>8.9469100000000008</v>
      </c>
      <c r="W116" s="201">
        <v>8.9838509999999996</v>
      </c>
      <c r="X116" s="201">
        <v>9.0151039999999991</v>
      </c>
      <c r="Y116" s="201">
        <v>9.0420529999999992</v>
      </c>
      <c r="Z116" s="201">
        <v>9.0653799999999993</v>
      </c>
      <c r="AA116" s="201">
        <v>9.0867579999999997</v>
      </c>
      <c r="AB116" s="201">
        <v>9.1067900000000002</v>
      </c>
      <c r="AC116" s="201">
        <v>9.1259890000000006</v>
      </c>
      <c r="AD116" s="201">
        <v>9.142906</v>
      </c>
      <c r="AE116" s="201">
        <v>9.1575290000000003</v>
      </c>
      <c r="AF116" s="199">
        <v>1.0267E-2</v>
      </c>
      <c r="AG116" s="188"/>
    </row>
    <row r="117" spans="1:33" ht="15" customHeight="1" x14ac:dyDescent="0.35">
      <c r="A117" s="187" t="s">
        <v>1758</v>
      </c>
      <c r="B117" s="118" t="s">
        <v>1663</v>
      </c>
      <c r="C117" s="141">
        <v>17.406905999999999</v>
      </c>
      <c r="D117" s="141">
        <v>17.424475000000001</v>
      </c>
      <c r="E117" s="141">
        <v>17.492425999999998</v>
      </c>
      <c r="F117" s="141">
        <v>17.592855</v>
      </c>
      <c r="G117" s="141">
        <v>17.722049999999999</v>
      </c>
      <c r="H117" s="141">
        <v>17.871120000000001</v>
      </c>
      <c r="I117" s="141">
        <v>18.008963000000001</v>
      </c>
      <c r="J117" s="141">
        <v>18.153369999999999</v>
      </c>
      <c r="K117" s="141">
        <v>18.298325999999999</v>
      </c>
      <c r="L117" s="141">
        <v>18.44256</v>
      </c>
      <c r="M117" s="141">
        <v>18.583237</v>
      </c>
      <c r="N117" s="141">
        <v>18.715268999999999</v>
      </c>
      <c r="O117" s="141">
        <v>18.800598000000001</v>
      </c>
      <c r="P117" s="141">
        <v>18.892838999999999</v>
      </c>
      <c r="Q117" s="141">
        <v>19.002372999999999</v>
      </c>
      <c r="R117" s="141">
        <v>19.094362</v>
      </c>
      <c r="S117" s="141">
        <v>19.152878000000001</v>
      </c>
      <c r="T117" s="141">
        <v>19.201273</v>
      </c>
      <c r="U117" s="141">
        <v>19.264382999999999</v>
      </c>
      <c r="V117" s="141">
        <v>19.314791</v>
      </c>
      <c r="W117" s="141">
        <v>19.355913000000001</v>
      </c>
      <c r="X117" s="141">
        <v>19.387871000000001</v>
      </c>
      <c r="Y117" s="141">
        <v>19.411762</v>
      </c>
      <c r="Z117" s="141">
        <v>19.428677</v>
      </c>
      <c r="AA117" s="141">
        <v>19.440024999999999</v>
      </c>
      <c r="AB117" s="141">
        <v>19.449598000000002</v>
      </c>
      <c r="AC117" s="141">
        <v>19.456088999999999</v>
      </c>
      <c r="AD117" s="141">
        <v>19.417252000000001</v>
      </c>
      <c r="AE117" s="141">
        <v>19.417746999999999</v>
      </c>
      <c r="AF117" s="120">
        <v>3.9119999999999997E-3</v>
      </c>
      <c r="AG117" s="188"/>
    </row>
    <row r="118" spans="1:33" ht="15" customHeight="1" x14ac:dyDescent="0.35">
      <c r="A118" s="187" t="s">
        <v>1759</v>
      </c>
      <c r="B118" s="197" t="s">
        <v>1665</v>
      </c>
      <c r="C118" s="201">
        <v>0</v>
      </c>
      <c r="D118" s="201">
        <v>0</v>
      </c>
      <c r="E118" s="201">
        <v>14.553922999999999</v>
      </c>
      <c r="F118" s="201">
        <v>14.81443</v>
      </c>
      <c r="G118" s="201">
        <v>14.999262</v>
      </c>
      <c r="H118" s="201">
        <v>15.194221000000001</v>
      </c>
      <c r="I118" s="201">
        <v>15.370452999999999</v>
      </c>
      <c r="J118" s="201">
        <v>15.555801000000001</v>
      </c>
      <c r="K118" s="201">
        <v>15.742837</v>
      </c>
      <c r="L118" s="201">
        <v>15.940346</v>
      </c>
      <c r="M118" s="201">
        <v>16.155581999999999</v>
      </c>
      <c r="N118" s="201">
        <v>16.388338000000001</v>
      </c>
      <c r="O118" s="201">
        <v>16.627168999999999</v>
      </c>
      <c r="P118" s="201">
        <v>16.845728000000001</v>
      </c>
      <c r="Q118" s="201">
        <v>17.061309999999999</v>
      </c>
      <c r="R118" s="201">
        <v>17.263641</v>
      </c>
      <c r="S118" s="201">
        <v>17.442574</v>
      </c>
      <c r="T118" s="201">
        <v>17.599931999999999</v>
      </c>
      <c r="U118" s="201">
        <v>17.737359999999999</v>
      </c>
      <c r="V118" s="201">
        <v>17.856698999999999</v>
      </c>
      <c r="W118" s="201">
        <v>17.957497</v>
      </c>
      <c r="X118" s="201">
        <v>18.053599999999999</v>
      </c>
      <c r="Y118" s="201">
        <v>18.132908</v>
      </c>
      <c r="Z118" s="201">
        <v>18.198986000000001</v>
      </c>
      <c r="AA118" s="201">
        <v>18.254505000000002</v>
      </c>
      <c r="AB118" s="201">
        <v>18.301893</v>
      </c>
      <c r="AC118" s="201">
        <v>18.342362999999999</v>
      </c>
      <c r="AD118" s="201">
        <v>18.376874999999998</v>
      </c>
      <c r="AE118" s="201">
        <v>18.40605</v>
      </c>
      <c r="AF118" s="199" t="s">
        <v>2926</v>
      </c>
      <c r="AG118" s="188"/>
    </row>
    <row r="119" spans="1:33" ht="15" customHeight="1" x14ac:dyDescent="0.35">
      <c r="A119" s="187" t="s">
        <v>1760</v>
      </c>
      <c r="B119" s="197" t="s">
        <v>1667</v>
      </c>
      <c r="C119" s="201">
        <v>0</v>
      </c>
      <c r="D119" s="201">
        <v>0</v>
      </c>
      <c r="E119" s="201">
        <v>10.500055</v>
      </c>
      <c r="F119" s="201">
        <v>10.657635000000001</v>
      </c>
      <c r="G119" s="201">
        <v>10.761960999999999</v>
      </c>
      <c r="H119" s="201">
        <v>10.867803</v>
      </c>
      <c r="I119" s="201">
        <v>10.963429</v>
      </c>
      <c r="J119" s="201">
        <v>11.074039000000001</v>
      </c>
      <c r="K119" s="201">
        <v>11.193396999999999</v>
      </c>
      <c r="L119" s="201">
        <v>11.326418</v>
      </c>
      <c r="M119" s="201">
        <v>11.477342</v>
      </c>
      <c r="N119" s="201">
        <v>11.645424</v>
      </c>
      <c r="O119" s="201">
        <v>11.824282999999999</v>
      </c>
      <c r="P119" s="201">
        <v>11.987831</v>
      </c>
      <c r="Q119" s="201">
        <v>12.151196000000001</v>
      </c>
      <c r="R119" s="201">
        <v>12.305491999999999</v>
      </c>
      <c r="S119" s="201">
        <v>12.440662</v>
      </c>
      <c r="T119" s="201">
        <v>12.557858</v>
      </c>
      <c r="U119" s="201">
        <v>12.658509</v>
      </c>
      <c r="V119" s="201">
        <v>12.744272</v>
      </c>
      <c r="W119" s="201">
        <v>12.815201</v>
      </c>
      <c r="X119" s="201">
        <v>12.880362999999999</v>
      </c>
      <c r="Y119" s="201">
        <v>12.932831</v>
      </c>
      <c r="Z119" s="201">
        <v>12.975436</v>
      </c>
      <c r="AA119" s="201">
        <v>13.010389999999999</v>
      </c>
      <c r="AB119" s="201">
        <v>13.039383000000001</v>
      </c>
      <c r="AC119" s="201">
        <v>13.063438</v>
      </c>
      <c r="AD119" s="201">
        <v>13.083444</v>
      </c>
      <c r="AE119" s="201">
        <v>13.096159999999999</v>
      </c>
      <c r="AF119" s="199" t="s">
        <v>2926</v>
      </c>
      <c r="AG119" s="188"/>
    </row>
    <row r="120" spans="1:33" ht="15" customHeight="1" x14ac:dyDescent="0.35">
      <c r="A120" s="187" t="s">
        <v>1761</v>
      </c>
      <c r="B120" s="197" t="s">
        <v>1669</v>
      </c>
      <c r="C120" s="201">
        <v>0</v>
      </c>
      <c r="D120" s="201">
        <v>0</v>
      </c>
      <c r="E120" s="201">
        <v>11.516572999999999</v>
      </c>
      <c r="F120" s="201">
        <v>11.51674</v>
      </c>
      <c r="G120" s="201">
        <v>11.516776999999999</v>
      </c>
      <c r="H120" s="201">
        <v>11.516795</v>
      </c>
      <c r="I120" s="201">
        <v>11.516812</v>
      </c>
      <c r="J120" s="201">
        <v>11.516825000000001</v>
      </c>
      <c r="K120" s="201">
        <v>11.516837000000001</v>
      </c>
      <c r="L120" s="201">
        <v>11.516852999999999</v>
      </c>
      <c r="M120" s="201">
        <v>11.516868000000001</v>
      </c>
      <c r="N120" s="201">
        <v>11.516883999999999</v>
      </c>
      <c r="O120" s="201">
        <v>11.516895</v>
      </c>
      <c r="P120" s="201">
        <v>11.516906000000001</v>
      </c>
      <c r="Q120" s="201">
        <v>11.516906000000001</v>
      </c>
      <c r="R120" s="201">
        <v>11.516907</v>
      </c>
      <c r="S120" s="201">
        <v>11.516893</v>
      </c>
      <c r="T120" s="201">
        <v>11.516888</v>
      </c>
      <c r="U120" s="201">
        <v>11.516883</v>
      </c>
      <c r="V120" s="201">
        <v>11.516888</v>
      </c>
      <c r="W120" s="201">
        <v>11.516892</v>
      </c>
      <c r="X120" s="201">
        <v>11.516897999999999</v>
      </c>
      <c r="Y120" s="201">
        <v>11.516908000000001</v>
      </c>
      <c r="Z120" s="201">
        <v>11.516914</v>
      </c>
      <c r="AA120" s="201">
        <v>11.516919</v>
      </c>
      <c r="AB120" s="201">
        <v>11.516926</v>
      </c>
      <c r="AC120" s="201">
        <v>11.516935999999999</v>
      </c>
      <c r="AD120" s="201">
        <v>11.516937</v>
      </c>
      <c r="AE120" s="201">
        <v>11.516947</v>
      </c>
      <c r="AF120" s="199" t="s">
        <v>2926</v>
      </c>
      <c r="AG120" s="188"/>
    </row>
    <row r="121" spans="1:33" ht="15" customHeight="1" x14ac:dyDescent="0.35">
      <c r="A121" s="187" t="s">
        <v>1762</v>
      </c>
      <c r="B121" s="197" t="s">
        <v>1763</v>
      </c>
      <c r="C121" s="201">
        <v>8.2096020000000003</v>
      </c>
      <c r="D121" s="201">
        <v>8.3398249999999994</v>
      </c>
      <c r="E121" s="201">
        <v>8.4815039999999993</v>
      </c>
      <c r="F121" s="201">
        <v>8.6381859999999993</v>
      </c>
      <c r="G121" s="201">
        <v>8.8106980000000004</v>
      </c>
      <c r="H121" s="201">
        <v>8.9997310000000006</v>
      </c>
      <c r="I121" s="201">
        <v>9.1849310000000006</v>
      </c>
      <c r="J121" s="201">
        <v>9.3724620000000005</v>
      </c>
      <c r="K121" s="201">
        <v>9.5590010000000003</v>
      </c>
      <c r="L121" s="201">
        <v>9.7464049999999993</v>
      </c>
      <c r="M121" s="201">
        <v>9.9304330000000007</v>
      </c>
      <c r="N121" s="201">
        <v>10.109066</v>
      </c>
      <c r="O121" s="201">
        <v>10.279066</v>
      </c>
      <c r="P121" s="201">
        <v>10.440113999999999</v>
      </c>
      <c r="Q121" s="201">
        <v>10.590581999999999</v>
      </c>
      <c r="R121" s="201">
        <v>10.724627999999999</v>
      </c>
      <c r="S121" s="201">
        <v>10.852525</v>
      </c>
      <c r="T121" s="201">
        <v>10.967029</v>
      </c>
      <c r="U121" s="201">
        <v>11.076487999999999</v>
      </c>
      <c r="V121" s="201">
        <v>11.178454</v>
      </c>
      <c r="W121" s="201">
        <v>11.272087000000001</v>
      </c>
      <c r="X121" s="201">
        <v>11.353084000000001</v>
      </c>
      <c r="Y121" s="201">
        <v>11.422397</v>
      </c>
      <c r="Z121" s="201">
        <v>11.484747</v>
      </c>
      <c r="AA121" s="201">
        <v>11.543283000000001</v>
      </c>
      <c r="AB121" s="201">
        <v>11.598205999999999</v>
      </c>
      <c r="AC121" s="201">
        <v>11.649372</v>
      </c>
      <c r="AD121" s="201">
        <v>11.697779000000001</v>
      </c>
      <c r="AE121" s="201">
        <v>11.744865000000001</v>
      </c>
      <c r="AF121" s="199">
        <v>1.2872E-2</v>
      </c>
      <c r="AG121" s="188"/>
    </row>
    <row r="122" spans="1:33" ht="15" customHeight="1" x14ac:dyDescent="0.35">
      <c r="A122" s="184"/>
      <c r="B122" s="196" t="s">
        <v>1684</v>
      </c>
      <c r="C122" s="188"/>
      <c r="D122" s="188"/>
      <c r="E122" s="188"/>
      <c r="F122" s="188"/>
      <c r="G122" s="188"/>
      <c r="H122" s="188"/>
      <c r="I122" s="188"/>
      <c r="J122" s="188"/>
      <c r="K122" s="188"/>
      <c r="L122" s="188"/>
      <c r="M122" s="188"/>
      <c r="N122" s="188"/>
      <c r="O122" s="188"/>
      <c r="P122" s="188"/>
      <c r="Q122" s="188"/>
      <c r="R122" s="188"/>
      <c r="S122" s="188"/>
      <c r="T122" s="188"/>
      <c r="U122" s="188"/>
      <c r="V122" s="188"/>
      <c r="W122" s="188"/>
      <c r="X122" s="188"/>
      <c r="Y122" s="188"/>
      <c r="Z122" s="188"/>
      <c r="AA122" s="188"/>
      <c r="AB122" s="188"/>
      <c r="AC122" s="188"/>
      <c r="AD122" s="188"/>
      <c r="AE122" s="188"/>
      <c r="AF122" s="188"/>
      <c r="AG122" s="188"/>
    </row>
    <row r="123" spans="1:33" ht="15" customHeight="1" x14ac:dyDescent="0.35">
      <c r="A123" s="187" t="s">
        <v>1764</v>
      </c>
      <c r="B123" s="197" t="s">
        <v>1653</v>
      </c>
      <c r="C123" s="201">
        <v>6.1747969999999999</v>
      </c>
      <c r="D123" s="201">
        <v>6.2631379999999996</v>
      </c>
      <c r="E123" s="201">
        <v>6.3641899999999998</v>
      </c>
      <c r="F123" s="201">
        <v>6.4745460000000001</v>
      </c>
      <c r="G123" s="201">
        <v>6.5940469999999998</v>
      </c>
      <c r="H123" s="201">
        <v>6.7207889999999999</v>
      </c>
      <c r="I123" s="201">
        <v>6.843197</v>
      </c>
      <c r="J123" s="201">
        <v>6.961862</v>
      </c>
      <c r="K123" s="201">
        <v>7.0754049999999999</v>
      </c>
      <c r="L123" s="201">
        <v>7.1845970000000001</v>
      </c>
      <c r="M123" s="201">
        <v>7.2889530000000002</v>
      </c>
      <c r="N123" s="201">
        <v>7.3843529999999999</v>
      </c>
      <c r="O123" s="201">
        <v>7.4700069999999998</v>
      </c>
      <c r="P123" s="201">
        <v>7.5458119999999997</v>
      </c>
      <c r="Q123" s="201">
        <v>7.6120619999999999</v>
      </c>
      <c r="R123" s="201">
        <v>7.6691320000000003</v>
      </c>
      <c r="S123" s="201">
        <v>7.7173400000000001</v>
      </c>
      <c r="T123" s="201">
        <v>7.7591830000000002</v>
      </c>
      <c r="U123" s="201">
        <v>7.7956770000000004</v>
      </c>
      <c r="V123" s="201">
        <v>7.8286949999999997</v>
      </c>
      <c r="W123" s="201">
        <v>7.8561550000000002</v>
      </c>
      <c r="X123" s="201">
        <v>7.8795140000000004</v>
      </c>
      <c r="Y123" s="201">
        <v>7.8988430000000003</v>
      </c>
      <c r="Z123" s="201">
        <v>7.9154609999999996</v>
      </c>
      <c r="AA123" s="201">
        <v>7.9312490000000002</v>
      </c>
      <c r="AB123" s="201">
        <v>7.9465659999999998</v>
      </c>
      <c r="AC123" s="201">
        <v>7.9618060000000002</v>
      </c>
      <c r="AD123" s="201">
        <v>7.9777769999999997</v>
      </c>
      <c r="AE123" s="201">
        <v>7.9944930000000003</v>
      </c>
      <c r="AF123" s="199">
        <v>9.2669999999999992E-3</v>
      </c>
      <c r="AG123" s="188"/>
    </row>
    <row r="124" spans="1:33" ht="15" customHeight="1" x14ac:dyDescent="0.35">
      <c r="A124" s="187" t="s">
        <v>1765</v>
      </c>
      <c r="B124" s="197" t="s">
        <v>1655</v>
      </c>
      <c r="C124" s="201">
        <v>5.6052359999999997</v>
      </c>
      <c r="D124" s="201">
        <v>5.6847539999999999</v>
      </c>
      <c r="E124" s="201">
        <v>5.7612589999999999</v>
      </c>
      <c r="F124" s="201">
        <v>5.8358800000000004</v>
      </c>
      <c r="G124" s="201">
        <v>5.9035820000000001</v>
      </c>
      <c r="H124" s="201">
        <v>5.9654299999999996</v>
      </c>
      <c r="I124" s="201">
        <v>6.0203810000000004</v>
      </c>
      <c r="J124" s="201">
        <v>6.073061</v>
      </c>
      <c r="K124" s="201">
        <v>6.1196070000000002</v>
      </c>
      <c r="L124" s="201">
        <v>6.1651819999999997</v>
      </c>
      <c r="M124" s="201">
        <v>6.2110370000000001</v>
      </c>
      <c r="N124" s="201">
        <v>6.2564869999999999</v>
      </c>
      <c r="O124" s="201">
        <v>6.2983520000000004</v>
      </c>
      <c r="P124" s="201">
        <v>6.3369929999999997</v>
      </c>
      <c r="Q124" s="201">
        <v>6.3735580000000001</v>
      </c>
      <c r="R124" s="201">
        <v>6.4073900000000004</v>
      </c>
      <c r="S124" s="201">
        <v>6.4394929999999997</v>
      </c>
      <c r="T124" s="201">
        <v>6.4703780000000002</v>
      </c>
      <c r="U124" s="201">
        <v>6.4995399999999997</v>
      </c>
      <c r="V124" s="201">
        <v>6.5243080000000004</v>
      </c>
      <c r="W124" s="201">
        <v>6.5479719999999997</v>
      </c>
      <c r="X124" s="201">
        <v>6.5713140000000001</v>
      </c>
      <c r="Y124" s="201">
        <v>6.5926679999999998</v>
      </c>
      <c r="Z124" s="201">
        <v>6.6086530000000003</v>
      </c>
      <c r="AA124" s="201">
        <v>6.6221139999999998</v>
      </c>
      <c r="AB124" s="201">
        <v>6.6339899999999998</v>
      </c>
      <c r="AC124" s="201">
        <v>6.6447120000000002</v>
      </c>
      <c r="AD124" s="201">
        <v>6.6551020000000003</v>
      </c>
      <c r="AE124" s="201">
        <v>6.6650169999999997</v>
      </c>
      <c r="AF124" s="199">
        <v>6.2040000000000003E-3</v>
      </c>
      <c r="AG124" s="188"/>
    </row>
    <row r="125" spans="1:33" ht="15" customHeight="1" x14ac:dyDescent="0.35">
      <c r="A125" s="187" t="s">
        <v>1766</v>
      </c>
      <c r="B125" s="197" t="s">
        <v>1657</v>
      </c>
      <c r="C125" s="201">
        <v>6.0561600000000002</v>
      </c>
      <c r="D125" s="201">
        <v>6.0489430000000004</v>
      </c>
      <c r="E125" s="201">
        <v>6.0412739999999996</v>
      </c>
      <c r="F125" s="201">
        <v>6.039669</v>
      </c>
      <c r="G125" s="201">
        <v>6.0465280000000003</v>
      </c>
      <c r="H125" s="201">
        <v>6.0660280000000002</v>
      </c>
      <c r="I125" s="201">
        <v>6.0933210000000004</v>
      </c>
      <c r="J125" s="201">
        <v>6.1326470000000004</v>
      </c>
      <c r="K125" s="201">
        <v>6.1812399999999998</v>
      </c>
      <c r="L125" s="201">
        <v>6.2398040000000004</v>
      </c>
      <c r="M125" s="201">
        <v>6.3066719999999998</v>
      </c>
      <c r="N125" s="201">
        <v>6.3761840000000003</v>
      </c>
      <c r="O125" s="201">
        <v>6.4389529999999997</v>
      </c>
      <c r="P125" s="201">
        <v>6.4935749999999999</v>
      </c>
      <c r="Q125" s="201">
        <v>6.5429089999999999</v>
      </c>
      <c r="R125" s="201">
        <v>6.5880179999999999</v>
      </c>
      <c r="S125" s="201">
        <v>6.6285590000000001</v>
      </c>
      <c r="T125" s="201">
        <v>6.6656829999999996</v>
      </c>
      <c r="U125" s="201">
        <v>6.7004239999999999</v>
      </c>
      <c r="V125" s="201">
        <v>6.7319459999999998</v>
      </c>
      <c r="W125" s="201">
        <v>6.7575539999999998</v>
      </c>
      <c r="X125" s="201">
        <v>6.7787800000000002</v>
      </c>
      <c r="Y125" s="201">
        <v>6.7963300000000002</v>
      </c>
      <c r="Z125" s="201">
        <v>6.810613</v>
      </c>
      <c r="AA125" s="201">
        <v>6.822203</v>
      </c>
      <c r="AB125" s="201">
        <v>6.831779</v>
      </c>
      <c r="AC125" s="201">
        <v>6.8401379999999996</v>
      </c>
      <c r="AD125" s="201">
        <v>6.8498039999999998</v>
      </c>
      <c r="AE125" s="201">
        <v>6.8615259999999996</v>
      </c>
      <c r="AF125" s="199">
        <v>4.4689999999999999E-3</v>
      </c>
      <c r="AG125" s="188"/>
    </row>
    <row r="126" spans="1:33" ht="15" customHeight="1" x14ac:dyDescent="0.35">
      <c r="A126" s="187" t="s">
        <v>1767</v>
      </c>
      <c r="B126" s="197" t="s">
        <v>1659</v>
      </c>
      <c r="C126" s="201">
        <v>5.9053310000000003</v>
      </c>
      <c r="D126" s="201">
        <v>5.983123</v>
      </c>
      <c r="E126" s="201">
        <v>6.0726930000000001</v>
      </c>
      <c r="F126" s="201">
        <v>6.168634</v>
      </c>
      <c r="G126" s="201">
        <v>6.2683559999999998</v>
      </c>
      <c r="H126" s="201">
        <v>6.3721629999999996</v>
      </c>
      <c r="I126" s="201">
        <v>6.4672330000000002</v>
      </c>
      <c r="J126" s="201">
        <v>6.556108</v>
      </c>
      <c r="K126" s="201">
        <v>6.6405469999999998</v>
      </c>
      <c r="L126" s="201">
        <v>6.7226379999999999</v>
      </c>
      <c r="M126" s="201">
        <v>6.8020509999999996</v>
      </c>
      <c r="N126" s="201">
        <v>6.8769489999999998</v>
      </c>
      <c r="O126" s="201">
        <v>6.9468329999999998</v>
      </c>
      <c r="P126" s="201">
        <v>7.0134730000000003</v>
      </c>
      <c r="Q126" s="201">
        <v>7.0764860000000001</v>
      </c>
      <c r="R126" s="201">
        <v>7.1345520000000002</v>
      </c>
      <c r="S126" s="201">
        <v>7.1866700000000003</v>
      </c>
      <c r="T126" s="201">
        <v>7.2327680000000001</v>
      </c>
      <c r="U126" s="201">
        <v>7.2719079999999998</v>
      </c>
      <c r="V126" s="201">
        <v>7.3056330000000003</v>
      </c>
      <c r="W126" s="201">
        <v>7.3347680000000004</v>
      </c>
      <c r="X126" s="201">
        <v>7.360627</v>
      </c>
      <c r="Y126" s="201">
        <v>7.3831530000000001</v>
      </c>
      <c r="Z126" s="201">
        <v>7.4035219999999997</v>
      </c>
      <c r="AA126" s="201">
        <v>7.4229089999999998</v>
      </c>
      <c r="AB126" s="201">
        <v>7.441611</v>
      </c>
      <c r="AC126" s="201">
        <v>7.4615900000000002</v>
      </c>
      <c r="AD126" s="201">
        <v>7.4824029999999997</v>
      </c>
      <c r="AE126" s="201">
        <v>7.5027249999999999</v>
      </c>
      <c r="AF126" s="199">
        <v>8.5869999999999991E-3</v>
      </c>
      <c r="AG126" s="188"/>
    </row>
    <row r="127" spans="1:33" ht="15" customHeight="1" x14ac:dyDescent="0.35">
      <c r="A127" s="187" t="s">
        <v>1768</v>
      </c>
      <c r="B127" s="197" t="s">
        <v>1661</v>
      </c>
      <c r="C127" s="201">
        <v>0</v>
      </c>
      <c r="D127" s="201">
        <v>0</v>
      </c>
      <c r="E127" s="201">
        <v>0</v>
      </c>
      <c r="F127" s="201">
        <v>0</v>
      </c>
      <c r="G127" s="201">
        <v>0</v>
      </c>
      <c r="H127" s="201">
        <v>0</v>
      </c>
      <c r="I127" s="201">
        <v>0</v>
      </c>
      <c r="J127" s="201">
        <v>0</v>
      </c>
      <c r="K127" s="201">
        <v>0</v>
      </c>
      <c r="L127" s="201">
        <v>0</v>
      </c>
      <c r="M127" s="201">
        <v>0</v>
      </c>
      <c r="N127" s="201">
        <v>0</v>
      </c>
      <c r="O127" s="201">
        <v>0</v>
      </c>
      <c r="P127" s="201">
        <v>0</v>
      </c>
      <c r="Q127" s="201">
        <v>0</v>
      </c>
      <c r="R127" s="201">
        <v>0</v>
      </c>
      <c r="S127" s="201">
        <v>0</v>
      </c>
      <c r="T127" s="201">
        <v>0</v>
      </c>
      <c r="U127" s="201">
        <v>0</v>
      </c>
      <c r="V127" s="201">
        <v>0</v>
      </c>
      <c r="W127" s="201">
        <v>0</v>
      </c>
      <c r="X127" s="201">
        <v>0</v>
      </c>
      <c r="Y127" s="201">
        <v>0</v>
      </c>
      <c r="Z127" s="201">
        <v>0</v>
      </c>
      <c r="AA127" s="201">
        <v>0</v>
      </c>
      <c r="AB127" s="201">
        <v>0</v>
      </c>
      <c r="AC127" s="201">
        <v>0</v>
      </c>
      <c r="AD127" s="201">
        <v>0</v>
      </c>
      <c r="AE127" s="201">
        <v>0</v>
      </c>
      <c r="AF127" s="199" t="s">
        <v>2926</v>
      </c>
      <c r="AG127" s="188"/>
    </row>
    <row r="128" spans="1:33" ht="12" customHeight="1" x14ac:dyDescent="0.35">
      <c r="A128" s="187" t="s">
        <v>1769</v>
      </c>
      <c r="B128" s="197" t="s">
        <v>1663</v>
      </c>
      <c r="C128" s="201">
        <v>12.511473000000001</v>
      </c>
      <c r="D128" s="201">
        <v>12.210653000000001</v>
      </c>
      <c r="E128" s="201">
        <v>12.036019</v>
      </c>
      <c r="F128" s="201">
        <v>11.924056</v>
      </c>
      <c r="G128" s="201">
        <v>11.843102999999999</v>
      </c>
      <c r="H128" s="201">
        <v>11.780753000000001</v>
      </c>
      <c r="I128" s="201">
        <v>11.727449</v>
      </c>
      <c r="J128" s="201">
        <v>11.683047999999999</v>
      </c>
      <c r="K128" s="201">
        <v>11.644795</v>
      </c>
      <c r="L128" s="201">
        <v>11.610479</v>
      </c>
      <c r="M128" s="201">
        <v>11.5802</v>
      </c>
      <c r="N128" s="201">
        <v>11.554527999999999</v>
      </c>
      <c r="O128" s="201">
        <v>11.535361</v>
      </c>
      <c r="P128" s="201">
        <v>11.525733000000001</v>
      </c>
      <c r="Q128" s="201">
        <v>11.515779</v>
      </c>
      <c r="R128" s="201">
        <v>11.511056999999999</v>
      </c>
      <c r="S128" s="201">
        <v>11.517839</v>
      </c>
      <c r="T128" s="201">
        <v>11.529489999999999</v>
      </c>
      <c r="U128" s="201">
        <v>11.525361</v>
      </c>
      <c r="V128" s="201">
        <v>11.531764000000001</v>
      </c>
      <c r="W128" s="201">
        <v>11.557098</v>
      </c>
      <c r="X128" s="201">
        <v>11.581346999999999</v>
      </c>
      <c r="Y128" s="201">
        <v>11.593443000000001</v>
      </c>
      <c r="Z128" s="201">
        <v>11.601804</v>
      </c>
      <c r="AA128" s="201">
        <v>11.607435000000001</v>
      </c>
      <c r="AB128" s="201">
        <v>11.611329</v>
      </c>
      <c r="AC128" s="201">
        <v>11.614020999999999</v>
      </c>
      <c r="AD128" s="201">
        <v>11.615816000000001</v>
      </c>
      <c r="AE128" s="201">
        <v>11.616849</v>
      </c>
      <c r="AF128" s="199">
        <v>-2.6459999999999999E-3</v>
      </c>
      <c r="AG128" s="188"/>
    </row>
    <row r="129" spans="1:33" ht="12" customHeight="1" x14ac:dyDescent="0.35">
      <c r="A129" s="187" t="s">
        <v>1770</v>
      </c>
      <c r="B129" s="197" t="s">
        <v>1665</v>
      </c>
      <c r="C129" s="201">
        <v>0</v>
      </c>
      <c r="D129" s="201">
        <v>0</v>
      </c>
      <c r="E129" s="201">
        <v>1.5461009999999999</v>
      </c>
      <c r="F129" s="201">
        <v>2.6609569999999998</v>
      </c>
      <c r="G129" s="201">
        <v>3.5018669999999998</v>
      </c>
      <c r="H129" s="201">
        <v>4.1707020000000004</v>
      </c>
      <c r="I129" s="201">
        <v>4.7141149999999996</v>
      </c>
      <c r="J129" s="201">
        <v>5.1710019999999997</v>
      </c>
      <c r="K129" s="201">
        <v>5.5729930000000003</v>
      </c>
      <c r="L129" s="201">
        <v>5.949503</v>
      </c>
      <c r="M129" s="201">
        <v>6.3241040000000002</v>
      </c>
      <c r="N129" s="201">
        <v>6.7058600000000004</v>
      </c>
      <c r="O129" s="201">
        <v>7.0957330000000001</v>
      </c>
      <c r="P129" s="201">
        <v>7.4876860000000001</v>
      </c>
      <c r="Q129" s="201">
        <v>7.8834790000000003</v>
      </c>
      <c r="R129" s="201">
        <v>8.2753180000000004</v>
      </c>
      <c r="S129" s="201">
        <v>8.65062</v>
      </c>
      <c r="T129" s="201">
        <v>8.9969479999999997</v>
      </c>
      <c r="U129" s="201">
        <v>9.2994760000000003</v>
      </c>
      <c r="V129" s="201">
        <v>9.5419169999999998</v>
      </c>
      <c r="W129" s="201">
        <v>9.7067639999999997</v>
      </c>
      <c r="X129" s="201">
        <v>9.9307259999999999</v>
      </c>
      <c r="Y129" s="201">
        <v>10.165642</v>
      </c>
      <c r="Z129" s="201">
        <v>10.317242</v>
      </c>
      <c r="AA129" s="201">
        <v>10.342036</v>
      </c>
      <c r="AB129" s="201">
        <v>10.416891</v>
      </c>
      <c r="AC129" s="201">
        <v>10.484289</v>
      </c>
      <c r="AD129" s="201">
        <v>10.544497</v>
      </c>
      <c r="AE129" s="201">
        <v>10.597572</v>
      </c>
      <c r="AF129" s="199" t="s">
        <v>2926</v>
      </c>
      <c r="AG129" s="188"/>
    </row>
    <row r="130" spans="1:33" ht="12" customHeight="1" x14ac:dyDescent="0.35">
      <c r="A130" s="187" t="s">
        <v>1771</v>
      </c>
      <c r="B130" s="197" t="s">
        <v>1667</v>
      </c>
      <c r="C130" s="201">
        <v>0</v>
      </c>
      <c r="D130" s="201">
        <v>0</v>
      </c>
      <c r="E130" s="201">
        <v>1.4758230000000001</v>
      </c>
      <c r="F130" s="201">
        <v>2.532251</v>
      </c>
      <c r="G130" s="201">
        <v>3.3301569999999998</v>
      </c>
      <c r="H130" s="201">
        <v>3.9660000000000002</v>
      </c>
      <c r="I130" s="201">
        <v>4.4790369999999999</v>
      </c>
      <c r="J130" s="201">
        <v>4.9083370000000004</v>
      </c>
      <c r="K130" s="201">
        <v>5.2851129999999999</v>
      </c>
      <c r="L130" s="201">
        <v>5.6391960000000001</v>
      </c>
      <c r="M130" s="201">
        <v>5.9924439999999999</v>
      </c>
      <c r="N130" s="201">
        <v>6.3551549999999999</v>
      </c>
      <c r="O130" s="201">
        <v>6.7287650000000001</v>
      </c>
      <c r="P130" s="201">
        <v>7.1095030000000001</v>
      </c>
      <c r="Q130" s="201">
        <v>7.4971319999999997</v>
      </c>
      <c r="R130" s="201">
        <v>7.8846910000000001</v>
      </c>
      <c r="S130" s="201">
        <v>8.2597059999999995</v>
      </c>
      <c r="T130" s="201">
        <v>8.6092370000000003</v>
      </c>
      <c r="U130" s="201">
        <v>8.9166629999999998</v>
      </c>
      <c r="V130" s="201">
        <v>9.1627430000000007</v>
      </c>
      <c r="W130" s="201">
        <v>9.3262119999999999</v>
      </c>
      <c r="X130" s="201">
        <v>9.5611700000000006</v>
      </c>
      <c r="Y130" s="201">
        <v>9.8144650000000002</v>
      </c>
      <c r="Z130" s="201">
        <v>9.9757239999999996</v>
      </c>
      <c r="AA130" s="201">
        <v>9.9897519999999993</v>
      </c>
      <c r="AB130" s="201">
        <v>10.065386</v>
      </c>
      <c r="AC130" s="201">
        <v>10.133794999999999</v>
      </c>
      <c r="AD130" s="201">
        <v>10.195079</v>
      </c>
      <c r="AE130" s="201">
        <v>10.249694</v>
      </c>
      <c r="AF130" s="199" t="s">
        <v>2926</v>
      </c>
      <c r="AG130" s="188"/>
    </row>
    <row r="131" spans="1:33" ht="12" customHeight="1" x14ac:dyDescent="0.35">
      <c r="A131" s="187" t="s">
        <v>1772</v>
      </c>
      <c r="B131" s="197" t="s">
        <v>1669</v>
      </c>
      <c r="C131" s="201">
        <v>0</v>
      </c>
      <c r="D131" s="201">
        <v>0</v>
      </c>
      <c r="E131" s="201">
        <v>7.1006340000000003</v>
      </c>
      <c r="F131" s="201">
        <v>7.105721</v>
      </c>
      <c r="G131" s="201">
        <v>7.1073690000000003</v>
      </c>
      <c r="H131" s="201">
        <v>7.1081440000000002</v>
      </c>
      <c r="I131" s="201">
        <v>7.108555</v>
      </c>
      <c r="J131" s="201">
        <v>7.108765</v>
      </c>
      <c r="K131" s="201">
        <v>7.1088480000000001</v>
      </c>
      <c r="L131" s="201">
        <v>7.1088690000000003</v>
      </c>
      <c r="M131" s="201">
        <v>7.1088750000000003</v>
      </c>
      <c r="N131" s="201">
        <v>7.1088620000000002</v>
      </c>
      <c r="O131" s="201">
        <v>7.1088519999999997</v>
      </c>
      <c r="P131" s="201">
        <v>7.1088519999999997</v>
      </c>
      <c r="Q131" s="201">
        <v>7.1088680000000002</v>
      </c>
      <c r="R131" s="201">
        <v>7.1088959999999997</v>
      </c>
      <c r="S131" s="201">
        <v>7.1089380000000002</v>
      </c>
      <c r="T131" s="201">
        <v>7.1089919999999998</v>
      </c>
      <c r="U131" s="201">
        <v>7.1090549999999997</v>
      </c>
      <c r="V131" s="201">
        <v>7.1091300000000004</v>
      </c>
      <c r="W131" s="201">
        <v>7.1092170000000001</v>
      </c>
      <c r="X131" s="201">
        <v>7.1093450000000002</v>
      </c>
      <c r="Y131" s="201">
        <v>7.1094970000000002</v>
      </c>
      <c r="Z131" s="201">
        <v>7.1096550000000001</v>
      </c>
      <c r="AA131" s="201">
        <v>7.1098109999999997</v>
      </c>
      <c r="AB131" s="201">
        <v>7.11</v>
      </c>
      <c r="AC131" s="201">
        <v>7.1102040000000004</v>
      </c>
      <c r="AD131" s="201">
        <v>7.1104269999999996</v>
      </c>
      <c r="AE131" s="201">
        <v>7.1106559999999996</v>
      </c>
      <c r="AF131" s="199" t="s">
        <v>2926</v>
      </c>
      <c r="AG131" s="188"/>
    </row>
    <row r="132" spans="1:33" ht="12" customHeight="1" x14ac:dyDescent="0.35">
      <c r="A132" s="187" t="s">
        <v>1773</v>
      </c>
      <c r="B132" s="197" t="s">
        <v>1774</v>
      </c>
      <c r="C132" s="201">
        <v>6.1709569999999996</v>
      </c>
      <c r="D132" s="201">
        <v>6.2590529999999998</v>
      </c>
      <c r="E132" s="201">
        <v>6.3598309999999998</v>
      </c>
      <c r="F132" s="201">
        <v>6.4698760000000002</v>
      </c>
      <c r="G132" s="201">
        <v>6.5889829999999998</v>
      </c>
      <c r="H132" s="201">
        <v>6.7152919999999998</v>
      </c>
      <c r="I132" s="201">
        <v>6.8372390000000003</v>
      </c>
      <c r="J132" s="201">
        <v>6.9554549999999997</v>
      </c>
      <c r="K132" s="201">
        <v>7.068581</v>
      </c>
      <c r="L132" s="201">
        <v>7.1774040000000001</v>
      </c>
      <c r="M132" s="201">
        <v>7.2814249999999996</v>
      </c>
      <c r="N132" s="201">
        <v>7.3765330000000002</v>
      </c>
      <c r="O132" s="201">
        <v>7.461919</v>
      </c>
      <c r="P132" s="201">
        <v>7.5374999999999996</v>
      </c>
      <c r="Q132" s="201">
        <v>7.6035760000000003</v>
      </c>
      <c r="R132" s="201">
        <v>7.6604989999999997</v>
      </c>
      <c r="S132" s="201">
        <v>7.7085800000000004</v>
      </c>
      <c r="T132" s="201">
        <v>7.7502800000000001</v>
      </c>
      <c r="U132" s="201">
        <v>7.7865820000000001</v>
      </c>
      <c r="V132" s="201">
        <v>7.8193479999999997</v>
      </c>
      <c r="W132" s="201">
        <v>7.8465619999999996</v>
      </c>
      <c r="X132" s="201">
        <v>7.8696739999999998</v>
      </c>
      <c r="Y132" s="201">
        <v>7.888744</v>
      </c>
      <c r="Z132" s="201">
        <v>7.9050779999999996</v>
      </c>
      <c r="AA132" s="201">
        <v>7.9205509999999997</v>
      </c>
      <c r="AB132" s="201">
        <v>7.935524</v>
      </c>
      <c r="AC132" s="201">
        <v>7.9504250000000001</v>
      </c>
      <c r="AD132" s="201">
        <v>7.966043</v>
      </c>
      <c r="AE132" s="201">
        <v>7.9823639999999996</v>
      </c>
      <c r="AF132" s="199">
        <v>9.2350000000000002E-3</v>
      </c>
      <c r="AG132" s="188"/>
    </row>
    <row r="133" spans="1:33" ht="12" customHeight="1" x14ac:dyDescent="0.35">
      <c r="A133" s="187" t="s">
        <v>1775</v>
      </c>
      <c r="B133" s="196" t="s">
        <v>1776</v>
      </c>
      <c r="C133" s="202">
        <v>7.4722710000000001</v>
      </c>
      <c r="D133" s="202">
        <v>7.5781910000000003</v>
      </c>
      <c r="E133" s="202">
        <v>7.7046760000000001</v>
      </c>
      <c r="F133" s="202">
        <v>7.8476410000000003</v>
      </c>
      <c r="G133" s="202">
        <v>8.0023850000000003</v>
      </c>
      <c r="H133" s="202">
        <v>8.1650950000000009</v>
      </c>
      <c r="I133" s="202">
        <v>8.3234320000000004</v>
      </c>
      <c r="J133" s="202">
        <v>8.4823579999999996</v>
      </c>
      <c r="K133" s="202">
        <v>8.6411680000000004</v>
      </c>
      <c r="L133" s="202">
        <v>8.7992460000000001</v>
      </c>
      <c r="M133" s="202">
        <v>8.9527129999999993</v>
      </c>
      <c r="N133" s="202">
        <v>9.0957740000000005</v>
      </c>
      <c r="O133" s="202">
        <v>9.2264759999999999</v>
      </c>
      <c r="P133" s="202">
        <v>9.3457360000000005</v>
      </c>
      <c r="Q133" s="202">
        <v>9.4542029999999997</v>
      </c>
      <c r="R133" s="202">
        <v>9.5522039999999997</v>
      </c>
      <c r="S133" s="202">
        <v>9.6412949999999995</v>
      </c>
      <c r="T133" s="202">
        <v>9.7237410000000004</v>
      </c>
      <c r="U133" s="202">
        <v>9.8012669999999993</v>
      </c>
      <c r="V133" s="202">
        <v>9.8736149999999991</v>
      </c>
      <c r="W133" s="202">
        <v>9.9381979999999999</v>
      </c>
      <c r="X133" s="202">
        <v>9.9978499999999997</v>
      </c>
      <c r="Y133" s="202">
        <v>10.053634000000001</v>
      </c>
      <c r="Z133" s="202">
        <v>10.108453000000001</v>
      </c>
      <c r="AA133" s="202">
        <v>10.163320000000001</v>
      </c>
      <c r="AB133" s="202">
        <v>10.216730999999999</v>
      </c>
      <c r="AC133" s="202">
        <v>10.267576</v>
      </c>
      <c r="AD133" s="202">
        <v>10.317114999999999</v>
      </c>
      <c r="AE133" s="202">
        <v>10.366857</v>
      </c>
      <c r="AF133" s="200">
        <v>1.1762E-2</v>
      </c>
      <c r="AG133" s="188"/>
    </row>
    <row r="134" spans="1:33" ht="12" customHeight="1" x14ac:dyDescent="0.35">
      <c r="A134" s="184"/>
      <c r="B134" s="188"/>
      <c r="C134" s="188"/>
      <c r="D134" s="188"/>
      <c r="E134" s="188"/>
      <c r="F134" s="188"/>
      <c r="G134" s="188"/>
      <c r="H134" s="188"/>
      <c r="I134" s="188"/>
      <c r="J134" s="188"/>
      <c r="K134" s="188"/>
      <c r="L134" s="188"/>
      <c r="M134" s="188"/>
      <c r="N134" s="188"/>
      <c r="O134" s="188"/>
      <c r="P134" s="188"/>
      <c r="Q134" s="188"/>
      <c r="R134" s="188"/>
      <c r="S134" s="188"/>
      <c r="T134" s="188"/>
      <c r="U134" s="188"/>
      <c r="V134" s="188"/>
      <c r="W134" s="188"/>
      <c r="X134" s="188"/>
      <c r="Y134" s="188"/>
      <c r="Z134" s="188"/>
      <c r="AA134" s="188"/>
      <c r="AB134" s="188"/>
      <c r="AC134" s="188"/>
      <c r="AD134" s="188"/>
      <c r="AE134" s="188"/>
      <c r="AF134" s="188"/>
      <c r="AG134" s="188"/>
    </row>
    <row r="135" spans="1:33" ht="12" customHeight="1" x14ac:dyDescent="0.35">
      <c r="A135" s="184"/>
      <c r="B135" s="196" t="s">
        <v>1777</v>
      </c>
      <c r="C135" s="188"/>
      <c r="D135" s="188"/>
      <c r="E135" s="188"/>
      <c r="F135" s="188"/>
      <c r="G135" s="188"/>
      <c r="H135" s="188"/>
      <c r="I135" s="188"/>
      <c r="J135" s="188"/>
      <c r="K135" s="188"/>
      <c r="L135" s="188"/>
      <c r="M135" s="188"/>
      <c r="N135" s="188"/>
      <c r="O135" s="188"/>
      <c r="P135" s="188"/>
      <c r="Q135" s="188"/>
      <c r="R135" s="188"/>
      <c r="S135" s="188"/>
      <c r="T135" s="188"/>
      <c r="U135" s="188"/>
      <c r="V135" s="188"/>
      <c r="W135" s="188"/>
      <c r="X135" s="188"/>
      <c r="Y135" s="188"/>
      <c r="Z135" s="188"/>
      <c r="AA135" s="188"/>
      <c r="AB135" s="188"/>
      <c r="AC135" s="188"/>
      <c r="AD135" s="188"/>
      <c r="AE135" s="188"/>
      <c r="AF135" s="188"/>
      <c r="AG135" s="188"/>
    </row>
    <row r="136" spans="1:33" ht="12" customHeight="1" x14ac:dyDescent="0.35">
      <c r="A136" s="184"/>
      <c r="B136" s="196" t="s">
        <v>1651</v>
      </c>
      <c r="C136" s="188"/>
      <c r="D136" s="188"/>
      <c r="E136" s="188"/>
      <c r="F136" s="188"/>
      <c r="G136" s="188"/>
      <c r="H136" s="188"/>
      <c r="I136" s="188"/>
      <c r="J136" s="188"/>
      <c r="K136" s="188"/>
      <c r="L136" s="188"/>
      <c r="M136" s="188"/>
      <c r="N136" s="188"/>
      <c r="O136" s="188"/>
      <c r="P136" s="188"/>
      <c r="Q136" s="188"/>
      <c r="R136" s="188"/>
      <c r="S136" s="188"/>
      <c r="T136" s="188"/>
      <c r="U136" s="188"/>
      <c r="V136" s="188"/>
      <c r="W136" s="188"/>
      <c r="X136" s="188"/>
      <c r="Y136" s="188"/>
      <c r="Z136" s="188"/>
      <c r="AA136" s="188"/>
      <c r="AB136" s="188"/>
      <c r="AC136" s="188"/>
      <c r="AD136" s="188"/>
      <c r="AE136" s="188"/>
      <c r="AF136" s="188"/>
      <c r="AG136" s="188"/>
    </row>
    <row r="137" spans="1:33" ht="12" customHeight="1" x14ac:dyDescent="0.35">
      <c r="A137" s="187" t="s">
        <v>1778</v>
      </c>
      <c r="B137" s="197" t="s">
        <v>1653</v>
      </c>
      <c r="C137" s="203">
        <v>3.0150450000000002</v>
      </c>
      <c r="D137" s="203">
        <v>3.0964860000000001</v>
      </c>
      <c r="E137" s="203">
        <v>3.1816469999999999</v>
      </c>
      <c r="F137" s="203">
        <v>3.268999</v>
      </c>
      <c r="G137" s="203">
        <v>3.356503</v>
      </c>
      <c r="H137" s="203">
        <v>3.440925</v>
      </c>
      <c r="I137" s="203">
        <v>3.521706</v>
      </c>
      <c r="J137" s="203">
        <v>3.5998019999999999</v>
      </c>
      <c r="K137" s="203">
        <v>3.6746279999999998</v>
      </c>
      <c r="L137" s="203">
        <v>3.7461899999999999</v>
      </c>
      <c r="M137" s="203">
        <v>3.816262</v>
      </c>
      <c r="N137" s="203">
        <v>3.8792580000000001</v>
      </c>
      <c r="O137" s="203">
        <v>3.940423</v>
      </c>
      <c r="P137" s="203">
        <v>3.999533</v>
      </c>
      <c r="Q137" s="203">
        <v>4.058872</v>
      </c>
      <c r="R137" s="203">
        <v>4.118544</v>
      </c>
      <c r="S137" s="203">
        <v>4.1794070000000003</v>
      </c>
      <c r="T137" s="203">
        <v>4.2377510000000003</v>
      </c>
      <c r="U137" s="203">
        <v>4.2934609999999997</v>
      </c>
      <c r="V137" s="203">
        <v>4.3508120000000003</v>
      </c>
      <c r="W137" s="203">
        <v>4.407114</v>
      </c>
      <c r="X137" s="203">
        <v>4.4699489999999997</v>
      </c>
      <c r="Y137" s="203">
        <v>4.5373970000000003</v>
      </c>
      <c r="Z137" s="203">
        <v>4.6036039999999998</v>
      </c>
      <c r="AA137" s="203">
        <v>4.6677679999999997</v>
      </c>
      <c r="AB137" s="203">
        <v>4.7340090000000004</v>
      </c>
      <c r="AC137" s="203">
        <v>4.8013919999999999</v>
      </c>
      <c r="AD137" s="203">
        <v>4.8653779999999998</v>
      </c>
      <c r="AE137" s="203">
        <v>4.929119</v>
      </c>
      <c r="AF137" s="199">
        <v>1.771E-2</v>
      </c>
      <c r="AG137" s="188"/>
    </row>
    <row r="138" spans="1:33" ht="12" customHeight="1" x14ac:dyDescent="0.35">
      <c r="A138" s="187" t="s">
        <v>1779</v>
      </c>
      <c r="B138" s="197" t="s">
        <v>1655</v>
      </c>
      <c r="C138" s="203">
        <v>1.311815</v>
      </c>
      <c r="D138" s="203">
        <v>1.3892789999999999</v>
      </c>
      <c r="E138" s="203">
        <v>1.474183</v>
      </c>
      <c r="F138" s="203">
        <v>1.5648770000000001</v>
      </c>
      <c r="G138" s="203">
        <v>1.659092</v>
      </c>
      <c r="H138" s="203">
        <v>1.7536639999999999</v>
      </c>
      <c r="I138" s="203">
        <v>1.846684</v>
      </c>
      <c r="J138" s="203">
        <v>1.938207</v>
      </c>
      <c r="K138" s="203">
        <v>2.0289229999999998</v>
      </c>
      <c r="L138" s="203">
        <v>2.117661</v>
      </c>
      <c r="M138" s="203">
        <v>2.2065589999999999</v>
      </c>
      <c r="N138" s="203">
        <v>2.2920950000000002</v>
      </c>
      <c r="O138" s="203">
        <v>2.3765700000000001</v>
      </c>
      <c r="P138" s="203">
        <v>2.4592160000000001</v>
      </c>
      <c r="Q138" s="203">
        <v>2.5429349999999999</v>
      </c>
      <c r="R138" s="203">
        <v>2.6274500000000001</v>
      </c>
      <c r="S138" s="203">
        <v>2.7116720000000001</v>
      </c>
      <c r="T138" s="203">
        <v>2.7947639999999998</v>
      </c>
      <c r="U138" s="203">
        <v>2.8776989999999998</v>
      </c>
      <c r="V138" s="203">
        <v>2.9632879999999999</v>
      </c>
      <c r="W138" s="203">
        <v>3.0460889999999998</v>
      </c>
      <c r="X138" s="203">
        <v>3.1314920000000002</v>
      </c>
      <c r="Y138" s="203">
        <v>3.221368</v>
      </c>
      <c r="Z138" s="203">
        <v>3.3126129999999998</v>
      </c>
      <c r="AA138" s="203">
        <v>3.4037869999999999</v>
      </c>
      <c r="AB138" s="203">
        <v>3.4961350000000002</v>
      </c>
      <c r="AC138" s="203">
        <v>3.5880040000000002</v>
      </c>
      <c r="AD138" s="203">
        <v>3.6762039999999998</v>
      </c>
      <c r="AE138" s="203">
        <v>3.7620870000000002</v>
      </c>
      <c r="AF138" s="199">
        <v>3.8344000000000003E-2</v>
      </c>
      <c r="AG138" s="188"/>
    </row>
    <row r="139" spans="1:33" ht="12" customHeight="1" x14ac:dyDescent="0.35">
      <c r="A139" s="187" t="s">
        <v>1780</v>
      </c>
      <c r="B139" s="197" t="s">
        <v>1657</v>
      </c>
      <c r="C139" s="203">
        <v>1.18E-4</v>
      </c>
      <c r="D139" s="203">
        <v>3.9100000000000002E-4</v>
      </c>
      <c r="E139" s="203">
        <v>6.7299999999999999E-4</v>
      </c>
      <c r="F139" s="203">
        <v>9.5399999999999999E-4</v>
      </c>
      <c r="G139" s="203">
        <v>1.2409999999999999E-3</v>
      </c>
      <c r="H139" s="203">
        <v>1.5269999999999999E-3</v>
      </c>
      <c r="I139" s="203">
        <v>1.812E-3</v>
      </c>
      <c r="J139" s="203">
        <v>2.1020000000000001E-3</v>
      </c>
      <c r="K139" s="203">
        <v>2.398E-3</v>
      </c>
      <c r="L139" s="203">
        <v>2.7070000000000002E-3</v>
      </c>
      <c r="M139" s="203">
        <v>3.0309999999999998E-3</v>
      </c>
      <c r="N139" s="203">
        <v>3.3700000000000002E-3</v>
      </c>
      <c r="O139" s="203">
        <v>3.7130000000000002E-3</v>
      </c>
      <c r="P139" s="203">
        <v>4.0720000000000001E-3</v>
      </c>
      <c r="Q139" s="203">
        <v>4.4619999999999998E-3</v>
      </c>
      <c r="R139" s="203">
        <v>4.8859999999999997E-3</v>
      </c>
      <c r="S139" s="203">
        <v>5.3449999999999999E-3</v>
      </c>
      <c r="T139" s="203">
        <v>5.842E-3</v>
      </c>
      <c r="U139" s="203">
        <v>6.3829999999999998E-3</v>
      </c>
      <c r="V139" s="203">
        <v>6.973E-3</v>
      </c>
      <c r="W139" s="203">
        <v>7.6119999999999998E-3</v>
      </c>
      <c r="X139" s="203">
        <v>8.3090000000000004E-3</v>
      </c>
      <c r="Y139" s="203">
        <v>9.0639999999999991E-3</v>
      </c>
      <c r="Z139" s="203">
        <v>9.8809999999999992E-3</v>
      </c>
      <c r="AA139" s="203">
        <v>1.0761E-2</v>
      </c>
      <c r="AB139" s="203">
        <v>1.1697000000000001E-2</v>
      </c>
      <c r="AC139" s="203">
        <v>1.2687E-2</v>
      </c>
      <c r="AD139" s="203">
        <v>1.3731E-2</v>
      </c>
      <c r="AE139" s="203">
        <v>1.4831E-2</v>
      </c>
      <c r="AF139" s="199">
        <v>0.188472</v>
      </c>
      <c r="AG139" s="188"/>
    </row>
    <row r="140" spans="1:33" ht="12" customHeight="1" x14ac:dyDescent="0.35">
      <c r="A140" s="187" t="s">
        <v>1781</v>
      </c>
      <c r="B140" s="197" t="s">
        <v>1659</v>
      </c>
      <c r="C140" s="203">
        <v>8.1099999999999998E-4</v>
      </c>
      <c r="D140" s="203">
        <v>8.0800000000000002E-4</v>
      </c>
      <c r="E140" s="203">
        <v>8.0500000000000005E-4</v>
      </c>
      <c r="F140" s="203">
        <v>8.0099999999999995E-4</v>
      </c>
      <c r="G140" s="203">
        <v>7.9600000000000005E-4</v>
      </c>
      <c r="H140" s="203">
        <v>7.9100000000000004E-4</v>
      </c>
      <c r="I140" s="203">
        <v>7.8399999999999997E-4</v>
      </c>
      <c r="J140" s="203">
        <v>7.7800000000000005E-4</v>
      </c>
      <c r="K140" s="203">
        <v>7.6999999999999996E-4</v>
      </c>
      <c r="L140" s="203">
        <v>7.6199999999999998E-4</v>
      </c>
      <c r="M140" s="203">
        <v>7.5299999999999998E-4</v>
      </c>
      <c r="N140" s="203">
        <v>7.4299999999999995E-4</v>
      </c>
      <c r="O140" s="203">
        <v>7.3300000000000004E-4</v>
      </c>
      <c r="P140" s="203">
        <v>7.2199999999999999E-4</v>
      </c>
      <c r="Q140" s="203">
        <v>7.1100000000000004E-4</v>
      </c>
      <c r="R140" s="203">
        <v>6.9899999999999997E-4</v>
      </c>
      <c r="S140" s="203">
        <v>6.8599999999999998E-4</v>
      </c>
      <c r="T140" s="203">
        <v>6.7299999999999999E-4</v>
      </c>
      <c r="U140" s="203">
        <v>6.6E-4</v>
      </c>
      <c r="V140" s="203">
        <v>6.4599999999999998E-4</v>
      </c>
      <c r="W140" s="203">
        <v>6.3199999999999997E-4</v>
      </c>
      <c r="X140" s="203">
        <v>6.1700000000000004E-4</v>
      </c>
      <c r="Y140" s="203">
        <v>6.02E-4</v>
      </c>
      <c r="Z140" s="203">
        <v>5.8699999999999996E-4</v>
      </c>
      <c r="AA140" s="203">
        <v>5.6400000000000005E-4</v>
      </c>
      <c r="AB140" s="203">
        <v>5.2999999999999998E-4</v>
      </c>
      <c r="AC140" s="203">
        <v>4.8200000000000001E-4</v>
      </c>
      <c r="AD140" s="203">
        <v>4.2700000000000002E-4</v>
      </c>
      <c r="AE140" s="203">
        <v>3.5799999999999997E-4</v>
      </c>
      <c r="AF140" s="199">
        <v>-2.8745E-2</v>
      </c>
      <c r="AG140" s="188"/>
    </row>
    <row r="141" spans="1:33" ht="12" customHeight="1" x14ac:dyDescent="0.35">
      <c r="A141" s="187" t="s">
        <v>1782</v>
      </c>
      <c r="B141" s="197" t="s">
        <v>1661</v>
      </c>
      <c r="C141" s="203">
        <v>0.229378</v>
      </c>
      <c r="D141" s="203">
        <v>0.24135100000000001</v>
      </c>
      <c r="E141" s="203">
        <v>0.25326900000000002</v>
      </c>
      <c r="F141" s="203">
        <v>0.26463300000000001</v>
      </c>
      <c r="G141" s="203">
        <v>0.27556399999999998</v>
      </c>
      <c r="H141" s="203">
        <v>0.28616200000000003</v>
      </c>
      <c r="I141" s="203">
        <v>0.29617199999999999</v>
      </c>
      <c r="J141" s="203">
        <v>0.30581799999999998</v>
      </c>
      <c r="K141" s="203">
        <v>0.31517299999999998</v>
      </c>
      <c r="L141" s="203">
        <v>0.32445000000000002</v>
      </c>
      <c r="M141" s="203">
        <v>0.33363700000000002</v>
      </c>
      <c r="N141" s="203">
        <v>0.34273399999999998</v>
      </c>
      <c r="O141" s="203">
        <v>0.35115600000000002</v>
      </c>
      <c r="P141" s="203">
        <v>0.35966199999999998</v>
      </c>
      <c r="Q141" s="203">
        <v>0.36818400000000001</v>
      </c>
      <c r="R141" s="203">
        <v>0.37675999999999998</v>
      </c>
      <c r="S141" s="203">
        <v>0.38537700000000003</v>
      </c>
      <c r="T141" s="203">
        <v>0.394015</v>
      </c>
      <c r="U141" s="203">
        <v>0.40273199999999998</v>
      </c>
      <c r="V141" s="203">
        <v>0.41146899999999997</v>
      </c>
      <c r="W141" s="203">
        <v>0.42011599999999999</v>
      </c>
      <c r="X141" s="203">
        <v>0.42867300000000003</v>
      </c>
      <c r="Y141" s="203">
        <v>0.436006</v>
      </c>
      <c r="Z141" s="203">
        <v>0.440388</v>
      </c>
      <c r="AA141" s="203">
        <v>0.44264500000000001</v>
      </c>
      <c r="AB141" s="203">
        <v>0.44335599999999997</v>
      </c>
      <c r="AC141" s="203">
        <v>0.443629</v>
      </c>
      <c r="AD141" s="203">
        <v>0.44074799999999997</v>
      </c>
      <c r="AE141" s="203">
        <v>0.43706299999999998</v>
      </c>
      <c r="AF141" s="199">
        <v>2.3292E-2</v>
      </c>
      <c r="AG141" s="188"/>
    </row>
    <row r="142" spans="1:33" ht="12" customHeight="1" x14ac:dyDescent="0.35">
      <c r="A142" s="187" t="s">
        <v>1783</v>
      </c>
      <c r="B142" s="197" t="s">
        <v>1663</v>
      </c>
      <c r="C142" s="203">
        <v>6.7000000000000002E-5</v>
      </c>
      <c r="D142" s="203">
        <v>6.6000000000000005E-5</v>
      </c>
      <c r="E142" s="203">
        <v>6.4999999999999994E-5</v>
      </c>
      <c r="F142" s="203">
        <v>6.4999999999999994E-5</v>
      </c>
      <c r="G142" s="203">
        <v>6.3999999999999997E-5</v>
      </c>
      <c r="H142" s="203">
        <v>6.3E-5</v>
      </c>
      <c r="I142" s="203">
        <v>6.2000000000000003E-5</v>
      </c>
      <c r="J142" s="203">
        <v>6.0999999999999999E-5</v>
      </c>
      <c r="K142" s="203">
        <v>6.0000000000000002E-5</v>
      </c>
      <c r="L142" s="203">
        <v>5.8999999999999998E-5</v>
      </c>
      <c r="M142" s="203">
        <v>5.8E-5</v>
      </c>
      <c r="N142" s="203">
        <v>5.7000000000000003E-5</v>
      </c>
      <c r="O142" s="203">
        <v>5.5999999999999999E-5</v>
      </c>
      <c r="P142" s="203">
        <v>5.5000000000000002E-5</v>
      </c>
      <c r="Q142" s="203">
        <v>5.3999999999999998E-5</v>
      </c>
      <c r="R142" s="203">
        <v>5.3000000000000001E-5</v>
      </c>
      <c r="S142" s="203">
        <v>5.1E-5</v>
      </c>
      <c r="T142" s="203">
        <v>5.0000000000000002E-5</v>
      </c>
      <c r="U142" s="203">
        <v>4.8999999999999998E-5</v>
      </c>
      <c r="V142" s="203">
        <v>4.6999999999999997E-5</v>
      </c>
      <c r="W142" s="203">
        <v>4.6E-5</v>
      </c>
      <c r="X142" s="203">
        <v>4.5000000000000003E-5</v>
      </c>
      <c r="Y142" s="203">
        <v>3.6000000000000001E-5</v>
      </c>
      <c r="Z142" s="203">
        <v>2.5000000000000001E-5</v>
      </c>
      <c r="AA142" s="203">
        <v>1.8E-5</v>
      </c>
      <c r="AB142" s="203">
        <v>1.2E-5</v>
      </c>
      <c r="AC142" s="203">
        <v>9.0000000000000002E-6</v>
      </c>
      <c r="AD142" s="203">
        <v>6.0000000000000002E-6</v>
      </c>
      <c r="AE142" s="203">
        <v>3.9999999999999998E-6</v>
      </c>
      <c r="AF142" s="199">
        <v>-9.3524999999999997E-2</v>
      </c>
      <c r="AG142" s="188"/>
    </row>
    <row r="143" spans="1:33" ht="12" customHeight="1" x14ac:dyDescent="0.35">
      <c r="A143" s="187" t="s">
        <v>1784</v>
      </c>
      <c r="B143" s="197" t="s">
        <v>1665</v>
      </c>
      <c r="C143" s="203">
        <v>0</v>
      </c>
      <c r="D143" s="203">
        <v>3.1500000000000001E-4</v>
      </c>
      <c r="E143" s="203">
        <v>6.4400000000000004E-4</v>
      </c>
      <c r="F143" s="203">
        <v>9.8299999999999993E-4</v>
      </c>
      <c r="G143" s="203">
        <v>1.3309999999999999E-3</v>
      </c>
      <c r="H143" s="203">
        <v>1.6869999999999999E-3</v>
      </c>
      <c r="I143" s="203">
        <v>2.0539999999999998E-3</v>
      </c>
      <c r="J143" s="203">
        <v>2.4399999999999999E-3</v>
      </c>
      <c r="K143" s="203">
        <v>2.8470000000000001E-3</v>
      </c>
      <c r="L143" s="203">
        <v>3.2780000000000001E-3</v>
      </c>
      <c r="M143" s="203">
        <v>3.738E-3</v>
      </c>
      <c r="N143" s="203">
        <v>4.2290000000000001E-3</v>
      </c>
      <c r="O143" s="203">
        <v>4.7569999999999999E-3</v>
      </c>
      <c r="P143" s="203">
        <v>5.3309999999999998E-3</v>
      </c>
      <c r="Q143" s="203">
        <v>5.9579999999999998E-3</v>
      </c>
      <c r="R143" s="203">
        <v>6.6470000000000001E-3</v>
      </c>
      <c r="S143" s="203">
        <v>7.4079999999999997E-3</v>
      </c>
      <c r="T143" s="203">
        <v>8.2459999999999999E-3</v>
      </c>
      <c r="U143" s="203">
        <v>9.1710000000000003E-3</v>
      </c>
      <c r="V143" s="203">
        <v>1.0187E-2</v>
      </c>
      <c r="W143" s="203">
        <v>1.1287999999999999E-2</v>
      </c>
      <c r="X143" s="203">
        <v>1.2478E-2</v>
      </c>
      <c r="Y143" s="203">
        <v>1.3757E-2</v>
      </c>
      <c r="Z143" s="203">
        <v>1.5126000000000001E-2</v>
      </c>
      <c r="AA143" s="203">
        <v>1.6577999999999999E-2</v>
      </c>
      <c r="AB143" s="203">
        <v>1.8100999999999999E-2</v>
      </c>
      <c r="AC143" s="203">
        <v>1.9687E-2</v>
      </c>
      <c r="AD143" s="203">
        <v>2.1330999999999999E-2</v>
      </c>
      <c r="AE143" s="203">
        <v>2.3032E-2</v>
      </c>
      <c r="AF143" s="199" t="s">
        <v>2926</v>
      </c>
      <c r="AG143" s="188"/>
    </row>
    <row r="144" spans="1:33" ht="12" customHeight="1" x14ac:dyDescent="0.35">
      <c r="A144" s="187" t="s">
        <v>1785</v>
      </c>
      <c r="B144" s="197" t="s">
        <v>1667</v>
      </c>
      <c r="C144" s="203">
        <v>0</v>
      </c>
      <c r="D144" s="203">
        <v>3.4200000000000002E-4</v>
      </c>
      <c r="E144" s="203">
        <v>6.9300000000000004E-4</v>
      </c>
      <c r="F144" s="203">
        <v>1.0449999999999999E-3</v>
      </c>
      <c r="G144" s="203">
        <v>1.3990000000000001E-3</v>
      </c>
      <c r="H144" s="203">
        <v>1.756E-3</v>
      </c>
      <c r="I144" s="203">
        <v>2.1159999999999998E-3</v>
      </c>
      <c r="J144" s="203">
        <v>2.4870000000000001E-3</v>
      </c>
      <c r="K144" s="203">
        <v>2.8730000000000001E-3</v>
      </c>
      <c r="L144" s="203">
        <v>3.2829999999999999E-3</v>
      </c>
      <c r="M144" s="203">
        <v>3.7230000000000002E-3</v>
      </c>
      <c r="N144" s="203">
        <v>4.1970000000000002E-3</v>
      </c>
      <c r="O144" s="203">
        <v>4.7149999999999996E-3</v>
      </c>
      <c r="P144" s="203">
        <v>5.287E-3</v>
      </c>
      <c r="Q144" s="203">
        <v>5.9199999999999999E-3</v>
      </c>
      <c r="R144" s="203">
        <v>6.6239999999999997E-3</v>
      </c>
      <c r="S144" s="203">
        <v>7.4110000000000001E-3</v>
      </c>
      <c r="T144" s="203">
        <v>8.2880000000000002E-3</v>
      </c>
      <c r="U144" s="203">
        <v>9.2669999999999992E-3</v>
      </c>
      <c r="V144" s="203">
        <v>1.0351000000000001E-2</v>
      </c>
      <c r="W144" s="203">
        <v>1.1538E-2</v>
      </c>
      <c r="X144" s="203">
        <v>1.2827E-2</v>
      </c>
      <c r="Y144" s="203">
        <v>1.4220999999999999E-2</v>
      </c>
      <c r="Z144" s="203">
        <v>1.5723999999999998E-2</v>
      </c>
      <c r="AA144" s="203">
        <v>1.7329000000000001E-2</v>
      </c>
      <c r="AB144" s="203">
        <v>1.9018E-2</v>
      </c>
      <c r="AC144" s="203">
        <v>2.0784E-2</v>
      </c>
      <c r="AD144" s="203">
        <v>2.2616000000000001E-2</v>
      </c>
      <c r="AE144" s="203">
        <v>2.4513E-2</v>
      </c>
      <c r="AF144" s="199" t="s">
        <v>2926</v>
      </c>
      <c r="AG144" s="188"/>
    </row>
    <row r="145" spans="1:33" ht="12" customHeight="1" x14ac:dyDescent="0.35">
      <c r="A145" s="187" t="s">
        <v>1786</v>
      </c>
      <c r="B145" s="197" t="s">
        <v>1669</v>
      </c>
      <c r="C145" s="203">
        <v>0</v>
      </c>
      <c r="D145" s="203">
        <v>0</v>
      </c>
      <c r="E145" s="203">
        <v>0</v>
      </c>
      <c r="F145" s="203">
        <v>0</v>
      </c>
      <c r="G145" s="203">
        <v>0</v>
      </c>
      <c r="H145" s="203">
        <v>0</v>
      </c>
      <c r="I145" s="203">
        <v>9.9999999999999995E-7</v>
      </c>
      <c r="J145" s="203">
        <v>9.9999999999999995E-7</v>
      </c>
      <c r="K145" s="203">
        <v>9.9999999999999995E-7</v>
      </c>
      <c r="L145" s="203">
        <v>9.9999999999999995E-7</v>
      </c>
      <c r="M145" s="203">
        <v>9.9999999999999995E-7</v>
      </c>
      <c r="N145" s="203">
        <v>9.9999999999999995E-7</v>
      </c>
      <c r="O145" s="203">
        <v>9.9999999999999995E-7</v>
      </c>
      <c r="P145" s="203">
        <v>9.9999999999999995E-7</v>
      </c>
      <c r="Q145" s="203">
        <v>9.9999999999999995E-7</v>
      </c>
      <c r="R145" s="203">
        <v>1.9999999999999999E-6</v>
      </c>
      <c r="S145" s="203">
        <v>1.9999999999999999E-6</v>
      </c>
      <c r="T145" s="203">
        <v>1.9999999999999999E-6</v>
      </c>
      <c r="U145" s="203">
        <v>1.9999999999999999E-6</v>
      </c>
      <c r="V145" s="203">
        <v>1.9999999999999999E-6</v>
      </c>
      <c r="W145" s="203">
        <v>1.9999999999999999E-6</v>
      </c>
      <c r="X145" s="203">
        <v>1.9999999999999999E-6</v>
      </c>
      <c r="Y145" s="203">
        <v>1.9999999999999999E-6</v>
      </c>
      <c r="Z145" s="203">
        <v>1.9999999999999999E-6</v>
      </c>
      <c r="AA145" s="203">
        <v>1.9999999999999999E-6</v>
      </c>
      <c r="AB145" s="203">
        <v>1.9999999999999999E-6</v>
      </c>
      <c r="AC145" s="203">
        <v>1.9999999999999999E-6</v>
      </c>
      <c r="AD145" s="203">
        <v>1.9999999999999999E-6</v>
      </c>
      <c r="AE145" s="203">
        <v>1.9999999999999999E-6</v>
      </c>
      <c r="AF145" s="199" t="s">
        <v>2926</v>
      </c>
      <c r="AG145" s="188"/>
    </row>
    <row r="146" spans="1:33" ht="12" customHeight="1" x14ac:dyDescent="0.35">
      <c r="A146" s="187" t="s">
        <v>1787</v>
      </c>
      <c r="B146" s="197" t="s">
        <v>1671</v>
      </c>
      <c r="C146" s="203">
        <v>4.5572350000000004</v>
      </c>
      <c r="D146" s="203">
        <v>4.7290400000000004</v>
      </c>
      <c r="E146" s="203">
        <v>4.9119789999999997</v>
      </c>
      <c r="F146" s="203">
        <v>5.1023560000000003</v>
      </c>
      <c r="G146" s="203">
        <v>5.2959899999999998</v>
      </c>
      <c r="H146" s="203">
        <v>5.4865719999999998</v>
      </c>
      <c r="I146" s="203">
        <v>5.6713870000000002</v>
      </c>
      <c r="J146" s="203">
        <v>5.8516950000000003</v>
      </c>
      <c r="K146" s="203">
        <v>6.0276719999999999</v>
      </c>
      <c r="L146" s="203">
        <v>6.1983889999999997</v>
      </c>
      <c r="M146" s="203">
        <v>6.3677599999999996</v>
      </c>
      <c r="N146" s="203">
        <v>6.5266830000000002</v>
      </c>
      <c r="O146" s="203">
        <v>6.6821200000000003</v>
      </c>
      <c r="P146" s="203">
        <v>6.8338710000000003</v>
      </c>
      <c r="Q146" s="203">
        <v>6.9870910000000004</v>
      </c>
      <c r="R146" s="203">
        <v>7.1416620000000002</v>
      </c>
      <c r="S146" s="203">
        <v>7.2973530000000002</v>
      </c>
      <c r="T146" s="203">
        <v>7.4496260000000003</v>
      </c>
      <c r="U146" s="203">
        <v>7.5994210000000004</v>
      </c>
      <c r="V146" s="203">
        <v>7.7537750000000001</v>
      </c>
      <c r="W146" s="203">
        <v>7.9044350000000003</v>
      </c>
      <c r="X146" s="203">
        <v>8.0643930000000008</v>
      </c>
      <c r="Y146" s="203">
        <v>8.2324490000000008</v>
      </c>
      <c r="Z146" s="203">
        <v>8.3979470000000003</v>
      </c>
      <c r="AA146" s="203">
        <v>8.55945</v>
      </c>
      <c r="AB146" s="203">
        <v>8.7228650000000005</v>
      </c>
      <c r="AC146" s="203">
        <v>8.8866800000000001</v>
      </c>
      <c r="AD146" s="203">
        <v>9.0404450000000001</v>
      </c>
      <c r="AE146" s="203">
        <v>9.1909989999999997</v>
      </c>
      <c r="AF146" s="199">
        <v>2.537E-2</v>
      </c>
      <c r="AG146" s="188"/>
    </row>
    <row r="147" spans="1:33" ht="12" customHeight="1" x14ac:dyDescent="0.35">
      <c r="A147" s="184"/>
      <c r="B147" s="196" t="s">
        <v>1672</v>
      </c>
      <c r="C147" s="188"/>
      <c r="D147" s="188"/>
      <c r="E147" s="188"/>
      <c r="F147" s="188"/>
      <c r="G147" s="188"/>
      <c r="H147" s="188"/>
      <c r="I147" s="188"/>
      <c r="J147" s="188"/>
      <c r="K147" s="188"/>
      <c r="L147" s="188"/>
      <c r="M147" s="188"/>
      <c r="N147" s="188"/>
      <c r="O147" s="188"/>
      <c r="P147" s="188"/>
      <c r="Q147" s="188"/>
      <c r="R147" s="188"/>
      <c r="S147" s="188"/>
      <c r="T147" s="188"/>
      <c r="U147" s="188"/>
      <c r="V147" s="188"/>
      <c r="W147" s="188"/>
      <c r="X147" s="188"/>
      <c r="Y147" s="188"/>
      <c r="Z147" s="188"/>
      <c r="AA147" s="188"/>
      <c r="AB147" s="188"/>
      <c r="AC147" s="188"/>
      <c r="AD147" s="188"/>
      <c r="AE147" s="188"/>
      <c r="AF147" s="188"/>
      <c r="AG147" s="188"/>
    </row>
    <row r="148" spans="1:33" ht="12" customHeight="1" x14ac:dyDescent="0.35">
      <c r="A148" s="187" t="s">
        <v>1788</v>
      </c>
      <c r="B148" s="197" t="s">
        <v>1653</v>
      </c>
      <c r="C148" s="203">
        <v>2.2435559999999999</v>
      </c>
      <c r="D148" s="203">
        <v>2.2859590000000001</v>
      </c>
      <c r="E148" s="203">
        <v>2.3272520000000001</v>
      </c>
      <c r="F148" s="203">
        <v>2.3684970000000001</v>
      </c>
      <c r="G148" s="203">
        <v>2.4124370000000002</v>
      </c>
      <c r="H148" s="203">
        <v>2.459479</v>
      </c>
      <c r="I148" s="203">
        <v>2.5067879999999998</v>
      </c>
      <c r="J148" s="203">
        <v>2.5492900000000001</v>
      </c>
      <c r="K148" s="203">
        <v>2.5874359999999998</v>
      </c>
      <c r="L148" s="203">
        <v>2.620924</v>
      </c>
      <c r="M148" s="203">
        <v>2.6543559999999999</v>
      </c>
      <c r="N148" s="203">
        <v>2.6840709999999999</v>
      </c>
      <c r="O148" s="203">
        <v>2.7114020000000001</v>
      </c>
      <c r="P148" s="203">
        <v>2.7404139999999999</v>
      </c>
      <c r="Q148" s="203">
        <v>2.7715239999999999</v>
      </c>
      <c r="R148" s="203">
        <v>2.8032020000000002</v>
      </c>
      <c r="S148" s="203">
        <v>2.8342239999999999</v>
      </c>
      <c r="T148" s="203">
        <v>2.8630620000000002</v>
      </c>
      <c r="U148" s="203">
        <v>2.89</v>
      </c>
      <c r="V148" s="203">
        <v>2.9164870000000001</v>
      </c>
      <c r="W148" s="203">
        <v>2.9436610000000001</v>
      </c>
      <c r="X148" s="203">
        <v>2.9760430000000002</v>
      </c>
      <c r="Y148" s="203">
        <v>3.0111819999999998</v>
      </c>
      <c r="Z148" s="203">
        <v>3.0446219999999999</v>
      </c>
      <c r="AA148" s="203">
        <v>3.0751270000000002</v>
      </c>
      <c r="AB148" s="203">
        <v>3.106223</v>
      </c>
      <c r="AC148" s="203">
        <v>3.1386630000000002</v>
      </c>
      <c r="AD148" s="203">
        <v>3.170388</v>
      </c>
      <c r="AE148" s="203">
        <v>3.1997900000000001</v>
      </c>
      <c r="AF148" s="199">
        <v>1.2760000000000001E-2</v>
      </c>
      <c r="AG148" s="188"/>
    </row>
    <row r="149" spans="1:33" ht="12" customHeight="1" x14ac:dyDescent="0.35">
      <c r="A149" s="187" t="s">
        <v>1789</v>
      </c>
      <c r="B149" s="197" t="s">
        <v>1655</v>
      </c>
      <c r="C149" s="203">
        <v>1.502686</v>
      </c>
      <c r="D149" s="203">
        <v>1.510446</v>
      </c>
      <c r="E149" s="203">
        <v>1.521047</v>
      </c>
      <c r="F149" s="203">
        <v>1.5347660000000001</v>
      </c>
      <c r="G149" s="203">
        <v>1.55217</v>
      </c>
      <c r="H149" s="203">
        <v>1.5736490000000001</v>
      </c>
      <c r="I149" s="203">
        <v>1.5956939999999999</v>
      </c>
      <c r="J149" s="203">
        <v>1.6158269999999999</v>
      </c>
      <c r="K149" s="203">
        <v>1.634369</v>
      </c>
      <c r="L149" s="203">
        <v>1.6489590000000001</v>
      </c>
      <c r="M149" s="203">
        <v>1.665184</v>
      </c>
      <c r="N149" s="203">
        <v>1.678534</v>
      </c>
      <c r="O149" s="203">
        <v>1.6912609999999999</v>
      </c>
      <c r="P149" s="203">
        <v>1.706904</v>
      </c>
      <c r="Q149" s="203">
        <v>1.7233259999999999</v>
      </c>
      <c r="R149" s="203">
        <v>1.7400180000000001</v>
      </c>
      <c r="S149" s="203">
        <v>1.756335</v>
      </c>
      <c r="T149" s="203">
        <v>1.773539</v>
      </c>
      <c r="U149" s="203">
        <v>1.788985</v>
      </c>
      <c r="V149" s="203">
        <v>1.8061229999999999</v>
      </c>
      <c r="W149" s="203">
        <v>1.8243799999999999</v>
      </c>
      <c r="X149" s="203">
        <v>1.8449629999999999</v>
      </c>
      <c r="Y149" s="203">
        <v>1.866217</v>
      </c>
      <c r="Z149" s="203">
        <v>1.885027</v>
      </c>
      <c r="AA149" s="203">
        <v>1.9019079999999999</v>
      </c>
      <c r="AB149" s="203">
        <v>1.9181889999999999</v>
      </c>
      <c r="AC149" s="203">
        <v>1.9348270000000001</v>
      </c>
      <c r="AD149" s="203">
        <v>1.951622</v>
      </c>
      <c r="AE149" s="203">
        <v>1.9661360000000001</v>
      </c>
      <c r="AF149" s="199">
        <v>9.6469999999999993E-3</v>
      </c>
      <c r="AG149" s="188"/>
    </row>
    <row r="150" spans="1:33" ht="15" customHeight="1" x14ac:dyDescent="0.35">
      <c r="A150" s="187" t="s">
        <v>1790</v>
      </c>
      <c r="B150" s="197" t="s">
        <v>1657</v>
      </c>
      <c r="C150" s="203">
        <v>2.4919999999999999E-3</v>
      </c>
      <c r="D150" s="203">
        <v>2.5119999999999999E-3</v>
      </c>
      <c r="E150" s="203">
        <v>2.5639999999999999E-3</v>
      </c>
      <c r="F150" s="203">
        <v>2.637E-3</v>
      </c>
      <c r="G150" s="203">
        <v>2.7360000000000002E-3</v>
      </c>
      <c r="H150" s="203">
        <v>2.8540000000000002E-3</v>
      </c>
      <c r="I150" s="203">
        <v>2.9819999999999998E-3</v>
      </c>
      <c r="J150" s="203">
        <v>3.0999999999999999E-3</v>
      </c>
      <c r="K150" s="203">
        <v>3.2209999999999999E-3</v>
      </c>
      <c r="L150" s="203">
        <v>3.3449999999999999E-3</v>
      </c>
      <c r="M150" s="203">
        <v>3.4880000000000002E-3</v>
      </c>
      <c r="N150" s="203">
        <v>3.6640000000000002E-3</v>
      </c>
      <c r="O150" s="203">
        <v>3.8449999999999999E-3</v>
      </c>
      <c r="P150" s="203">
        <v>4.0390000000000001E-3</v>
      </c>
      <c r="Q150" s="203">
        <v>4.2729999999999999E-3</v>
      </c>
      <c r="R150" s="203">
        <v>4.5450000000000004E-3</v>
      </c>
      <c r="S150" s="203">
        <v>4.8510000000000003E-3</v>
      </c>
      <c r="T150" s="203">
        <v>5.1879999999999999E-3</v>
      </c>
      <c r="U150" s="203">
        <v>5.5589999999999997E-3</v>
      </c>
      <c r="V150" s="203">
        <v>5.9680000000000002E-3</v>
      </c>
      <c r="W150" s="203">
        <v>6.4120000000000002E-3</v>
      </c>
      <c r="X150" s="203">
        <v>6.8840000000000004E-3</v>
      </c>
      <c r="Y150" s="203">
        <v>7.3749999999999996E-3</v>
      </c>
      <c r="Z150" s="203">
        <v>7.8770000000000003E-3</v>
      </c>
      <c r="AA150" s="203">
        <v>8.3899999999999999E-3</v>
      </c>
      <c r="AB150" s="203">
        <v>8.9180000000000006E-3</v>
      </c>
      <c r="AC150" s="203">
        <v>9.4649999999999995E-3</v>
      </c>
      <c r="AD150" s="203">
        <v>9.9469999999999992E-3</v>
      </c>
      <c r="AE150" s="203">
        <v>1.0449E-2</v>
      </c>
      <c r="AF150" s="199">
        <v>5.2532000000000002E-2</v>
      </c>
      <c r="AG150" s="188"/>
    </row>
    <row r="151" spans="1:33" ht="15" customHeight="1" x14ac:dyDescent="0.35">
      <c r="A151" s="187" t="s">
        <v>1791</v>
      </c>
      <c r="B151" s="197" t="s">
        <v>1659</v>
      </c>
      <c r="C151" s="203">
        <v>2.434E-3</v>
      </c>
      <c r="D151" s="203">
        <v>2.467E-3</v>
      </c>
      <c r="E151" s="203">
        <v>2.4849999999999998E-3</v>
      </c>
      <c r="F151" s="203">
        <v>2.4910000000000002E-3</v>
      </c>
      <c r="G151" s="203">
        <v>2.4859999999999999E-3</v>
      </c>
      <c r="H151" s="203">
        <v>2.4710000000000001E-3</v>
      </c>
      <c r="I151" s="203">
        <v>2.4480000000000001E-3</v>
      </c>
      <c r="J151" s="203">
        <v>2.4139999999999999E-3</v>
      </c>
      <c r="K151" s="203">
        <v>2.372E-3</v>
      </c>
      <c r="L151" s="203">
        <v>2.3219999999999998E-3</v>
      </c>
      <c r="M151" s="203">
        <v>2.2650000000000001E-3</v>
      </c>
      <c r="N151" s="203">
        <v>2.202E-3</v>
      </c>
      <c r="O151" s="203">
        <v>2.134E-3</v>
      </c>
      <c r="P151" s="203">
        <v>2.0590000000000001E-3</v>
      </c>
      <c r="Q151" s="203">
        <v>1.9740000000000001E-3</v>
      </c>
      <c r="R151" s="203">
        <v>1.887E-3</v>
      </c>
      <c r="S151" s="203">
        <v>1.799E-3</v>
      </c>
      <c r="T151" s="203">
        <v>1.7160000000000001E-3</v>
      </c>
      <c r="U151" s="203">
        <v>1.6379999999999999E-3</v>
      </c>
      <c r="V151" s="203">
        <v>1.5479999999999999E-3</v>
      </c>
      <c r="W151" s="203">
        <v>1.467E-3</v>
      </c>
      <c r="X151" s="203">
        <v>1.3619999999999999E-3</v>
      </c>
      <c r="Y151" s="203">
        <v>1.2489999999999999E-3</v>
      </c>
      <c r="Z151" s="203">
        <v>1.155E-3</v>
      </c>
      <c r="AA151" s="203">
        <v>1.075E-3</v>
      </c>
      <c r="AB151" s="203">
        <v>9.8900000000000008E-4</v>
      </c>
      <c r="AC151" s="203">
        <v>8.9999999999999998E-4</v>
      </c>
      <c r="AD151" s="203">
        <v>8.1800000000000004E-4</v>
      </c>
      <c r="AE151" s="203">
        <v>7.4799999999999997E-4</v>
      </c>
      <c r="AF151" s="199">
        <v>-4.1277000000000001E-2</v>
      </c>
      <c r="AG151" s="188"/>
    </row>
    <row r="152" spans="1:33" ht="15" customHeight="1" x14ac:dyDescent="0.35">
      <c r="A152" s="187" t="s">
        <v>1792</v>
      </c>
      <c r="B152" s="197" t="s">
        <v>1661</v>
      </c>
      <c r="C152" s="203">
        <v>3.4016999999999999E-2</v>
      </c>
      <c r="D152" s="203">
        <v>3.7680999999999999E-2</v>
      </c>
      <c r="E152" s="203">
        <v>4.1617000000000001E-2</v>
      </c>
      <c r="F152" s="203">
        <v>4.5723E-2</v>
      </c>
      <c r="G152" s="203">
        <v>5.0237999999999998E-2</v>
      </c>
      <c r="H152" s="203">
        <v>5.5399999999999998E-2</v>
      </c>
      <c r="I152" s="203">
        <v>6.0955000000000002E-2</v>
      </c>
      <c r="J152" s="203">
        <v>6.6800999999999999E-2</v>
      </c>
      <c r="K152" s="203">
        <v>7.2860999999999995E-2</v>
      </c>
      <c r="L152" s="203">
        <v>7.9328999999999997E-2</v>
      </c>
      <c r="M152" s="203">
        <v>8.6423E-2</v>
      </c>
      <c r="N152" s="203">
        <v>9.4289999999999999E-2</v>
      </c>
      <c r="O152" s="203">
        <v>0.102853</v>
      </c>
      <c r="P152" s="203">
        <v>0.112124</v>
      </c>
      <c r="Q152" s="203">
        <v>0.121859</v>
      </c>
      <c r="R152" s="203">
        <v>0.13202800000000001</v>
      </c>
      <c r="S152" s="203">
        <v>0.142432</v>
      </c>
      <c r="T152" s="203">
        <v>0.15303700000000001</v>
      </c>
      <c r="U152" s="203">
        <v>0.16386200000000001</v>
      </c>
      <c r="V152" s="203">
        <v>0.17499000000000001</v>
      </c>
      <c r="W152" s="203">
        <v>0.186221</v>
      </c>
      <c r="X152" s="203">
        <v>0.197383</v>
      </c>
      <c r="Y152" s="203">
        <v>0.20824999999999999</v>
      </c>
      <c r="Z152" s="203">
        <v>0.21876200000000001</v>
      </c>
      <c r="AA152" s="203">
        <v>0.22897100000000001</v>
      </c>
      <c r="AB152" s="203">
        <v>0.23893500000000001</v>
      </c>
      <c r="AC152" s="203">
        <v>0.24865599999999999</v>
      </c>
      <c r="AD152" s="203">
        <v>0.25818999999999998</v>
      </c>
      <c r="AE152" s="203">
        <v>0.26733000000000001</v>
      </c>
      <c r="AF152" s="199">
        <v>7.6408000000000004E-2</v>
      </c>
      <c r="AG152" s="188"/>
    </row>
    <row r="153" spans="1:33" ht="15" customHeight="1" x14ac:dyDescent="0.35">
      <c r="A153" s="187" t="s">
        <v>1793</v>
      </c>
      <c r="B153" s="197" t="s">
        <v>1663</v>
      </c>
      <c r="C153" s="203">
        <v>2.4399999999999999E-4</v>
      </c>
      <c r="D153" s="203">
        <v>3.0200000000000002E-4</v>
      </c>
      <c r="E153" s="203">
        <v>3.5300000000000002E-4</v>
      </c>
      <c r="F153" s="203">
        <v>3.97E-4</v>
      </c>
      <c r="G153" s="203">
        <v>4.3600000000000003E-4</v>
      </c>
      <c r="H153" s="203">
        <v>4.7100000000000001E-4</v>
      </c>
      <c r="I153" s="203">
        <v>5.0100000000000003E-4</v>
      </c>
      <c r="J153" s="203">
        <v>5.2499999999999997E-4</v>
      </c>
      <c r="K153" s="203">
        <v>5.4299999999999997E-4</v>
      </c>
      <c r="L153" s="203">
        <v>5.5699999999999999E-4</v>
      </c>
      <c r="M153" s="203">
        <v>5.6800000000000004E-4</v>
      </c>
      <c r="N153" s="203">
        <v>5.7399999999999997E-4</v>
      </c>
      <c r="O153" s="203">
        <v>5.7700000000000004E-4</v>
      </c>
      <c r="P153" s="203">
        <v>5.7799999999999995E-4</v>
      </c>
      <c r="Q153" s="203">
        <v>5.7499999999999999E-4</v>
      </c>
      <c r="R153" s="203">
        <v>5.6899999999999995E-4</v>
      </c>
      <c r="S153" s="203">
        <v>5.62E-4</v>
      </c>
      <c r="T153" s="203">
        <v>5.5199999999999997E-4</v>
      </c>
      <c r="U153" s="203">
        <v>5.4000000000000001E-4</v>
      </c>
      <c r="V153" s="203">
        <v>5.2599999999999999E-4</v>
      </c>
      <c r="W153" s="203">
        <v>5.1099999999999995E-4</v>
      </c>
      <c r="X153" s="203">
        <v>4.9600000000000002E-4</v>
      </c>
      <c r="Y153" s="203">
        <v>4.7899999999999999E-4</v>
      </c>
      <c r="Z153" s="203">
        <v>4.6099999999999998E-4</v>
      </c>
      <c r="AA153" s="203">
        <v>4.4299999999999998E-4</v>
      </c>
      <c r="AB153" s="203">
        <v>4.2499999999999998E-4</v>
      </c>
      <c r="AC153" s="203">
        <v>4.0700000000000003E-4</v>
      </c>
      <c r="AD153" s="203">
        <v>3.88E-4</v>
      </c>
      <c r="AE153" s="203">
        <v>3.6999999999999999E-4</v>
      </c>
      <c r="AF153" s="199">
        <v>1.4992999999999999E-2</v>
      </c>
      <c r="AG153" s="188"/>
    </row>
    <row r="154" spans="1:33" ht="15" customHeight="1" x14ac:dyDescent="0.35">
      <c r="A154" s="187" t="s">
        <v>1794</v>
      </c>
      <c r="B154" s="197" t="s">
        <v>1665</v>
      </c>
      <c r="C154" s="203">
        <v>0</v>
      </c>
      <c r="D154" s="203">
        <v>0</v>
      </c>
      <c r="E154" s="203">
        <v>2.24E-4</v>
      </c>
      <c r="F154" s="203">
        <v>4.4900000000000002E-4</v>
      </c>
      <c r="G154" s="203">
        <v>6.7900000000000002E-4</v>
      </c>
      <c r="H154" s="203">
        <v>9.2000000000000003E-4</v>
      </c>
      <c r="I154" s="203">
        <v>1.1670000000000001E-3</v>
      </c>
      <c r="J154" s="203">
        <v>1.413E-3</v>
      </c>
      <c r="K154" s="203">
        <v>1.655E-3</v>
      </c>
      <c r="L154" s="203">
        <v>1.897E-3</v>
      </c>
      <c r="M154" s="203">
        <v>2.1459999999999999E-3</v>
      </c>
      <c r="N154" s="203">
        <v>2.4069999999999999E-3</v>
      </c>
      <c r="O154" s="203">
        <v>2.6809999999999998E-3</v>
      </c>
      <c r="P154" s="203">
        <v>2.967E-3</v>
      </c>
      <c r="Q154" s="203">
        <v>3.2659999999999998E-3</v>
      </c>
      <c r="R154" s="203">
        <v>3.5790000000000001E-3</v>
      </c>
      <c r="S154" s="203">
        <v>3.9050000000000001E-3</v>
      </c>
      <c r="T154" s="203">
        <v>4.248E-3</v>
      </c>
      <c r="U154" s="203">
        <v>4.6100000000000004E-3</v>
      </c>
      <c r="V154" s="203">
        <v>4.999E-3</v>
      </c>
      <c r="W154" s="203">
        <v>5.411E-3</v>
      </c>
      <c r="X154" s="203">
        <v>5.8450000000000004E-3</v>
      </c>
      <c r="Y154" s="203">
        <v>6.2950000000000002E-3</v>
      </c>
      <c r="Z154" s="203">
        <v>6.7590000000000003E-3</v>
      </c>
      <c r="AA154" s="203">
        <v>7.2399999999999999E-3</v>
      </c>
      <c r="AB154" s="203">
        <v>7.7429999999999999E-3</v>
      </c>
      <c r="AC154" s="203">
        <v>8.2710000000000006E-3</v>
      </c>
      <c r="AD154" s="203">
        <v>8.8240000000000002E-3</v>
      </c>
      <c r="AE154" s="203">
        <v>9.391E-3</v>
      </c>
      <c r="AF154" s="199" t="s">
        <v>2926</v>
      </c>
      <c r="AG154" s="188"/>
    </row>
    <row r="155" spans="1:33" ht="15" customHeight="1" x14ac:dyDescent="0.35">
      <c r="A155" s="187" t="s">
        <v>1795</v>
      </c>
      <c r="B155" s="197" t="s">
        <v>1667</v>
      </c>
      <c r="C155" s="203">
        <v>0</v>
      </c>
      <c r="D155" s="203">
        <v>0</v>
      </c>
      <c r="E155" s="203">
        <v>2.23E-4</v>
      </c>
      <c r="F155" s="203">
        <v>4.4099999999999999E-4</v>
      </c>
      <c r="G155" s="203">
        <v>6.5899999999999997E-4</v>
      </c>
      <c r="H155" s="203">
        <v>8.83E-4</v>
      </c>
      <c r="I155" s="203">
        <v>1.1100000000000001E-3</v>
      </c>
      <c r="J155" s="203">
        <v>1.3339999999999999E-3</v>
      </c>
      <c r="K155" s="203">
        <v>1.555E-3</v>
      </c>
      <c r="L155" s="203">
        <v>1.7780000000000001E-3</v>
      </c>
      <c r="M155" s="203">
        <v>2.0140000000000002E-3</v>
      </c>
      <c r="N155" s="203">
        <v>2.2680000000000001E-3</v>
      </c>
      <c r="O155" s="203">
        <v>2.5430000000000001E-3</v>
      </c>
      <c r="P155" s="203">
        <v>2.8379999999999998E-3</v>
      </c>
      <c r="Q155" s="203">
        <v>3.1570000000000001E-3</v>
      </c>
      <c r="R155" s="203">
        <v>3.5010000000000002E-3</v>
      </c>
      <c r="S155" s="203">
        <v>3.8709999999999999E-3</v>
      </c>
      <c r="T155" s="203">
        <v>4.2729999999999999E-3</v>
      </c>
      <c r="U155" s="203">
        <v>4.7109999999999999E-3</v>
      </c>
      <c r="V155" s="203">
        <v>5.1960000000000001E-3</v>
      </c>
      <c r="W155" s="203">
        <v>5.7260000000000002E-3</v>
      </c>
      <c r="X155" s="203">
        <v>6.2989999999999999E-3</v>
      </c>
      <c r="Y155" s="203">
        <v>6.9100000000000003E-3</v>
      </c>
      <c r="Z155" s="203">
        <v>7.554E-3</v>
      </c>
      <c r="AA155" s="203">
        <v>8.2360000000000003E-3</v>
      </c>
      <c r="AB155" s="203">
        <v>8.9589999999999999E-3</v>
      </c>
      <c r="AC155" s="203">
        <v>9.7280000000000005E-3</v>
      </c>
      <c r="AD155" s="203">
        <v>1.0538E-2</v>
      </c>
      <c r="AE155" s="203">
        <v>1.137E-2</v>
      </c>
      <c r="AF155" s="199" t="s">
        <v>2926</v>
      </c>
      <c r="AG155" s="188"/>
    </row>
    <row r="156" spans="1:33" ht="15" customHeight="1" x14ac:dyDescent="0.35">
      <c r="A156" s="187" t="s">
        <v>1796</v>
      </c>
      <c r="B156" s="197" t="s">
        <v>1669</v>
      </c>
      <c r="C156" s="203">
        <v>0</v>
      </c>
      <c r="D156" s="203">
        <v>0</v>
      </c>
      <c r="E156" s="203">
        <v>3.7399999999999998E-4</v>
      </c>
      <c r="F156" s="203">
        <v>7.5199999999999996E-4</v>
      </c>
      <c r="G156" s="203">
        <v>1.1460000000000001E-3</v>
      </c>
      <c r="H156" s="203">
        <v>1.56E-3</v>
      </c>
      <c r="I156" s="203">
        <v>1.9859999999999999E-3</v>
      </c>
      <c r="J156" s="203">
        <v>2.4130000000000002E-3</v>
      </c>
      <c r="K156" s="203">
        <v>2.8349999999999998E-3</v>
      </c>
      <c r="L156" s="203">
        <v>3.2560000000000002E-3</v>
      </c>
      <c r="M156" s="203">
        <v>3.6879999999999999E-3</v>
      </c>
      <c r="N156" s="203">
        <v>4.1359999999999999E-3</v>
      </c>
      <c r="O156" s="203">
        <v>4.6030000000000003E-3</v>
      </c>
      <c r="P156" s="203">
        <v>5.0920000000000002E-3</v>
      </c>
      <c r="Q156" s="203">
        <v>5.6030000000000003E-3</v>
      </c>
      <c r="R156" s="203">
        <v>6.1380000000000002E-3</v>
      </c>
      <c r="S156" s="203">
        <v>6.7029999999999998E-3</v>
      </c>
      <c r="T156" s="203">
        <v>7.3020000000000003E-3</v>
      </c>
      <c r="U156" s="203">
        <v>7.9419999999999994E-3</v>
      </c>
      <c r="V156" s="203">
        <v>8.6359999999999996E-3</v>
      </c>
      <c r="W156" s="203">
        <v>9.3799999999999994E-3</v>
      </c>
      <c r="X156" s="203">
        <v>1.0170999999999999E-2</v>
      </c>
      <c r="Y156" s="203">
        <v>1.0999E-2</v>
      </c>
      <c r="Z156" s="203">
        <v>1.1859E-2</v>
      </c>
      <c r="AA156" s="203">
        <v>1.2756E-2</v>
      </c>
      <c r="AB156" s="203">
        <v>1.3698999999999999E-2</v>
      </c>
      <c r="AC156" s="203">
        <v>1.4697E-2</v>
      </c>
      <c r="AD156" s="203">
        <v>1.5744000000000001E-2</v>
      </c>
      <c r="AE156" s="203">
        <v>1.6822E-2</v>
      </c>
      <c r="AF156" s="199" t="s">
        <v>2926</v>
      </c>
      <c r="AG156" s="188"/>
    </row>
    <row r="157" spans="1:33" ht="15" customHeight="1" x14ac:dyDescent="0.35">
      <c r="A157" s="187" t="s">
        <v>1797</v>
      </c>
      <c r="B157" s="197" t="s">
        <v>1683</v>
      </c>
      <c r="C157" s="203">
        <v>3.7854269999999999</v>
      </c>
      <c r="D157" s="203">
        <v>3.8393670000000002</v>
      </c>
      <c r="E157" s="203">
        <v>3.8961380000000001</v>
      </c>
      <c r="F157" s="203">
        <v>3.9561519999999999</v>
      </c>
      <c r="G157" s="203">
        <v>4.0229850000000003</v>
      </c>
      <c r="H157" s="203">
        <v>4.0976910000000002</v>
      </c>
      <c r="I157" s="203">
        <v>4.1736310000000003</v>
      </c>
      <c r="J157" s="203">
        <v>4.2431190000000001</v>
      </c>
      <c r="K157" s="203">
        <v>4.3068429999999998</v>
      </c>
      <c r="L157" s="203">
        <v>4.3623710000000004</v>
      </c>
      <c r="M157" s="203">
        <v>4.4201329999999999</v>
      </c>
      <c r="N157" s="203">
        <v>4.4721460000000004</v>
      </c>
      <c r="O157" s="203">
        <v>4.5218980000000002</v>
      </c>
      <c r="P157" s="203">
        <v>4.5770109999999997</v>
      </c>
      <c r="Q157" s="203">
        <v>4.6355550000000001</v>
      </c>
      <c r="R157" s="203">
        <v>4.6954690000000001</v>
      </c>
      <c r="S157" s="203">
        <v>4.754683</v>
      </c>
      <c r="T157" s="203">
        <v>4.8129169999999997</v>
      </c>
      <c r="U157" s="203">
        <v>4.8678470000000003</v>
      </c>
      <c r="V157" s="203">
        <v>4.9244700000000003</v>
      </c>
      <c r="W157" s="203">
        <v>4.9831659999999998</v>
      </c>
      <c r="X157" s="203">
        <v>5.049442</v>
      </c>
      <c r="Y157" s="203">
        <v>5.1189520000000002</v>
      </c>
      <c r="Z157" s="203">
        <v>5.1840770000000003</v>
      </c>
      <c r="AA157" s="203">
        <v>5.2441449999999996</v>
      </c>
      <c r="AB157" s="203">
        <v>5.3040750000000001</v>
      </c>
      <c r="AC157" s="203">
        <v>5.3656180000000004</v>
      </c>
      <c r="AD157" s="203">
        <v>5.4264590000000004</v>
      </c>
      <c r="AE157" s="203">
        <v>5.4824039999999998</v>
      </c>
      <c r="AF157" s="199">
        <v>1.3316E-2</v>
      </c>
      <c r="AG157" s="188"/>
    </row>
    <row r="158" spans="1:33" ht="15" customHeight="1" x14ac:dyDescent="0.35">
      <c r="A158" s="184"/>
      <c r="B158" s="196" t="s">
        <v>1684</v>
      </c>
      <c r="C158" s="188"/>
      <c r="D158" s="188"/>
      <c r="E158" s="188"/>
      <c r="F158" s="188"/>
      <c r="G158" s="188"/>
      <c r="H158" s="188"/>
      <c r="I158" s="188"/>
      <c r="J158" s="188"/>
      <c r="K158" s="188"/>
      <c r="L158" s="188"/>
      <c r="M158" s="188"/>
      <c r="N158" s="188"/>
      <c r="O158" s="188"/>
      <c r="P158" s="188"/>
      <c r="Q158" s="188"/>
      <c r="R158" s="188"/>
      <c r="S158" s="188"/>
      <c r="T158" s="188"/>
      <c r="U158" s="188"/>
      <c r="V158" s="188"/>
      <c r="W158" s="188"/>
      <c r="X158" s="188"/>
      <c r="Y158" s="188"/>
      <c r="Z158" s="188"/>
      <c r="AA158" s="188"/>
      <c r="AB158" s="188"/>
      <c r="AC158" s="188"/>
      <c r="AD158" s="188"/>
      <c r="AE158" s="188"/>
      <c r="AF158" s="188"/>
      <c r="AG158" s="188"/>
    </row>
    <row r="159" spans="1:33" ht="15" customHeight="1" x14ac:dyDescent="0.35">
      <c r="A159" s="187" t="s">
        <v>1798</v>
      </c>
      <c r="B159" s="197" t="s">
        <v>1653</v>
      </c>
      <c r="C159" s="203">
        <v>5.2064019999999998</v>
      </c>
      <c r="D159" s="203">
        <v>5.289059</v>
      </c>
      <c r="E159" s="203">
        <v>5.3691409999999999</v>
      </c>
      <c r="F159" s="203">
        <v>5.4491680000000002</v>
      </c>
      <c r="G159" s="203">
        <v>5.5355239999999997</v>
      </c>
      <c r="H159" s="203">
        <v>5.6279219999999999</v>
      </c>
      <c r="I159" s="203">
        <v>5.7164549999999998</v>
      </c>
      <c r="J159" s="203">
        <v>5.7902750000000003</v>
      </c>
      <c r="K159" s="203">
        <v>5.8504860000000001</v>
      </c>
      <c r="L159" s="203">
        <v>5.9016630000000001</v>
      </c>
      <c r="M159" s="203">
        <v>5.9474830000000001</v>
      </c>
      <c r="N159" s="203">
        <v>5.9865259999999996</v>
      </c>
      <c r="O159" s="203">
        <v>6.0160650000000002</v>
      </c>
      <c r="P159" s="203">
        <v>6.0486190000000004</v>
      </c>
      <c r="Q159" s="203">
        <v>6.0862509999999999</v>
      </c>
      <c r="R159" s="203">
        <v>6.122738</v>
      </c>
      <c r="S159" s="203">
        <v>6.1570390000000002</v>
      </c>
      <c r="T159" s="203">
        <v>6.1813440000000002</v>
      </c>
      <c r="U159" s="203">
        <v>6.1989130000000001</v>
      </c>
      <c r="V159" s="203">
        <v>6.206766</v>
      </c>
      <c r="W159" s="203">
        <v>6.2253749999999997</v>
      </c>
      <c r="X159" s="203">
        <v>6.2479870000000002</v>
      </c>
      <c r="Y159" s="203">
        <v>6.2730499999999996</v>
      </c>
      <c r="Z159" s="203">
        <v>6.2945820000000001</v>
      </c>
      <c r="AA159" s="203">
        <v>6.3071130000000002</v>
      </c>
      <c r="AB159" s="203">
        <v>6.3137150000000002</v>
      </c>
      <c r="AC159" s="203">
        <v>6.318111</v>
      </c>
      <c r="AD159" s="203">
        <v>6.3159130000000001</v>
      </c>
      <c r="AE159" s="203">
        <v>6.3039560000000003</v>
      </c>
      <c r="AF159" s="199">
        <v>6.855E-3</v>
      </c>
      <c r="AG159" s="188"/>
    </row>
    <row r="160" spans="1:33" ht="15" customHeight="1" x14ac:dyDescent="0.35">
      <c r="A160" s="187" t="s">
        <v>1799</v>
      </c>
      <c r="B160" s="197" t="s">
        <v>1655</v>
      </c>
      <c r="C160" s="203">
        <v>4.3720000000000002E-2</v>
      </c>
      <c r="D160" s="203">
        <v>3.9245000000000002E-2</v>
      </c>
      <c r="E160" s="203">
        <v>3.5557999999999999E-2</v>
      </c>
      <c r="F160" s="203">
        <v>3.2535000000000001E-2</v>
      </c>
      <c r="G160" s="203">
        <v>3.0325000000000001E-2</v>
      </c>
      <c r="H160" s="203">
        <v>2.8804E-2</v>
      </c>
      <c r="I160" s="203">
        <v>2.7751000000000001E-2</v>
      </c>
      <c r="J160" s="203">
        <v>2.6924E-2</v>
      </c>
      <c r="K160" s="203">
        <v>2.6350999999999999E-2</v>
      </c>
      <c r="L160" s="203">
        <v>2.5867000000000001E-2</v>
      </c>
      <c r="M160" s="203">
        <v>2.5576000000000002E-2</v>
      </c>
      <c r="N160" s="203">
        <v>2.5495E-2</v>
      </c>
      <c r="O160" s="203">
        <v>2.5586000000000001E-2</v>
      </c>
      <c r="P160" s="203">
        <v>2.5871000000000002E-2</v>
      </c>
      <c r="Q160" s="203">
        <v>2.6213E-2</v>
      </c>
      <c r="R160" s="203">
        <v>2.6685E-2</v>
      </c>
      <c r="S160" s="203">
        <v>2.7236E-2</v>
      </c>
      <c r="T160" s="203">
        <v>2.7777E-2</v>
      </c>
      <c r="U160" s="203">
        <v>2.8265999999999999E-2</v>
      </c>
      <c r="V160" s="203">
        <v>2.8813999999999999E-2</v>
      </c>
      <c r="W160" s="203">
        <v>2.9262E-2</v>
      </c>
      <c r="X160" s="203">
        <v>2.9666000000000001E-2</v>
      </c>
      <c r="Y160" s="203">
        <v>3.0126E-2</v>
      </c>
      <c r="Z160" s="203">
        <v>3.0603000000000002E-2</v>
      </c>
      <c r="AA160" s="203">
        <v>3.1078999999999999E-2</v>
      </c>
      <c r="AB160" s="203">
        <v>3.1548E-2</v>
      </c>
      <c r="AC160" s="203">
        <v>3.2024999999999998E-2</v>
      </c>
      <c r="AD160" s="203">
        <v>3.2476999999999999E-2</v>
      </c>
      <c r="AE160" s="203">
        <v>3.2894E-2</v>
      </c>
      <c r="AF160" s="199">
        <v>-1.0109E-2</v>
      </c>
      <c r="AG160" s="188"/>
    </row>
    <row r="161" spans="1:33" ht="15" customHeight="1" x14ac:dyDescent="0.35">
      <c r="A161" s="187" t="s">
        <v>1800</v>
      </c>
      <c r="B161" s="197" t="s">
        <v>1657</v>
      </c>
      <c r="C161" s="203">
        <v>3.2079999999999999E-3</v>
      </c>
      <c r="D161" s="203">
        <v>3.1350000000000002E-3</v>
      </c>
      <c r="E161" s="203">
        <v>3.0799999999999998E-3</v>
      </c>
      <c r="F161" s="203">
        <v>3.042E-3</v>
      </c>
      <c r="G161" s="203">
        <v>3.0500000000000002E-3</v>
      </c>
      <c r="H161" s="203">
        <v>3.0730000000000002E-3</v>
      </c>
      <c r="I161" s="203">
        <v>3.0920000000000001E-3</v>
      </c>
      <c r="J161" s="203">
        <v>3.0709999999999999E-3</v>
      </c>
      <c r="K161" s="203">
        <v>3.0560000000000001E-3</v>
      </c>
      <c r="L161" s="203">
        <v>3.042E-3</v>
      </c>
      <c r="M161" s="203">
        <v>3.026E-3</v>
      </c>
      <c r="N161" s="203">
        <v>3.0460000000000001E-3</v>
      </c>
      <c r="O161" s="203">
        <v>3.0890000000000002E-3</v>
      </c>
      <c r="P161" s="203">
        <v>3.1470000000000001E-3</v>
      </c>
      <c r="Q161" s="203">
        <v>3.215E-3</v>
      </c>
      <c r="R161" s="203">
        <v>3.2859999999999999E-3</v>
      </c>
      <c r="S161" s="203">
        <v>3.3579999999999999E-3</v>
      </c>
      <c r="T161" s="203">
        <v>3.4299999999999999E-3</v>
      </c>
      <c r="U161" s="203">
        <v>3.5000000000000001E-3</v>
      </c>
      <c r="V161" s="203">
        <v>3.5699999999999998E-3</v>
      </c>
      <c r="W161" s="203">
        <v>3.6380000000000002E-3</v>
      </c>
      <c r="X161" s="203">
        <v>3.702E-3</v>
      </c>
      <c r="Y161" s="203">
        <v>3.7599999999999999E-3</v>
      </c>
      <c r="Z161" s="203">
        <v>3.813E-3</v>
      </c>
      <c r="AA161" s="203">
        <v>3.8609999999999998E-3</v>
      </c>
      <c r="AB161" s="203">
        <v>3.9050000000000001E-3</v>
      </c>
      <c r="AC161" s="203">
        <v>3.9449999999999997E-3</v>
      </c>
      <c r="AD161" s="203">
        <v>3.9630000000000004E-3</v>
      </c>
      <c r="AE161" s="203">
        <v>3.954E-3</v>
      </c>
      <c r="AF161" s="199">
        <v>7.4869999999999997E-3</v>
      </c>
      <c r="AG161" s="188"/>
    </row>
    <row r="162" spans="1:33" ht="15" customHeight="1" x14ac:dyDescent="0.35">
      <c r="A162" s="187" t="s">
        <v>1801</v>
      </c>
      <c r="B162" s="197" t="s">
        <v>1659</v>
      </c>
      <c r="C162" s="203">
        <v>4.9806000000000003E-2</v>
      </c>
      <c r="D162" s="203">
        <v>5.3509000000000001E-2</v>
      </c>
      <c r="E162" s="203">
        <v>5.6991E-2</v>
      </c>
      <c r="F162" s="203">
        <v>6.0211000000000001E-2</v>
      </c>
      <c r="G162" s="203">
        <v>6.3233999999999999E-2</v>
      </c>
      <c r="H162" s="203">
        <v>6.6039E-2</v>
      </c>
      <c r="I162" s="203">
        <v>6.8457000000000004E-2</v>
      </c>
      <c r="J162" s="203">
        <v>7.0389999999999994E-2</v>
      </c>
      <c r="K162" s="203">
        <v>7.1900000000000006E-2</v>
      </c>
      <c r="L162" s="203">
        <v>7.3117000000000001E-2</v>
      </c>
      <c r="M162" s="203">
        <v>7.4161000000000005E-2</v>
      </c>
      <c r="N162" s="203">
        <v>7.5144000000000002E-2</v>
      </c>
      <c r="O162" s="203">
        <v>7.6125999999999999E-2</v>
      </c>
      <c r="P162" s="203">
        <v>7.7175999999999995E-2</v>
      </c>
      <c r="Q162" s="203">
        <v>7.8275999999999998E-2</v>
      </c>
      <c r="R162" s="203">
        <v>7.9434000000000005E-2</v>
      </c>
      <c r="S162" s="203">
        <v>8.0669000000000005E-2</v>
      </c>
      <c r="T162" s="203">
        <v>8.1991999999999995E-2</v>
      </c>
      <c r="U162" s="203">
        <v>8.3433999999999994E-2</v>
      </c>
      <c r="V162" s="203">
        <v>8.5037000000000001E-2</v>
      </c>
      <c r="W162" s="203">
        <v>8.6751999999999996E-2</v>
      </c>
      <c r="X162" s="203">
        <v>8.8507000000000002E-2</v>
      </c>
      <c r="Y162" s="203">
        <v>9.0343000000000007E-2</v>
      </c>
      <c r="Z162" s="203">
        <v>9.2193999999999998E-2</v>
      </c>
      <c r="AA162" s="203">
        <v>9.4015000000000001E-2</v>
      </c>
      <c r="AB162" s="203">
        <v>9.5912999999999998E-2</v>
      </c>
      <c r="AC162" s="203">
        <v>9.7739000000000006E-2</v>
      </c>
      <c r="AD162" s="203">
        <v>9.9582000000000004E-2</v>
      </c>
      <c r="AE162" s="203">
        <v>0.101481</v>
      </c>
      <c r="AF162" s="199">
        <v>2.5745000000000001E-2</v>
      </c>
      <c r="AG162" s="188"/>
    </row>
    <row r="163" spans="1:33" ht="12" customHeight="1" x14ac:dyDescent="0.35">
      <c r="A163" s="187" t="s">
        <v>1802</v>
      </c>
      <c r="B163" s="197" t="s">
        <v>1661</v>
      </c>
      <c r="C163" s="203">
        <v>0</v>
      </c>
      <c r="D163" s="203">
        <v>0</v>
      </c>
      <c r="E163" s="203">
        <v>0</v>
      </c>
      <c r="F163" s="203">
        <v>0</v>
      </c>
      <c r="G163" s="203">
        <v>0</v>
      </c>
      <c r="H163" s="203">
        <v>0</v>
      </c>
      <c r="I163" s="203">
        <v>0</v>
      </c>
      <c r="J163" s="203">
        <v>0</v>
      </c>
      <c r="K163" s="203">
        <v>0</v>
      </c>
      <c r="L163" s="203">
        <v>0</v>
      </c>
      <c r="M163" s="203">
        <v>0</v>
      </c>
      <c r="N163" s="203">
        <v>0</v>
      </c>
      <c r="O163" s="203">
        <v>0</v>
      </c>
      <c r="P163" s="203">
        <v>0</v>
      </c>
      <c r="Q163" s="203">
        <v>0</v>
      </c>
      <c r="R163" s="203">
        <v>0</v>
      </c>
      <c r="S163" s="203">
        <v>0</v>
      </c>
      <c r="T163" s="203">
        <v>0</v>
      </c>
      <c r="U163" s="203">
        <v>0</v>
      </c>
      <c r="V163" s="203">
        <v>0</v>
      </c>
      <c r="W163" s="203">
        <v>0</v>
      </c>
      <c r="X163" s="203">
        <v>0</v>
      </c>
      <c r="Y163" s="203">
        <v>0</v>
      </c>
      <c r="Z163" s="203">
        <v>0</v>
      </c>
      <c r="AA163" s="203">
        <v>0</v>
      </c>
      <c r="AB163" s="203">
        <v>0</v>
      </c>
      <c r="AC163" s="203">
        <v>0</v>
      </c>
      <c r="AD163" s="203">
        <v>0</v>
      </c>
      <c r="AE163" s="203">
        <v>0</v>
      </c>
      <c r="AF163" s="199" t="s">
        <v>2926</v>
      </c>
      <c r="AG163" s="188"/>
    </row>
    <row r="164" spans="1:33" ht="15" customHeight="1" x14ac:dyDescent="0.35">
      <c r="A164" s="187" t="s">
        <v>1803</v>
      </c>
      <c r="B164" s="197" t="s">
        <v>1663</v>
      </c>
      <c r="C164" s="203">
        <v>2.13E-4</v>
      </c>
      <c r="D164" s="203">
        <v>2.5500000000000002E-4</v>
      </c>
      <c r="E164" s="203">
        <v>2.92E-4</v>
      </c>
      <c r="F164" s="203">
        <v>3.2299999999999999E-4</v>
      </c>
      <c r="G164" s="203">
        <v>3.5199999999999999E-4</v>
      </c>
      <c r="H164" s="203">
        <v>3.77E-4</v>
      </c>
      <c r="I164" s="203">
        <v>3.9899999999999999E-4</v>
      </c>
      <c r="J164" s="203">
        <v>4.17E-4</v>
      </c>
      <c r="K164" s="203">
        <v>4.3100000000000001E-4</v>
      </c>
      <c r="L164" s="203">
        <v>4.4200000000000001E-4</v>
      </c>
      <c r="M164" s="203">
        <v>4.5100000000000001E-4</v>
      </c>
      <c r="N164" s="203">
        <v>4.5800000000000002E-4</v>
      </c>
      <c r="O164" s="203">
        <v>4.6200000000000001E-4</v>
      </c>
      <c r="P164" s="203">
        <v>4.64E-4</v>
      </c>
      <c r="Q164" s="203">
        <v>4.6500000000000003E-4</v>
      </c>
      <c r="R164" s="203">
        <v>4.6299999999999998E-4</v>
      </c>
      <c r="S164" s="203">
        <v>4.6000000000000001E-4</v>
      </c>
      <c r="T164" s="203">
        <v>4.5600000000000003E-4</v>
      </c>
      <c r="U164" s="203">
        <v>4.4999999999999999E-4</v>
      </c>
      <c r="V164" s="203">
        <v>4.4299999999999998E-4</v>
      </c>
      <c r="W164" s="203">
        <v>4.35E-4</v>
      </c>
      <c r="X164" s="203">
        <v>4.26E-4</v>
      </c>
      <c r="Y164" s="203">
        <v>4.1599999999999997E-4</v>
      </c>
      <c r="Z164" s="203">
        <v>4.06E-4</v>
      </c>
      <c r="AA164" s="203">
        <v>3.9500000000000001E-4</v>
      </c>
      <c r="AB164" s="203">
        <v>3.8299999999999999E-4</v>
      </c>
      <c r="AC164" s="203">
        <v>3.7100000000000002E-4</v>
      </c>
      <c r="AD164" s="203">
        <v>3.6000000000000002E-4</v>
      </c>
      <c r="AE164" s="203">
        <v>3.4699999999999998E-4</v>
      </c>
      <c r="AF164" s="199">
        <v>1.7658E-2</v>
      </c>
      <c r="AG164" s="188"/>
    </row>
    <row r="165" spans="1:33" ht="15" customHeight="1" x14ac:dyDescent="0.35">
      <c r="A165" s="187" t="s">
        <v>1804</v>
      </c>
      <c r="B165" s="197" t="s">
        <v>1665</v>
      </c>
      <c r="C165" s="203">
        <v>0</v>
      </c>
      <c r="D165" s="203">
        <v>0</v>
      </c>
      <c r="E165" s="203">
        <v>1.2300000000000001E-4</v>
      </c>
      <c r="F165" s="203">
        <v>2.4600000000000002E-4</v>
      </c>
      <c r="G165" s="203">
        <v>3.6999999999999999E-4</v>
      </c>
      <c r="H165" s="203">
        <v>4.9700000000000005E-4</v>
      </c>
      <c r="I165" s="203">
        <v>6.2699999999999995E-4</v>
      </c>
      <c r="J165" s="203">
        <v>7.5500000000000003E-4</v>
      </c>
      <c r="K165" s="203">
        <v>8.8099999999999995E-4</v>
      </c>
      <c r="L165" s="203">
        <v>1.005E-3</v>
      </c>
      <c r="M165" s="203">
        <v>1.1329999999999999E-3</v>
      </c>
      <c r="N165" s="203">
        <v>1.266E-3</v>
      </c>
      <c r="O165" s="203">
        <v>1.4040000000000001E-3</v>
      </c>
      <c r="P165" s="203">
        <v>1.5460000000000001E-3</v>
      </c>
      <c r="Q165" s="203">
        <v>1.694E-3</v>
      </c>
      <c r="R165" s="203">
        <v>1.8469999999999999E-3</v>
      </c>
      <c r="S165" s="203">
        <v>2.0040000000000001E-3</v>
      </c>
      <c r="T165" s="203">
        <v>2.1679999999999998E-3</v>
      </c>
      <c r="U165" s="203">
        <v>2.3389999999999999E-3</v>
      </c>
      <c r="V165" s="203">
        <v>2.5209999999999998E-3</v>
      </c>
      <c r="W165" s="203">
        <v>2.712E-3</v>
      </c>
      <c r="X165" s="203">
        <v>2.9139999999999999E-3</v>
      </c>
      <c r="Y165" s="203">
        <v>3.1229999999999999E-3</v>
      </c>
      <c r="Z165" s="203">
        <v>3.3400000000000001E-3</v>
      </c>
      <c r="AA165" s="203">
        <v>3.568E-3</v>
      </c>
      <c r="AB165" s="203">
        <v>3.81E-3</v>
      </c>
      <c r="AC165" s="203">
        <v>4.071E-3</v>
      </c>
      <c r="AD165" s="203">
        <v>4.3499999999999997E-3</v>
      </c>
      <c r="AE165" s="203">
        <v>4.6449999999999998E-3</v>
      </c>
      <c r="AF165" s="199" t="s">
        <v>2926</v>
      </c>
      <c r="AG165" s="188"/>
    </row>
    <row r="166" spans="1:33" ht="15" customHeight="1" x14ac:dyDescent="0.35">
      <c r="A166" s="187" t="s">
        <v>1805</v>
      </c>
      <c r="B166" s="197" t="s">
        <v>1667</v>
      </c>
      <c r="C166" s="203">
        <v>0</v>
      </c>
      <c r="D166" s="203">
        <v>0</v>
      </c>
      <c r="E166" s="203">
        <v>2.7799999999999998E-4</v>
      </c>
      <c r="F166" s="203">
        <v>5.4699999999999996E-4</v>
      </c>
      <c r="G166" s="203">
        <v>8.1400000000000005E-4</v>
      </c>
      <c r="H166" s="203">
        <v>1.0870000000000001E-3</v>
      </c>
      <c r="I166" s="203">
        <v>1.3600000000000001E-3</v>
      </c>
      <c r="J166" s="203">
        <v>1.624E-3</v>
      </c>
      <c r="K166" s="203">
        <v>1.879E-3</v>
      </c>
      <c r="L166" s="203">
        <v>2.1289999999999998E-3</v>
      </c>
      <c r="M166" s="203">
        <v>2.3830000000000001E-3</v>
      </c>
      <c r="N166" s="203">
        <v>2.6440000000000001E-3</v>
      </c>
      <c r="O166" s="203">
        <v>2.9120000000000001E-3</v>
      </c>
      <c r="P166" s="203">
        <v>3.1870000000000002E-3</v>
      </c>
      <c r="Q166" s="203">
        <v>3.4680000000000002E-3</v>
      </c>
      <c r="R166" s="203">
        <v>3.754E-3</v>
      </c>
      <c r="S166" s="203">
        <v>4.0470000000000002E-3</v>
      </c>
      <c r="T166" s="203">
        <v>4.346E-3</v>
      </c>
      <c r="U166" s="203">
        <v>4.6560000000000004E-3</v>
      </c>
      <c r="V166" s="203">
        <v>4.9810000000000002E-3</v>
      </c>
      <c r="W166" s="203">
        <v>5.3200000000000001E-3</v>
      </c>
      <c r="X166" s="203">
        <v>5.6690000000000004E-3</v>
      </c>
      <c r="Y166" s="203">
        <v>6.0260000000000001E-3</v>
      </c>
      <c r="Z166" s="203">
        <v>6.3879999999999996E-3</v>
      </c>
      <c r="AA166" s="203">
        <v>6.7590000000000003E-3</v>
      </c>
      <c r="AB166" s="203">
        <v>7.143E-3</v>
      </c>
      <c r="AC166" s="203">
        <v>7.5420000000000001E-3</v>
      </c>
      <c r="AD166" s="203">
        <v>7.9550000000000003E-3</v>
      </c>
      <c r="AE166" s="203">
        <v>8.3739999999999995E-3</v>
      </c>
      <c r="AF166" s="199" t="s">
        <v>2926</v>
      </c>
      <c r="AG166" s="188"/>
    </row>
    <row r="167" spans="1:33" ht="15" customHeight="1" x14ac:dyDescent="0.35">
      <c r="A167" s="187" t="s">
        <v>1806</v>
      </c>
      <c r="B167" s="197" t="s">
        <v>1669</v>
      </c>
      <c r="C167" s="203">
        <v>0</v>
      </c>
      <c r="D167" s="203">
        <v>0</v>
      </c>
      <c r="E167" s="203">
        <v>4.08E-4</v>
      </c>
      <c r="F167" s="203">
        <v>8.1499999999999997E-4</v>
      </c>
      <c r="G167" s="203">
        <v>1.232E-3</v>
      </c>
      <c r="H167" s="203">
        <v>1.6659999999999999E-3</v>
      </c>
      <c r="I167" s="203">
        <v>2.1059999999999998E-3</v>
      </c>
      <c r="J167" s="203">
        <v>2.5409999999999999E-3</v>
      </c>
      <c r="K167" s="203">
        <v>2.9650000000000002E-3</v>
      </c>
      <c r="L167" s="203">
        <v>3.3809999999999999E-3</v>
      </c>
      <c r="M167" s="203">
        <v>3.8E-3</v>
      </c>
      <c r="N167" s="203">
        <v>4.2249999999999996E-3</v>
      </c>
      <c r="O167" s="203">
        <v>4.6560000000000004E-3</v>
      </c>
      <c r="P167" s="203">
        <v>5.0949999999999997E-3</v>
      </c>
      <c r="Q167" s="203">
        <v>5.5380000000000004E-3</v>
      </c>
      <c r="R167" s="203">
        <v>5.9839999999999997E-3</v>
      </c>
      <c r="S167" s="203">
        <v>6.4339999999999996E-3</v>
      </c>
      <c r="T167" s="203">
        <v>6.8890000000000002E-3</v>
      </c>
      <c r="U167" s="203">
        <v>7.3530000000000002E-3</v>
      </c>
      <c r="V167" s="203">
        <v>7.8309999999999994E-3</v>
      </c>
      <c r="W167" s="203">
        <v>8.3199999999999993E-3</v>
      </c>
      <c r="X167" s="203">
        <v>8.8179999999999994E-3</v>
      </c>
      <c r="Y167" s="203">
        <v>9.3200000000000002E-3</v>
      </c>
      <c r="Z167" s="203">
        <v>9.8250000000000004E-3</v>
      </c>
      <c r="AA167" s="203">
        <v>1.0342E-2</v>
      </c>
      <c r="AB167" s="203">
        <v>1.0878000000000001E-2</v>
      </c>
      <c r="AC167" s="203">
        <v>1.1445E-2</v>
      </c>
      <c r="AD167" s="203">
        <v>1.2045E-2</v>
      </c>
      <c r="AE167" s="203">
        <v>1.2674E-2</v>
      </c>
      <c r="AF167" s="199" t="s">
        <v>2926</v>
      </c>
      <c r="AG167" s="188"/>
    </row>
    <row r="168" spans="1:33" ht="15" customHeight="1" x14ac:dyDescent="0.35">
      <c r="A168" s="187" t="s">
        <v>1807</v>
      </c>
      <c r="B168" s="197" t="s">
        <v>1695</v>
      </c>
      <c r="C168" s="203">
        <v>5.3033510000000001</v>
      </c>
      <c r="D168" s="203">
        <v>5.3852010000000003</v>
      </c>
      <c r="E168" s="203">
        <v>5.4658670000000003</v>
      </c>
      <c r="F168" s="203">
        <v>5.546888</v>
      </c>
      <c r="G168" s="203">
        <v>5.6348979999999997</v>
      </c>
      <c r="H168" s="203">
        <v>5.7294650000000003</v>
      </c>
      <c r="I168" s="203">
        <v>5.8202489999999996</v>
      </c>
      <c r="J168" s="203">
        <v>5.8959979999999996</v>
      </c>
      <c r="K168" s="203">
        <v>5.9579490000000002</v>
      </c>
      <c r="L168" s="203">
        <v>6.0106440000000001</v>
      </c>
      <c r="M168" s="203">
        <v>6.0580119999999997</v>
      </c>
      <c r="N168" s="203">
        <v>6.0988049999999996</v>
      </c>
      <c r="O168" s="203">
        <v>6.1302969999999997</v>
      </c>
      <c r="P168" s="203">
        <v>6.1651040000000004</v>
      </c>
      <c r="Q168" s="203">
        <v>6.2051189999999998</v>
      </c>
      <c r="R168" s="203">
        <v>6.2441969999999998</v>
      </c>
      <c r="S168" s="203">
        <v>6.28125</v>
      </c>
      <c r="T168" s="203">
        <v>6.3084049999999996</v>
      </c>
      <c r="U168" s="203">
        <v>6.3289160000000004</v>
      </c>
      <c r="V168" s="203">
        <v>6.339963</v>
      </c>
      <c r="W168" s="203">
        <v>6.3618139999999999</v>
      </c>
      <c r="X168" s="203">
        <v>6.3876929999999996</v>
      </c>
      <c r="Y168" s="203">
        <v>6.4161679999999999</v>
      </c>
      <c r="Z168" s="203">
        <v>6.4411550000000002</v>
      </c>
      <c r="AA168" s="203">
        <v>6.4571360000000002</v>
      </c>
      <c r="AB168" s="203">
        <v>6.4672980000000004</v>
      </c>
      <c r="AC168" s="203">
        <v>6.4752489999999998</v>
      </c>
      <c r="AD168" s="203">
        <v>6.4766469999999998</v>
      </c>
      <c r="AE168" s="203">
        <v>6.4683289999999998</v>
      </c>
      <c r="AF168" s="199">
        <v>7.1170000000000001E-3</v>
      </c>
      <c r="AG168" s="188"/>
    </row>
    <row r="169" spans="1:33" ht="15" customHeight="1" x14ac:dyDescent="0.35">
      <c r="A169" s="187" t="s">
        <v>1808</v>
      </c>
      <c r="B169" s="196" t="s">
        <v>1809</v>
      </c>
      <c r="C169" s="204">
        <v>13.64602</v>
      </c>
      <c r="D169" s="204">
        <v>13.953614</v>
      </c>
      <c r="E169" s="204">
        <v>14.273998000000001</v>
      </c>
      <c r="F169" s="204">
        <v>14.605385999999999</v>
      </c>
      <c r="G169" s="204">
        <v>14.953875999999999</v>
      </c>
      <c r="H169" s="204">
        <v>15.31372</v>
      </c>
      <c r="I169" s="204">
        <v>15.665258</v>
      </c>
      <c r="J169" s="204">
        <v>15.990807999999999</v>
      </c>
      <c r="K169" s="204">
        <v>16.292452000000001</v>
      </c>
      <c r="L169" s="204">
        <v>16.571390000000001</v>
      </c>
      <c r="M169" s="204">
        <v>16.845903</v>
      </c>
      <c r="N169" s="204">
        <v>17.097643000000001</v>
      </c>
      <c r="O169" s="204">
        <v>17.334302999999998</v>
      </c>
      <c r="P169" s="204">
        <v>17.576001999999999</v>
      </c>
      <c r="Q169" s="204">
        <v>17.827763000000001</v>
      </c>
      <c r="R169" s="204">
        <v>18.081309999999998</v>
      </c>
      <c r="S169" s="204">
        <v>18.333282000000001</v>
      </c>
      <c r="T169" s="204">
        <v>18.57095</v>
      </c>
      <c r="U169" s="204">
        <v>18.796168999999999</v>
      </c>
      <c r="V169" s="204">
        <v>19.018211000000001</v>
      </c>
      <c r="W169" s="204">
        <v>19.249426</v>
      </c>
      <c r="X169" s="204">
        <v>19.501539000000001</v>
      </c>
      <c r="Y169" s="204">
        <v>19.767569000000002</v>
      </c>
      <c r="Z169" s="204">
        <v>20.023188000000001</v>
      </c>
      <c r="AA169" s="204">
        <v>20.260719000000002</v>
      </c>
      <c r="AB169" s="204">
        <v>20.494243999999998</v>
      </c>
      <c r="AC169" s="204">
        <v>20.727535</v>
      </c>
      <c r="AD169" s="204">
        <v>20.943535000000001</v>
      </c>
      <c r="AE169" s="204">
        <v>21.141726999999999</v>
      </c>
      <c r="AF169" s="200">
        <v>1.5758999999999999E-2</v>
      </c>
      <c r="AG169" s="188"/>
    </row>
    <row r="170" spans="1:33" ht="15" customHeight="1" x14ac:dyDescent="0.35">
      <c r="A170" s="184"/>
      <c r="B170" s="188"/>
      <c r="C170" s="188"/>
      <c r="D170" s="188"/>
      <c r="E170" s="188"/>
      <c r="F170" s="188"/>
      <c r="G170" s="188"/>
      <c r="H170" s="188"/>
      <c r="I170" s="188"/>
      <c r="J170" s="188"/>
      <c r="K170" s="188"/>
      <c r="L170" s="188"/>
      <c r="M170" s="188"/>
      <c r="N170" s="188"/>
      <c r="O170" s="188"/>
      <c r="P170" s="188"/>
      <c r="Q170" s="188"/>
      <c r="R170" s="188"/>
      <c r="S170" s="188"/>
      <c r="T170" s="188"/>
      <c r="U170" s="188"/>
      <c r="V170" s="188"/>
      <c r="W170" s="188"/>
      <c r="X170" s="188"/>
      <c r="Y170" s="188"/>
      <c r="Z170" s="188"/>
      <c r="AA170" s="188"/>
      <c r="AB170" s="188"/>
      <c r="AC170" s="188"/>
      <c r="AD170" s="188"/>
      <c r="AE170" s="188"/>
      <c r="AF170" s="188"/>
      <c r="AG170" s="188"/>
    </row>
    <row r="171" spans="1:33" ht="15" customHeight="1" x14ac:dyDescent="0.35">
      <c r="A171" s="184"/>
      <c r="B171" s="196" t="s">
        <v>1810</v>
      </c>
      <c r="C171" s="188"/>
      <c r="D171" s="188"/>
      <c r="E171" s="188"/>
      <c r="F171" s="188"/>
      <c r="G171" s="188"/>
      <c r="H171" s="188"/>
      <c r="I171" s="188"/>
      <c r="J171" s="188"/>
      <c r="K171" s="188"/>
      <c r="L171" s="188"/>
      <c r="M171" s="188"/>
      <c r="N171" s="188"/>
      <c r="O171" s="188"/>
      <c r="P171" s="188"/>
      <c r="Q171" s="188"/>
      <c r="R171" s="188"/>
      <c r="S171" s="188"/>
      <c r="T171" s="188"/>
      <c r="U171" s="188"/>
      <c r="V171" s="188"/>
      <c r="W171" s="188"/>
      <c r="X171" s="188"/>
      <c r="Y171" s="188"/>
      <c r="Z171" s="188"/>
      <c r="AA171" s="188"/>
      <c r="AB171" s="188"/>
      <c r="AC171" s="188"/>
      <c r="AD171" s="188"/>
      <c r="AE171" s="188"/>
      <c r="AF171" s="188"/>
      <c r="AG171" s="188"/>
    </row>
    <row r="172" spans="1:33" ht="12" customHeight="1" x14ac:dyDescent="0.35">
      <c r="A172" s="184"/>
      <c r="B172" s="188"/>
      <c r="C172" s="188"/>
      <c r="D172" s="188"/>
      <c r="E172" s="188"/>
      <c r="F172" s="188"/>
      <c r="G172" s="188"/>
      <c r="H172" s="188"/>
      <c r="I172" s="188"/>
      <c r="J172" s="188"/>
      <c r="K172" s="188"/>
      <c r="L172" s="188"/>
      <c r="M172" s="188"/>
      <c r="N172" s="188"/>
      <c r="O172" s="188"/>
      <c r="P172" s="188"/>
      <c r="Q172" s="188"/>
      <c r="R172" s="188"/>
      <c r="S172" s="188"/>
      <c r="T172" s="188"/>
      <c r="U172" s="188"/>
      <c r="V172" s="188"/>
      <c r="W172" s="188"/>
      <c r="X172" s="188"/>
      <c r="Y172" s="188"/>
      <c r="Z172" s="188"/>
      <c r="AA172" s="188"/>
      <c r="AB172" s="188"/>
      <c r="AC172" s="188"/>
      <c r="AD172" s="188"/>
      <c r="AE172" s="188"/>
      <c r="AF172" s="188"/>
      <c r="AG172" s="188"/>
    </row>
    <row r="173" spans="1:33" ht="15" customHeight="1" x14ac:dyDescent="0.35">
      <c r="A173" s="184"/>
      <c r="B173" s="196" t="s">
        <v>1741</v>
      </c>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row>
    <row r="174" spans="1:33" ht="15" customHeight="1" x14ac:dyDescent="0.35">
      <c r="A174" s="184"/>
      <c r="B174" s="196" t="s">
        <v>1651</v>
      </c>
      <c r="C174" s="188"/>
      <c r="D174" s="188"/>
      <c r="E174" s="188"/>
      <c r="F174" s="188"/>
      <c r="G174" s="188"/>
      <c r="H174" s="188"/>
      <c r="I174" s="188"/>
      <c r="J174" s="188"/>
      <c r="K174" s="188"/>
      <c r="L174" s="188"/>
      <c r="M174" s="188"/>
      <c r="N174" s="188"/>
      <c r="O174" s="188"/>
      <c r="P174" s="188"/>
      <c r="Q174" s="188"/>
      <c r="R174" s="188"/>
      <c r="S174" s="188"/>
      <c r="T174" s="188"/>
      <c r="U174" s="188"/>
      <c r="V174" s="188"/>
      <c r="W174" s="188"/>
      <c r="X174" s="188"/>
      <c r="Y174" s="188"/>
      <c r="Z174" s="188"/>
      <c r="AA174" s="188"/>
      <c r="AB174" s="188"/>
      <c r="AC174" s="188"/>
      <c r="AD174" s="188"/>
      <c r="AE174" s="188"/>
      <c r="AF174" s="188"/>
      <c r="AG174" s="188"/>
    </row>
    <row r="175" spans="1:33" ht="15" customHeight="1" x14ac:dyDescent="0.35">
      <c r="A175" s="187" t="s">
        <v>1811</v>
      </c>
      <c r="B175" s="197" t="s">
        <v>1653</v>
      </c>
      <c r="C175" s="201">
        <v>17.217651</v>
      </c>
      <c r="D175" s="201">
        <v>17.743547</v>
      </c>
      <c r="E175" s="201">
        <v>18.596025000000001</v>
      </c>
      <c r="F175" s="201">
        <v>19.406721000000001</v>
      </c>
      <c r="G175" s="201">
        <v>19.924015000000001</v>
      </c>
      <c r="H175" s="201">
        <v>20.362583000000001</v>
      </c>
      <c r="I175" s="201">
        <v>20.356161</v>
      </c>
      <c r="J175" s="201">
        <v>20.380956999999999</v>
      </c>
      <c r="K175" s="201">
        <v>20.348326</v>
      </c>
      <c r="L175" s="201">
        <v>20.307680000000001</v>
      </c>
      <c r="M175" s="201">
        <v>20.251843999999998</v>
      </c>
      <c r="N175" s="201">
        <v>20.189793000000002</v>
      </c>
      <c r="O175" s="201">
        <v>20.137314</v>
      </c>
      <c r="P175" s="201">
        <v>20.09243</v>
      </c>
      <c r="Q175" s="201">
        <v>20.053948999999999</v>
      </c>
      <c r="R175" s="201">
        <v>20.020992</v>
      </c>
      <c r="S175" s="201">
        <v>19.992943</v>
      </c>
      <c r="T175" s="201">
        <v>19.969200000000001</v>
      </c>
      <c r="U175" s="201">
        <v>19.949213</v>
      </c>
      <c r="V175" s="201">
        <v>19.932269999999999</v>
      </c>
      <c r="W175" s="201">
        <v>19.917465</v>
      </c>
      <c r="X175" s="201">
        <v>19.904736</v>
      </c>
      <c r="Y175" s="201">
        <v>19.89348</v>
      </c>
      <c r="Z175" s="201">
        <v>19.883537</v>
      </c>
      <c r="AA175" s="201">
        <v>19.874748</v>
      </c>
      <c r="AB175" s="201">
        <v>19.867262</v>
      </c>
      <c r="AC175" s="201">
        <v>19.860983000000001</v>
      </c>
      <c r="AD175" s="201">
        <v>19.855672999999999</v>
      </c>
      <c r="AE175" s="201">
        <v>19.80377</v>
      </c>
      <c r="AF175" s="199">
        <v>5.0099999999999997E-3</v>
      </c>
      <c r="AG175" s="188"/>
    </row>
    <row r="176" spans="1:33" ht="15" customHeight="1" x14ac:dyDescent="0.35">
      <c r="A176" s="187" t="s">
        <v>1812</v>
      </c>
      <c r="B176" s="197" t="s">
        <v>1655</v>
      </c>
      <c r="C176" s="201">
        <v>12.602577</v>
      </c>
      <c r="D176" s="201">
        <v>13.424742999999999</v>
      </c>
      <c r="E176" s="201">
        <v>13.841559</v>
      </c>
      <c r="F176" s="201">
        <v>14.271967</v>
      </c>
      <c r="G176" s="201">
        <v>14.547954000000001</v>
      </c>
      <c r="H176" s="201">
        <v>14.875249999999999</v>
      </c>
      <c r="I176" s="201">
        <v>14.9079</v>
      </c>
      <c r="J176" s="201">
        <v>15.001958999999999</v>
      </c>
      <c r="K176" s="201">
        <v>15.073352999999999</v>
      </c>
      <c r="L176" s="201">
        <v>15.125170000000001</v>
      </c>
      <c r="M176" s="201">
        <v>15.133190000000001</v>
      </c>
      <c r="N176" s="201">
        <v>15.133492</v>
      </c>
      <c r="O176" s="201">
        <v>14.608499</v>
      </c>
      <c r="P176" s="201">
        <v>14.667869</v>
      </c>
      <c r="Q176" s="201">
        <v>14.742486</v>
      </c>
      <c r="R176" s="201">
        <v>14.829189</v>
      </c>
      <c r="S176" s="201">
        <v>14.919003</v>
      </c>
      <c r="T176" s="201">
        <v>15.000613</v>
      </c>
      <c r="U176" s="201">
        <v>15.068873999999999</v>
      </c>
      <c r="V176" s="201">
        <v>15.117858999999999</v>
      </c>
      <c r="W176" s="201">
        <v>15.154018000000001</v>
      </c>
      <c r="X176" s="201">
        <v>15.173104</v>
      </c>
      <c r="Y176" s="201">
        <v>15.172495</v>
      </c>
      <c r="Z176" s="201">
        <v>15.172007000000001</v>
      </c>
      <c r="AA176" s="201">
        <v>15.171593</v>
      </c>
      <c r="AB176" s="201">
        <v>15.171241999999999</v>
      </c>
      <c r="AC176" s="201">
        <v>15.170933</v>
      </c>
      <c r="AD176" s="201">
        <v>15.170658</v>
      </c>
      <c r="AE176" s="201">
        <v>15.170404</v>
      </c>
      <c r="AF176" s="199">
        <v>6.6449999999999999E-3</v>
      </c>
      <c r="AG176" s="188"/>
    </row>
    <row r="177" spans="1:33" ht="15" customHeight="1" x14ac:dyDescent="0.35">
      <c r="A177" s="187" t="s">
        <v>1813</v>
      </c>
      <c r="B177" s="197" t="s">
        <v>1657</v>
      </c>
      <c r="C177" s="201">
        <v>12.370099</v>
      </c>
      <c r="D177" s="201">
        <v>12.423857999999999</v>
      </c>
      <c r="E177" s="201">
        <v>12.629770000000001</v>
      </c>
      <c r="F177" s="201">
        <v>12.778192000000001</v>
      </c>
      <c r="G177" s="201">
        <v>12.892868999999999</v>
      </c>
      <c r="H177" s="201">
        <v>13.078198</v>
      </c>
      <c r="I177" s="201">
        <v>13.205848</v>
      </c>
      <c r="J177" s="201">
        <v>13.424772000000001</v>
      </c>
      <c r="K177" s="201">
        <v>13.687287</v>
      </c>
      <c r="L177" s="201">
        <v>13.930418</v>
      </c>
      <c r="M177" s="201">
        <v>14.149129</v>
      </c>
      <c r="N177" s="201">
        <v>14.307021000000001</v>
      </c>
      <c r="O177" s="201">
        <v>14.393402</v>
      </c>
      <c r="P177" s="201">
        <v>14.414377</v>
      </c>
      <c r="Q177" s="201">
        <v>14.426</v>
      </c>
      <c r="R177" s="201">
        <v>14.420439</v>
      </c>
      <c r="S177" s="201">
        <v>14.415295</v>
      </c>
      <c r="T177" s="201">
        <v>14.411014</v>
      </c>
      <c r="U177" s="201">
        <v>14.407558</v>
      </c>
      <c r="V177" s="201">
        <v>14.40415</v>
      </c>
      <c r="W177" s="201">
        <v>14.400779999999999</v>
      </c>
      <c r="X177" s="201">
        <v>14.397645000000001</v>
      </c>
      <c r="Y177" s="201">
        <v>14.394707</v>
      </c>
      <c r="Z177" s="201">
        <v>14.375890999999999</v>
      </c>
      <c r="AA177" s="201">
        <v>14.374387</v>
      </c>
      <c r="AB177" s="201">
        <v>14.374110999999999</v>
      </c>
      <c r="AC177" s="201">
        <v>14.374779</v>
      </c>
      <c r="AD177" s="201">
        <v>14.37654</v>
      </c>
      <c r="AE177" s="201">
        <v>14.379396</v>
      </c>
      <c r="AF177" s="199">
        <v>5.3899999999999998E-3</v>
      </c>
      <c r="AG177" s="188"/>
    </row>
    <row r="178" spans="1:33" ht="15" customHeight="1" x14ac:dyDescent="0.35">
      <c r="A178" s="187" t="s">
        <v>1814</v>
      </c>
      <c r="B178" s="197" t="s">
        <v>1659</v>
      </c>
      <c r="C178" s="201">
        <v>12.486860999999999</v>
      </c>
      <c r="D178" s="201">
        <v>12.486863</v>
      </c>
      <c r="E178" s="201">
        <v>12.48686</v>
      </c>
      <c r="F178" s="201">
        <v>12.48686</v>
      </c>
      <c r="G178" s="201">
        <v>12.486860999999999</v>
      </c>
      <c r="H178" s="201">
        <v>12.486863</v>
      </c>
      <c r="I178" s="201">
        <v>12.48686</v>
      </c>
      <c r="J178" s="201">
        <v>12.48686</v>
      </c>
      <c r="K178" s="201">
        <v>12.486864000000001</v>
      </c>
      <c r="L178" s="201">
        <v>12.486863</v>
      </c>
      <c r="M178" s="201">
        <v>12.486863</v>
      </c>
      <c r="N178" s="201">
        <v>12.486863</v>
      </c>
      <c r="O178" s="201">
        <v>12.486860999999999</v>
      </c>
      <c r="P178" s="201">
        <v>12.486860999999999</v>
      </c>
      <c r="Q178" s="201">
        <v>12.486860999999999</v>
      </c>
      <c r="R178" s="201">
        <v>12.48686</v>
      </c>
      <c r="S178" s="201">
        <v>12.486863</v>
      </c>
      <c r="T178" s="201">
        <v>12.486860999999999</v>
      </c>
      <c r="U178" s="201">
        <v>12.486863</v>
      </c>
      <c r="V178" s="201">
        <v>12.486864000000001</v>
      </c>
      <c r="W178" s="201">
        <v>12.486860999999999</v>
      </c>
      <c r="X178" s="201">
        <v>12.486863</v>
      </c>
      <c r="Y178" s="201">
        <v>12.486864000000001</v>
      </c>
      <c r="Z178" s="201">
        <v>12.486860999999999</v>
      </c>
      <c r="AA178" s="201">
        <v>12.486863</v>
      </c>
      <c r="AB178" s="201">
        <v>12.48686</v>
      </c>
      <c r="AC178" s="201">
        <v>12.486860999999999</v>
      </c>
      <c r="AD178" s="201">
        <v>12.486860999999999</v>
      </c>
      <c r="AE178" s="201">
        <v>12.486863</v>
      </c>
      <c r="AF178" s="199">
        <v>0</v>
      </c>
      <c r="AG178" s="188"/>
    </row>
    <row r="179" spans="1:33" ht="15" customHeight="1" x14ac:dyDescent="0.35">
      <c r="A179" s="187" t="s">
        <v>1815</v>
      </c>
      <c r="B179" s="197" t="s">
        <v>1661</v>
      </c>
      <c r="C179" s="201">
        <v>12.856133</v>
      </c>
      <c r="D179" s="201">
        <v>13.201433</v>
      </c>
      <c r="E179" s="201">
        <v>13.607141</v>
      </c>
      <c r="F179" s="201">
        <v>14.030506000000001</v>
      </c>
      <c r="G179" s="201">
        <v>14.303201</v>
      </c>
      <c r="H179" s="201">
        <v>14.626950000000001</v>
      </c>
      <c r="I179" s="201">
        <v>14.660361999999999</v>
      </c>
      <c r="J179" s="201">
        <v>14.755535999999999</v>
      </c>
      <c r="K179" s="201">
        <v>14.826283999999999</v>
      </c>
      <c r="L179" s="201">
        <v>14.876101</v>
      </c>
      <c r="M179" s="201">
        <v>14.880082</v>
      </c>
      <c r="N179" s="201">
        <v>14.877095000000001</v>
      </c>
      <c r="O179" s="201">
        <v>14.336190999999999</v>
      </c>
      <c r="P179" s="201">
        <v>14.384604</v>
      </c>
      <c r="Q179" s="201">
        <v>14.461091</v>
      </c>
      <c r="R179" s="201">
        <v>14.551601</v>
      </c>
      <c r="S179" s="201">
        <v>14.645386</v>
      </c>
      <c r="T179" s="201">
        <v>14.731645</v>
      </c>
      <c r="U179" s="201">
        <v>14.803395999999999</v>
      </c>
      <c r="V179" s="201">
        <v>14.854941999999999</v>
      </c>
      <c r="W179" s="201">
        <v>14.892814</v>
      </c>
      <c r="X179" s="201">
        <v>14.913308000000001</v>
      </c>
      <c r="Y179" s="201">
        <v>14.913672</v>
      </c>
      <c r="Z179" s="201">
        <v>14.913360000000001</v>
      </c>
      <c r="AA179" s="201">
        <v>14.912653000000001</v>
      </c>
      <c r="AB179" s="201">
        <v>14.911801000000001</v>
      </c>
      <c r="AC179" s="201">
        <v>14.911859</v>
      </c>
      <c r="AD179" s="201">
        <v>14.912352</v>
      </c>
      <c r="AE179" s="201">
        <v>14.913733000000001</v>
      </c>
      <c r="AF179" s="199">
        <v>5.3160000000000004E-3</v>
      </c>
      <c r="AG179" s="188"/>
    </row>
    <row r="180" spans="1:33" ht="15" customHeight="1" x14ac:dyDescent="0.35">
      <c r="A180" s="187" t="s">
        <v>1816</v>
      </c>
      <c r="B180" s="197" t="s">
        <v>1663</v>
      </c>
      <c r="C180" s="201">
        <v>27.219131000000001</v>
      </c>
      <c r="D180" s="201">
        <v>27.246206000000001</v>
      </c>
      <c r="E180" s="201">
        <v>27.281466999999999</v>
      </c>
      <c r="F180" s="201">
        <v>27.325963999999999</v>
      </c>
      <c r="G180" s="201">
        <v>27.380199000000001</v>
      </c>
      <c r="H180" s="201">
        <v>27.443390000000001</v>
      </c>
      <c r="I180" s="201">
        <v>27.475245000000001</v>
      </c>
      <c r="J180" s="201">
        <v>27.531632999999999</v>
      </c>
      <c r="K180" s="201">
        <v>27.585930000000001</v>
      </c>
      <c r="L180" s="201">
        <v>27.636108</v>
      </c>
      <c r="M180" s="201">
        <v>27.680384</v>
      </c>
      <c r="N180" s="201">
        <v>27.707193</v>
      </c>
      <c r="O180" s="201">
        <v>27.716335000000001</v>
      </c>
      <c r="P180" s="201">
        <v>27.722781999999999</v>
      </c>
      <c r="Q180" s="201">
        <v>27.722731</v>
      </c>
      <c r="R180" s="201">
        <v>27.722687000000001</v>
      </c>
      <c r="S180" s="201">
        <v>27.722662</v>
      </c>
      <c r="T180" s="201">
        <v>27.722632999999998</v>
      </c>
      <c r="U180" s="201">
        <v>27.722615999999999</v>
      </c>
      <c r="V180" s="201">
        <v>27.722601000000001</v>
      </c>
      <c r="W180" s="201">
        <v>27.722584000000001</v>
      </c>
      <c r="X180" s="201">
        <v>27.722576</v>
      </c>
      <c r="Y180" s="201">
        <v>27.722572</v>
      </c>
      <c r="Z180" s="201">
        <v>27.722559</v>
      </c>
      <c r="AA180" s="201">
        <v>27.722555</v>
      </c>
      <c r="AB180" s="201">
        <v>27.722549000000001</v>
      </c>
      <c r="AC180" s="201">
        <v>27.722543999999999</v>
      </c>
      <c r="AD180" s="201">
        <v>27.722542000000001</v>
      </c>
      <c r="AE180" s="201">
        <v>27.722543999999999</v>
      </c>
      <c r="AF180" s="199">
        <v>6.5499999999999998E-4</v>
      </c>
      <c r="AG180" s="188"/>
    </row>
    <row r="181" spans="1:33" ht="12" customHeight="1" x14ac:dyDescent="0.35">
      <c r="A181" s="187" t="s">
        <v>1817</v>
      </c>
      <c r="B181" s="197" t="s">
        <v>1665</v>
      </c>
      <c r="C181" s="201">
        <v>0</v>
      </c>
      <c r="D181" s="201">
        <v>23.1495</v>
      </c>
      <c r="E181" s="201">
        <v>23.788934999999999</v>
      </c>
      <c r="F181" s="201">
        <v>24.201128000000001</v>
      </c>
      <c r="G181" s="201">
        <v>24.605974</v>
      </c>
      <c r="H181" s="201">
        <v>25.172661000000002</v>
      </c>
      <c r="I181" s="201">
        <v>25.641286999999998</v>
      </c>
      <c r="J181" s="201">
        <v>26.355715</v>
      </c>
      <c r="K181" s="201">
        <v>27.131965999999998</v>
      </c>
      <c r="L181" s="201">
        <v>27.903462999999999</v>
      </c>
      <c r="M181" s="201">
        <v>28.588906999999999</v>
      </c>
      <c r="N181" s="201">
        <v>28.934222999999999</v>
      </c>
      <c r="O181" s="201">
        <v>29.087472999999999</v>
      </c>
      <c r="P181" s="201">
        <v>29.109465</v>
      </c>
      <c r="Q181" s="201">
        <v>29.126930000000002</v>
      </c>
      <c r="R181" s="201">
        <v>29.13007</v>
      </c>
      <c r="S181" s="201">
        <v>29.124077</v>
      </c>
      <c r="T181" s="201">
        <v>29.118825999999999</v>
      </c>
      <c r="U181" s="201">
        <v>29.114283</v>
      </c>
      <c r="V181" s="201">
        <v>29.109755</v>
      </c>
      <c r="W181" s="201">
        <v>29.105436000000001</v>
      </c>
      <c r="X181" s="201">
        <v>29.101745999999999</v>
      </c>
      <c r="Y181" s="201">
        <v>29.098461</v>
      </c>
      <c r="Z181" s="201">
        <v>29.095585</v>
      </c>
      <c r="AA181" s="201">
        <v>29.093039999999998</v>
      </c>
      <c r="AB181" s="201">
        <v>29.090873999999999</v>
      </c>
      <c r="AC181" s="201">
        <v>29.089061999999998</v>
      </c>
      <c r="AD181" s="201">
        <v>29.087510999999999</v>
      </c>
      <c r="AE181" s="201">
        <v>29.082806000000001</v>
      </c>
      <c r="AF181" s="199" t="s">
        <v>2926</v>
      </c>
      <c r="AG181" s="188"/>
    </row>
    <row r="182" spans="1:33" ht="12" customHeight="1" x14ac:dyDescent="0.35">
      <c r="A182" s="187" t="s">
        <v>1818</v>
      </c>
      <c r="B182" s="197" t="s">
        <v>1667</v>
      </c>
      <c r="C182" s="201">
        <v>0</v>
      </c>
      <c r="D182" s="201">
        <v>18.966090999999999</v>
      </c>
      <c r="E182" s="201">
        <v>19.217055999999999</v>
      </c>
      <c r="F182" s="201">
        <v>19.466335000000001</v>
      </c>
      <c r="G182" s="201">
        <v>19.585391999999999</v>
      </c>
      <c r="H182" s="201">
        <v>19.766490999999998</v>
      </c>
      <c r="I182" s="201">
        <v>19.885629999999999</v>
      </c>
      <c r="J182" s="201">
        <v>20.089777000000002</v>
      </c>
      <c r="K182" s="201">
        <v>20.320015000000001</v>
      </c>
      <c r="L182" s="201">
        <v>20.544498000000001</v>
      </c>
      <c r="M182" s="201">
        <v>20.735008000000001</v>
      </c>
      <c r="N182" s="201">
        <v>20.874796</v>
      </c>
      <c r="O182" s="201">
        <v>20.975071</v>
      </c>
      <c r="P182" s="201">
        <v>21.010739999999998</v>
      </c>
      <c r="Q182" s="201">
        <v>21.054231999999999</v>
      </c>
      <c r="R182" s="201">
        <v>21.077864000000002</v>
      </c>
      <c r="S182" s="201">
        <v>21.074000999999999</v>
      </c>
      <c r="T182" s="201">
        <v>21.071625000000001</v>
      </c>
      <c r="U182" s="201">
        <v>21.069766999999999</v>
      </c>
      <c r="V182" s="201">
        <v>21.060279999999999</v>
      </c>
      <c r="W182" s="201">
        <v>21.062449000000001</v>
      </c>
      <c r="X182" s="201">
        <v>21.030688999999999</v>
      </c>
      <c r="Y182" s="201">
        <v>21.053121999999998</v>
      </c>
      <c r="Z182" s="201">
        <v>21.061394</v>
      </c>
      <c r="AA182" s="201">
        <v>21.091352000000001</v>
      </c>
      <c r="AB182" s="201">
        <v>21.131606999999999</v>
      </c>
      <c r="AC182" s="201">
        <v>21.182721999999998</v>
      </c>
      <c r="AD182" s="201">
        <v>21.243618000000001</v>
      </c>
      <c r="AE182" s="201">
        <v>21.312746000000001</v>
      </c>
      <c r="AF182" s="199" t="s">
        <v>2926</v>
      </c>
      <c r="AG182" s="188"/>
    </row>
    <row r="183" spans="1:33" ht="15" customHeight="1" x14ac:dyDescent="0.35">
      <c r="A183" s="187" t="s">
        <v>1819</v>
      </c>
      <c r="B183" s="197" t="s">
        <v>1669</v>
      </c>
      <c r="C183" s="201">
        <v>0</v>
      </c>
      <c r="D183" s="201">
        <v>0</v>
      </c>
      <c r="E183" s="201">
        <v>18.589186000000002</v>
      </c>
      <c r="F183" s="201">
        <v>16.244858000000001</v>
      </c>
      <c r="G183" s="201">
        <v>16.244858000000001</v>
      </c>
      <c r="H183" s="201">
        <v>16.244858000000001</v>
      </c>
      <c r="I183" s="201">
        <v>16.244858000000001</v>
      </c>
      <c r="J183" s="201">
        <v>16.244858000000001</v>
      </c>
      <c r="K183" s="201">
        <v>16.244858000000001</v>
      </c>
      <c r="L183" s="201">
        <v>16.244858000000001</v>
      </c>
      <c r="M183" s="201">
        <v>16.244858000000001</v>
      </c>
      <c r="N183" s="201">
        <v>16.244858000000001</v>
      </c>
      <c r="O183" s="201">
        <v>16.244858000000001</v>
      </c>
      <c r="P183" s="201">
        <v>16.244858000000001</v>
      </c>
      <c r="Q183" s="201">
        <v>16.244858000000001</v>
      </c>
      <c r="R183" s="201">
        <v>16.244858000000001</v>
      </c>
      <c r="S183" s="201">
        <v>16.244858000000001</v>
      </c>
      <c r="T183" s="201">
        <v>16.244858000000001</v>
      </c>
      <c r="U183" s="201">
        <v>16.244858000000001</v>
      </c>
      <c r="V183" s="201">
        <v>16.244858000000001</v>
      </c>
      <c r="W183" s="201">
        <v>16.244858000000001</v>
      </c>
      <c r="X183" s="201">
        <v>16.244858000000001</v>
      </c>
      <c r="Y183" s="201">
        <v>16.244858000000001</v>
      </c>
      <c r="Z183" s="201">
        <v>16.244858000000001</v>
      </c>
      <c r="AA183" s="201">
        <v>16.244858000000001</v>
      </c>
      <c r="AB183" s="201">
        <v>16.244858000000001</v>
      </c>
      <c r="AC183" s="201">
        <v>16.244858000000001</v>
      </c>
      <c r="AD183" s="201">
        <v>16.244858000000001</v>
      </c>
      <c r="AE183" s="201">
        <v>16.244858000000001</v>
      </c>
      <c r="AF183" s="199" t="s">
        <v>2926</v>
      </c>
      <c r="AG183" s="188"/>
    </row>
    <row r="184" spans="1:33" ht="15" customHeight="1" x14ac:dyDescent="0.35">
      <c r="A184" s="187" t="s">
        <v>1820</v>
      </c>
      <c r="B184" s="197" t="s">
        <v>1752</v>
      </c>
      <c r="C184" s="201">
        <v>15.490802</v>
      </c>
      <c r="D184" s="201">
        <v>16.166103</v>
      </c>
      <c r="E184" s="201">
        <v>16.851973000000001</v>
      </c>
      <c r="F184" s="201">
        <v>17.519234000000001</v>
      </c>
      <c r="G184" s="201">
        <v>17.948889000000001</v>
      </c>
      <c r="H184" s="201">
        <v>18.35652</v>
      </c>
      <c r="I184" s="201">
        <v>18.376358</v>
      </c>
      <c r="J184" s="201">
        <v>18.440588000000002</v>
      </c>
      <c r="K184" s="201">
        <v>18.460349999999998</v>
      </c>
      <c r="L184" s="201">
        <v>18.465596999999999</v>
      </c>
      <c r="M184" s="201">
        <v>18.442083</v>
      </c>
      <c r="N184" s="201">
        <v>18.410775999999998</v>
      </c>
      <c r="O184" s="201">
        <v>18.156818000000001</v>
      </c>
      <c r="P184" s="201">
        <v>18.161397999999998</v>
      </c>
      <c r="Q184" s="201">
        <v>18.175369</v>
      </c>
      <c r="R184" s="201">
        <v>18.196771999999999</v>
      </c>
      <c r="S184" s="201">
        <v>18.221399000000002</v>
      </c>
      <c r="T184" s="201">
        <v>18.244209000000001</v>
      </c>
      <c r="U184" s="201">
        <v>18.262899000000001</v>
      </c>
      <c r="V184" s="201">
        <v>18.274805000000001</v>
      </c>
      <c r="W184" s="201">
        <v>18.282254999999999</v>
      </c>
      <c r="X184" s="201">
        <v>18.283607</v>
      </c>
      <c r="Y184" s="201">
        <v>18.277594000000001</v>
      </c>
      <c r="Z184" s="201">
        <v>18.272214999999999</v>
      </c>
      <c r="AA184" s="201">
        <v>18.267498</v>
      </c>
      <c r="AB184" s="201">
        <v>18.263508000000002</v>
      </c>
      <c r="AC184" s="201">
        <v>18.260199</v>
      </c>
      <c r="AD184" s="201">
        <v>18.257421000000001</v>
      </c>
      <c r="AE184" s="201">
        <v>18.226313000000001</v>
      </c>
      <c r="AF184" s="199">
        <v>5.8250000000000003E-3</v>
      </c>
      <c r="AG184" s="188"/>
    </row>
    <row r="185" spans="1:33" ht="15" customHeight="1" x14ac:dyDescent="0.35">
      <c r="A185" s="184"/>
      <c r="B185" s="196" t="s">
        <v>1672</v>
      </c>
      <c r="C185" s="188"/>
      <c r="D185" s="188"/>
      <c r="E185" s="188"/>
      <c r="F185" s="188"/>
      <c r="G185" s="188"/>
      <c r="H185" s="188"/>
      <c r="I185" s="188"/>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row>
    <row r="186" spans="1:33" ht="15" customHeight="1" x14ac:dyDescent="0.35">
      <c r="A186" s="187" t="s">
        <v>1821</v>
      </c>
      <c r="B186" s="197" t="s">
        <v>1653</v>
      </c>
      <c r="C186" s="201">
        <v>10.573097000000001</v>
      </c>
      <c r="D186" s="201">
        <v>11.142497000000001</v>
      </c>
      <c r="E186" s="201">
        <v>11.550459</v>
      </c>
      <c r="F186" s="201">
        <v>11.976406000000001</v>
      </c>
      <c r="G186" s="201">
        <v>12.420876</v>
      </c>
      <c r="H186" s="201">
        <v>12.828049999999999</v>
      </c>
      <c r="I186" s="201">
        <v>12.983438</v>
      </c>
      <c r="J186" s="201">
        <v>13.300224</v>
      </c>
      <c r="K186" s="201">
        <v>13.582940000000001</v>
      </c>
      <c r="L186" s="201">
        <v>13.843849000000001</v>
      </c>
      <c r="M186" s="201">
        <v>13.968927000000001</v>
      </c>
      <c r="N186" s="201">
        <v>13.942895999999999</v>
      </c>
      <c r="O186" s="201">
        <v>13.921996</v>
      </c>
      <c r="P186" s="201">
        <v>13.905181000000001</v>
      </c>
      <c r="Q186" s="201">
        <v>13.891662999999999</v>
      </c>
      <c r="R186" s="201">
        <v>13.827199999999999</v>
      </c>
      <c r="S186" s="201">
        <v>13.833352</v>
      </c>
      <c r="T186" s="201">
        <v>13.840346</v>
      </c>
      <c r="U186" s="201">
        <v>13.846354</v>
      </c>
      <c r="V186" s="201">
        <v>13.850621</v>
      </c>
      <c r="W186" s="201">
        <v>13.853059999999999</v>
      </c>
      <c r="X186" s="201">
        <v>13.853909</v>
      </c>
      <c r="Y186" s="201">
        <v>13.853624999999999</v>
      </c>
      <c r="Z186" s="201">
        <v>13.851489000000001</v>
      </c>
      <c r="AA186" s="201">
        <v>13.848921000000001</v>
      </c>
      <c r="AB186" s="201">
        <v>13.846690000000001</v>
      </c>
      <c r="AC186" s="201">
        <v>13.844764</v>
      </c>
      <c r="AD186" s="201">
        <v>13.843090999999999</v>
      </c>
      <c r="AE186" s="201">
        <v>13.841633</v>
      </c>
      <c r="AF186" s="199">
        <v>9.6670000000000002E-3</v>
      </c>
      <c r="AG186" s="188"/>
    </row>
    <row r="187" spans="1:33" ht="15" customHeight="1" x14ac:dyDescent="0.35">
      <c r="A187" s="187" t="s">
        <v>1822</v>
      </c>
      <c r="B187" s="197" t="s">
        <v>1655</v>
      </c>
      <c r="C187" s="201">
        <v>7.5891570000000002</v>
      </c>
      <c r="D187" s="201">
        <v>7.653613</v>
      </c>
      <c r="E187" s="201">
        <v>7.8745760000000002</v>
      </c>
      <c r="F187" s="201">
        <v>8.1246460000000003</v>
      </c>
      <c r="G187" s="201">
        <v>8.3947020000000006</v>
      </c>
      <c r="H187" s="201">
        <v>8.6581530000000004</v>
      </c>
      <c r="I187" s="201">
        <v>8.7452690000000004</v>
      </c>
      <c r="J187" s="201">
        <v>8.9524609999999996</v>
      </c>
      <c r="K187" s="201">
        <v>9.1337910000000004</v>
      </c>
      <c r="L187" s="201">
        <v>9.3013089999999998</v>
      </c>
      <c r="M187" s="201">
        <v>9.4123850000000004</v>
      </c>
      <c r="N187" s="201">
        <v>9.4562589999999993</v>
      </c>
      <c r="O187" s="201">
        <v>9.4911980000000007</v>
      </c>
      <c r="P187" s="201">
        <v>9.5119729999999993</v>
      </c>
      <c r="Q187" s="201">
        <v>9.5175099999999997</v>
      </c>
      <c r="R187" s="201">
        <v>9.5169630000000005</v>
      </c>
      <c r="S187" s="201">
        <v>9.5164849999999994</v>
      </c>
      <c r="T187" s="201">
        <v>9.516197</v>
      </c>
      <c r="U187" s="201">
        <v>9.515981</v>
      </c>
      <c r="V187" s="201">
        <v>9.5158149999999999</v>
      </c>
      <c r="W187" s="201">
        <v>9.5156880000000008</v>
      </c>
      <c r="X187" s="201">
        <v>9.5155890000000003</v>
      </c>
      <c r="Y187" s="201">
        <v>9.5155119999999993</v>
      </c>
      <c r="Z187" s="201">
        <v>9.5154490000000003</v>
      </c>
      <c r="AA187" s="201">
        <v>9.5153979999999994</v>
      </c>
      <c r="AB187" s="201">
        <v>9.5153540000000003</v>
      </c>
      <c r="AC187" s="201">
        <v>9.5153219999999994</v>
      </c>
      <c r="AD187" s="201">
        <v>9.5152970000000003</v>
      </c>
      <c r="AE187" s="201">
        <v>9.5152800000000006</v>
      </c>
      <c r="AF187" s="199">
        <v>8.1110000000000002E-3</v>
      </c>
      <c r="AG187" s="188"/>
    </row>
    <row r="188" spans="1:33" ht="12" customHeight="1" x14ac:dyDescent="0.35">
      <c r="A188" s="187" t="s">
        <v>1823</v>
      </c>
      <c r="B188" s="197" t="s">
        <v>1657</v>
      </c>
      <c r="C188" s="201">
        <v>7.1242470000000004</v>
      </c>
      <c r="D188" s="201">
        <v>7.2160089999999997</v>
      </c>
      <c r="E188" s="201">
        <v>7.3539870000000001</v>
      </c>
      <c r="F188" s="201">
        <v>7.5251279999999996</v>
      </c>
      <c r="G188" s="201">
        <v>7.7344340000000003</v>
      </c>
      <c r="H188" s="201">
        <v>7.9782080000000004</v>
      </c>
      <c r="I188" s="201">
        <v>8.1379079999999995</v>
      </c>
      <c r="J188" s="201">
        <v>8.3951510000000003</v>
      </c>
      <c r="K188" s="201">
        <v>8.6496870000000001</v>
      </c>
      <c r="L188" s="201">
        <v>8.9034890000000004</v>
      </c>
      <c r="M188" s="201">
        <v>9.1247819999999997</v>
      </c>
      <c r="N188" s="201">
        <v>9.2921279999999999</v>
      </c>
      <c r="O188" s="201">
        <v>9.383362</v>
      </c>
      <c r="P188" s="201">
        <v>9.4164049999999992</v>
      </c>
      <c r="Q188" s="201">
        <v>9.4244380000000003</v>
      </c>
      <c r="R188" s="201">
        <v>9.4242290000000004</v>
      </c>
      <c r="S188" s="201">
        <v>9.4247239999999994</v>
      </c>
      <c r="T188" s="201">
        <v>9.4242460000000001</v>
      </c>
      <c r="U188" s="201">
        <v>9.4238189999999999</v>
      </c>
      <c r="V188" s="201">
        <v>9.4234810000000007</v>
      </c>
      <c r="W188" s="201">
        <v>9.4232340000000008</v>
      </c>
      <c r="X188" s="201">
        <v>9.4230660000000004</v>
      </c>
      <c r="Y188" s="201">
        <v>9.4229660000000006</v>
      </c>
      <c r="Z188" s="201">
        <v>9.4228909999999999</v>
      </c>
      <c r="AA188" s="201">
        <v>9.4228559999999995</v>
      </c>
      <c r="AB188" s="201">
        <v>9.4228269999999998</v>
      </c>
      <c r="AC188" s="201">
        <v>9.4228059999999996</v>
      </c>
      <c r="AD188" s="201">
        <v>9.4227860000000003</v>
      </c>
      <c r="AE188" s="201">
        <v>9.4227760000000007</v>
      </c>
      <c r="AF188" s="199">
        <v>1.0037000000000001E-2</v>
      </c>
      <c r="AG188" s="188"/>
    </row>
    <row r="189" spans="1:33" ht="15" customHeight="1" x14ac:dyDescent="0.35">
      <c r="A189" s="187" t="s">
        <v>1824</v>
      </c>
      <c r="B189" s="197" t="s">
        <v>1659</v>
      </c>
      <c r="C189" s="201">
        <v>7.2923280000000004</v>
      </c>
      <c r="D189" s="201">
        <v>7.4885429999999999</v>
      </c>
      <c r="E189" s="201">
        <v>7.6984320000000004</v>
      </c>
      <c r="F189" s="201">
        <v>7.9396709999999997</v>
      </c>
      <c r="G189" s="201">
        <v>8.1937490000000004</v>
      </c>
      <c r="H189" s="201">
        <v>8.4433410000000002</v>
      </c>
      <c r="I189" s="201">
        <v>8.5513739999999991</v>
      </c>
      <c r="J189" s="201">
        <v>8.7458200000000001</v>
      </c>
      <c r="K189" s="201">
        <v>8.9143480000000004</v>
      </c>
      <c r="L189" s="201">
        <v>9.0711449999999996</v>
      </c>
      <c r="M189" s="201">
        <v>9.1741499999999991</v>
      </c>
      <c r="N189" s="201">
        <v>9.1696960000000001</v>
      </c>
      <c r="O189" s="201">
        <v>9.1644229999999993</v>
      </c>
      <c r="P189" s="201">
        <v>9.1603110000000001</v>
      </c>
      <c r="Q189" s="201">
        <v>9.1570809999999998</v>
      </c>
      <c r="R189" s="201">
        <v>9.1545240000000003</v>
      </c>
      <c r="S189" s="201">
        <v>9.1525189999999998</v>
      </c>
      <c r="T189" s="201">
        <v>9.1509599999999995</v>
      </c>
      <c r="U189" s="201">
        <v>9.1497329999999994</v>
      </c>
      <c r="V189" s="201">
        <v>9.1487479999999994</v>
      </c>
      <c r="W189" s="201">
        <v>9.1479429999999997</v>
      </c>
      <c r="X189" s="201">
        <v>9.1472829999999998</v>
      </c>
      <c r="Y189" s="201">
        <v>9.1467390000000002</v>
      </c>
      <c r="Z189" s="201">
        <v>9.1462800000000009</v>
      </c>
      <c r="AA189" s="201">
        <v>9.1458969999999997</v>
      </c>
      <c r="AB189" s="201">
        <v>9.1455749999999991</v>
      </c>
      <c r="AC189" s="201">
        <v>9.1453030000000002</v>
      </c>
      <c r="AD189" s="201">
        <v>9.1450709999999997</v>
      </c>
      <c r="AE189" s="201">
        <v>9.1448719999999994</v>
      </c>
      <c r="AF189" s="199">
        <v>8.1169999999999992E-3</v>
      </c>
      <c r="AG189" s="188"/>
    </row>
    <row r="190" spans="1:33" ht="15" customHeight="1" x14ac:dyDescent="0.35">
      <c r="A190" s="187" t="s">
        <v>1825</v>
      </c>
      <c r="B190" s="197" t="s">
        <v>1661</v>
      </c>
      <c r="C190" s="201">
        <v>7.2662880000000003</v>
      </c>
      <c r="D190" s="201">
        <v>7.456753</v>
      </c>
      <c r="E190" s="201">
        <v>7.6719470000000003</v>
      </c>
      <c r="F190" s="201">
        <v>7.9164370000000002</v>
      </c>
      <c r="G190" s="201">
        <v>8.1800329999999999</v>
      </c>
      <c r="H190" s="201">
        <v>8.4364509999999999</v>
      </c>
      <c r="I190" s="201">
        <v>8.5205819999999992</v>
      </c>
      <c r="J190" s="201">
        <v>8.7217909999999996</v>
      </c>
      <c r="K190" s="201">
        <v>8.8977430000000002</v>
      </c>
      <c r="L190" s="201">
        <v>9.0603079999999991</v>
      </c>
      <c r="M190" s="201">
        <v>9.168113</v>
      </c>
      <c r="N190" s="201">
        <v>9.2106549999999991</v>
      </c>
      <c r="O190" s="201">
        <v>9.2446640000000002</v>
      </c>
      <c r="P190" s="201">
        <v>9.2650210000000008</v>
      </c>
      <c r="Q190" s="201">
        <v>9.2711000000000006</v>
      </c>
      <c r="R190" s="201">
        <v>9.2707350000000002</v>
      </c>
      <c r="S190" s="201">
        <v>9.2715379999999996</v>
      </c>
      <c r="T190" s="201">
        <v>9.2708329999999997</v>
      </c>
      <c r="U190" s="201">
        <v>9.2702600000000004</v>
      </c>
      <c r="V190" s="201">
        <v>9.2698</v>
      </c>
      <c r="W190" s="201">
        <v>9.2694550000000007</v>
      </c>
      <c r="X190" s="201">
        <v>9.2691850000000002</v>
      </c>
      <c r="Y190" s="201">
        <v>9.2689760000000003</v>
      </c>
      <c r="Z190" s="201">
        <v>9.2688419999999994</v>
      </c>
      <c r="AA190" s="201">
        <v>9.2687930000000005</v>
      </c>
      <c r="AB190" s="201">
        <v>9.2687729999999995</v>
      </c>
      <c r="AC190" s="201">
        <v>9.2687120000000007</v>
      </c>
      <c r="AD190" s="201">
        <v>9.2686469999999996</v>
      </c>
      <c r="AE190" s="201">
        <v>9.2685589999999998</v>
      </c>
      <c r="AF190" s="199">
        <v>8.7299999999999999E-3</v>
      </c>
      <c r="AG190" s="188"/>
    </row>
    <row r="191" spans="1:33" ht="15" customHeight="1" x14ac:dyDescent="0.35">
      <c r="A191" s="187" t="s">
        <v>1826</v>
      </c>
      <c r="B191" s="197" t="s">
        <v>1663</v>
      </c>
      <c r="C191" s="201">
        <v>17.261652000000002</v>
      </c>
      <c r="D191" s="201">
        <v>17.508472000000001</v>
      </c>
      <c r="E191" s="201">
        <v>17.854599</v>
      </c>
      <c r="F191" s="201">
        <v>18.277643000000001</v>
      </c>
      <c r="G191" s="201">
        <v>18.791989999999998</v>
      </c>
      <c r="H191" s="201">
        <v>19.322899</v>
      </c>
      <c r="I191" s="201">
        <v>19.574387000000002</v>
      </c>
      <c r="J191" s="201">
        <v>20.100262000000001</v>
      </c>
      <c r="K191" s="201">
        <v>20.612482</v>
      </c>
      <c r="L191" s="201">
        <v>21.091540999999999</v>
      </c>
      <c r="M191" s="201">
        <v>21.425149999999999</v>
      </c>
      <c r="N191" s="201">
        <v>21.569101</v>
      </c>
      <c r="O191" s="201">
        <v>21.651192000000002</v>
      </c>
      <c r="P191" s="201">
        <v>21.716843000000001</v>
      </c>
      <c r="Q191" s="201">
        <v>21.767319000000001</v>
      </c>
      <c r="R191" s="201">
        <v>21.791561000000002</v>
      </c>
      <c r="S191" s="201">
        <v>21.802911999999999</v>
      </c>
      <c r="T191" s="201">
        <v>21.804494999999999</v>
      </c>
      <c r="U191" s="201">
        <v>21.806328000000001</v>
      </c>
      <c r="V191" s="201">
        <v>21.808396999999999</v>
      </c>
      <c r="W191" s="201">
        <v>21.810658</v>
      </c>
      <c r="X191" s="201">
        <v>21.812992000000001</v>
      </c>
      <c r="Y191" s="201">
        <v>21.815377999999999</v>
      </c>
      <c r="Z191" s="201">
        <v>21.817827000000001</v>
      </c>
      <c r="AA191" s="201">
        <v>21.820350999999999</v>
      </c>
      <c r="AB191" s="201">
        <v>21.822946999999999</v>
      </c>
      <c r="AC191" s="201">
        <v>21.825541999999999</v>
      </c>
      <c r="AD191" s="201">
        <v>21.828123000000001</v>
      </c>
      <c r="AE191" s="201">
        <v>21.830663999999999</v>
      </c>
      <c r="AF191" s="199">
        <v>8.4220000000000007E-3</v>
      </c>
      <c r="AG191" s="188"/>
    </row>
    <row r="192" spans="1:33" ht="15" customHeight="1" x14ac:dyDescent="0.35">
      <c r="A192" s="187" t="s">
        <v>1827</v>
      </c>
      <c r="B192" s="197" t="s">
        <v>1665</v>
      </c>
      <c r="C192" s="201">
        <v>0</v>
      </c>
      <c r="D192" s="201">
        <v>0</v>
      </c>
      <c r="E192" s="201">
        <v>14.553922999999999</v>
      </c>
      <c r="F192" s="201">
        <v>15.066867</v>
      </c>
      <c r="G192" s="201">
        <v>15.340820000000001</v>
      </c>
      <c r="H192" s="201">
        <v>15.708619000000001</v>
      </c>
      <c r="I192" s="201">
        <v>15.968109999999999</v>
      </c>
      <c r="J192" s="201">
        <v>16.338889999999999</v>
      </c>
      <c r="K192" s="201">
        <v>16.692547000000001</v>
      </c>
      <c r="L192" s="201">
        <v>17.086779</v>
      </c>
      <c r="M192" s="201">
        <v>17.502669999999998</v>
      </c>
      <c r="N192" s="201">
        <v>17.910140999999999</v>
      </c>
      <c r="O192" s="201">
        <v>18.234856000000001</v>
      </c>
      <c r="P192" s="201">
        <v>18.327406</v>
      </c>
      <c r="Q192" s="201">
        <v>18.539055000000001</v>
      </c>
      <c r="R192" s="201">
        <v>18.653217000000001</v>
      </c>
      <c r="S192" s="201">
        <v>18.661173000000002</v>
      </c>
      <c r="T192" s="201">
        <v>18.663958000000001</v>
      </c>
      <c r="U192" s="201">
        <v>18.661142000000002</v>
      </c>
      <c r="V192" s="201">
        <v>18.658387999999999</v>
      </c>
      <c r="W192" s="201">
        <v>18.655849</v>
      </c>
      <c r="X192" s="201">
        <v>18.651683999999999</v>
      </c>
      <c r="Y192" s="201">
        <v>18.646740000000001</v>
      </c>
      <c r="Z192" s="201">
        <v>18.642441000000002</v>
      </c>
      <c r="AA192" s="201">
        <v>18.638739000000001</v>
      </c>
      <c r="AB192" s="201">
        <v>18.635572</v>
      </c>
      <c r="AC192" s="201">
        <v>18.632866</v>
      </c>
      <c r="AD192" s="201">
        <v>18.630549999999999</v>
      </c>
      <c r="AE192" s="201">
        <v>18.628551000000002</v>
      </c>
      <c r="AF192" s="199" t="s">
        <v>2926</v>
      </c>
      <c r="AG192" s="188"/>
    </row>
    <row r="193" spans="1:33" ht="15" customHeight="1" x14ac:dyDescent="0.35">
      <c r="A193" s="187" t="s">
        <v>1828</v>
      </c>
      <c r="B193" s="197" t="s">
        <v>1667</v>
      </c>
      <c r="C193" s="201">
        <v>0</v>
      </c>
      <c r="D193" s="201">
        <v>0</v>
      </c>
      <c r="E193" s="201">
        <v>10.500055</v>
      </c>
      <c r="F193" s="201">
        <v>10.814527999999999</v>
      </c>
      <c r="G193" s="201">
        <v>10.960862000000001</v>
      </c>
      <c r="H193" s="201">
        <v>11.154066</v>
      </c>
      <c r="I193" s="201">
        <v>11.298344</v>
      </c>
      <c r="J193" s="201">
        <v>11.557214</v>
      </c>
      <c r="K193" s="201">
        <v>11.816191</v>
      </c>
      <c r="L193" s="201">
        <v>12.104652</v>
      </c>
      <c r="M193" s="201">
        <v>12.409575</v>
      </c>
      <c r="N193" s="201">
        <v>12.703073</v>
      </c>
      <c r="O193" s="201">
        <v>12.960664</v>
      </c>
      <c r="P193" s="201">
        <v>13.015003999999999</v>
      </c>
      <c r="Q193" s="201">
        <v>13.172396000000001</v>
      </c>
      <c r="R193" s="201">
        <v>13.256944000000001</v>
      </c>
      <c r="S193" s="201">
        <v>13.258760000000001</v>
      </c>
      <c r="T193" s="201">
        <v>13.253944000000001</v>
      </c>
      <c r="U193" s="201">
        <v>13.246221999999999</v>
      </c>
      <c r="V193" s="201">
        <v>13.239534000000001</v>
      </c>
      <c r="W193" s="201">
        <v>13.233949000000001</v>
      </c>
      <c r="X193" s="201">
        <v>13.229295</v>
      </c>
      <c r="Y193" s="201">
        <v>13.225408</v>
      </c>
      <c r="Z193" s="201">
        <v>13.221905</v>
      </c>
      <c r="AA193" s="201">
        <v>13.218749000000001</v>
      </c>
      <c r="AB193" s="201">
        <v>13.21626</v>
      </c>
      <c r="AC193" s="201">
        <v>13.214546</v>
      </c>
      <c r="AD193" s="201">
        <v>13.213753000000001</v>
      </c>
      <c r="AE193" s="201">
        <v>13.182786</v>
      </c>
      <c r="AF193" s="199" t="s">
        <v>2926</v>
      </c>
      <c r="AG193" s="188"/>
    </row>
    <row r="194" spans="1:33" ht="12" customHeight="1" x14ac:dyDescent="0.35">
      <c r="A194" s="187" t="s">
        <v>1829</v>
      </c>
      <c r="B194" s="197" t="s">
        <v>1669</v>
      </c>
      <c r="C194" s="201">
        <v>0</v>
      </c>
      <c r="D194" s="201">
        <v>0</v>
      </c>
      <c r="E194" s="201">
        <v>11.516572999999999</v>
      </c>
      <c r="F194" s="201">
        <v>11.516893</v>
      </c>
      <c r="G194" s="201">
        <v>11.516845999999999</v>
      </c>
      <c r="H194" s="201">
        <v>11.516837000000001</v>
      </c>
      <c r="I194" s="201">
        <v>11.516862</v>
      </c>
      <c r="J194" s="201">
        <v>11.516876999999999</v>
      </c>
      <c r="K194" s="201">
        <v>11.5169</v>
      </c>
      <c r="L194" s="201">
        <v>11.516932000000001</v>
      </c>
      <c r="M194" s="201">
        <v>11.516957</v>
      </c>
      <c r="N194" s="201">
        <v>11.516973</v>
      </c>
      <c r="O194" s="201">
        <v>11.516972000000001</v>
      </c>
      <c r="P194" s="201">
        <v>11.516952</v>
      </c>
      <c r="Q194" s="201">
        <v>11.516908000000001</v>
      </c>
      <c r="R194" s="201">
        <v>11.516901000000001</v>
      </c>
      <c r="S194" s="201">
        <v>11.516807999999999</v>
      </c>
      <c r="T194" s="201">
        <v>11.516840999999999</v>
      </c>
      <c r="U194" s="201">
        <v>11.516873</v>
      </c>
      <c r="V194" s="201">
        <v>11.516902999999999</v>
      </c>
      <c r="W194" s="201">
        <v>11.516926</v>
      </c>
      <c r="X194" s="201">
        <v>11.516942999999999</v>
      </c>
      <c r="Y194" s="201">
        <v>11.516958000000001</v>
      </c>
      <c r="Z194" s="201">
        <v>11.516968</v>
      </c>
      <c r="AA194" s="201">
        <v>11.516971</v>
      </c>
      <c r="AB194" s="201">
        <v>11.516972000000001</v>
      </c>
      <c r="AC194" s="201">
        <v>11.516975</v>
      </c>
      <c r="AD194" s="201">
        <v>11.516978999999999</v>
      </c>
      <c r="AE194" s="201">
        <v>11.516980999999999</v>
      </c>
      <c r="AF194" s="199" t="s">
        <v>2926</v>
      </c>
      <c r="AG194" s="188"/>
    </row>
    <row r="195" spans="1:33" ht="15" customHeight="1" x14ac:dyDescent="0.35">
      <c r="A195" s="187" t="s">
        <v>1830</v>
      </c>
      <c r="B195" s="197" t="s">
        <v>1763</v>
      </c>
      <c r="C195" s="201">
        <v>9.5238890000000005</v>
      </c>
      <c r="D195" s="201">
        <v>9.8850479999999994</v>
      </c>
      <c r="E195" s="201">
        <v>10.223195</v>
      </c>
      <c r="F195" s="201">
        <v>10.585125</v>
      </c>
      <c r="G195" s="201">
        <v>10.966773</v>
      </c>
      <c r="H195" s="201">
        <v>11.324284</v>
      </c>
      <c r="I195" s="201">
        <v>11.456541</v>
      </c>
      <c r="J195" s="201">
        <v>11.736370000000001</v>
      </c>
      <c r="K195" s="201">
        <v>11.984617</v>
      </c>
      <c r="L195" s="201">
        <v>12.213813</v>
      </c>
      <c r="M195" s="201">
        <v>12.339365000000001</v>
      </c>
      <c r="N195" s="201">
        <v>12.347232999999999</v>
      </c>
      <c r="O195" s="201">
        <v>12.353313999999999</v>
      </c>
      <c r="P195" s="201">
        <v>12.354782999999999</v>
      </c>
      <c r="Q195" s="201">
        <v>12.350885999999999</v>
      </c>
      <c r="R195" s="201">
        <v>12.314574</v>
      </c>
      <c r="S195" s="201">
        <v>12.31892</v>
      </c>
      <c r="T195" s="201">
        <v>12.323705</v>
      </c>
      <c r="U195" s="201">
        <v>12.327807999999999</v>
      </c>
      <c r="V195" s="201">
        <v>12.3308</v>
      </c>
      <c r="W195" s="201">
        <v>12.332654</v>
      </c>
      <c r="X195" s="201">
        <v>12.333526000000001</v>
      </c>
      <c r="Y195" s="201">
        <v>12.333724999999999</v>
      </c>
      <c r="Z195" s="201">
        <v>12.332836</v>
      </c>
      <c r="AA195" s="201">
        <v>12.331709</v>
      </c>
      <c r="AB195" s="201">
        <v>12.330769999999999</v>
      </c>
      <c r="AC195" s="201">
        <v>12.330009</v>
      </c>
      <c r="AD195" s="201">
        <v>12.32938</v>
      </c>
      <c r="AE195" s="201">
        <v>12.328884</v>
      </c>
      <c r="AF195" s="199">
        <v>9.2619999999999994E-3</v>
      </c>
      <c r="AG195" s="188"/>
    </row>
    <row r="196" spans="1:33" ht="15" customHeight="1" x14ac:dyDescent="0.35">
      <c r="A196" s="184"/>
      <c r="B196" s="196" t="s">
        <v>1684</v>
      </c>
      <c r="C196" s="188"/>
      <c r="D196" s="188"/>
      <c r="E196" s="188"/>
      <c r="F196" s="188"/>
      <c r="G196" s="188"/>
      <c r="H196" s="188"/>
      <c r="I196" s="188"/>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row>
    <row r="197" spans="1:33" ht="15" customHeight="1" x14ac:dyDescent="0.35">
      <c r="A197" s="187" t="s">
        <v>1831</v>
      </c>
      <c r="B197" s="197" t="s">
        <v>1653</v>
      </c>
      <c r="C197" s="201">
        <v>6.6741390000000003</v>
      </c>
      <c r="D197" s="201">
        <v>6.8852869999999999</v>
      </c>
      <c r="E197" s="201">
        <v>7.1006450000000001</v>
      </c>
      <c r="F197" s="201">
        <v>7.3028009999999997</v>
      </c>
      <c r="G197" s="201">
        <v>7.4942260000000003</v>
      </c>
      <c r="H197" s="201">
        <v>7.6626830000000004</v>
      </c>
      <c r="I197" s="201">
        <v>7.7328869999999998</v>
      </c>
      <c r="J197" s="201">
        <v>7.8412220000000001</v>
      </c>
      <c r="K197" s="201">
        <v>7.9530010000000004</v>
      </c>
      <c r="L197" s="201">
        <v>8.0583939999999998</v>
      </c>
      <c r="M197" s="201">
        <v>8.1212520000000001</v>
      </c>
      <c r="N197" s="201">
        <v>8.1268779999999996</v>
      </c>
      <c r="O197" s="201">
        <v>8.1281630000000007</v>
      </c>
      <c r="P197" s="201">
        <v>8.1268899999999995</v>
      </c>
      <c r="Q197" s="201">
        <v>8.1269220000000004</v>
      </c>
      <c r="R197" s="201">
        <v>8.1283809999999992</v>
      </c>
      <c r="S197" s="201">
        <v>8.1269950000000009</v>
      </c>
      <c r="T197" s="201">
        <v>8.1271599999999999</v>
      </c>
      <c r="U197" s="201">
        <v>8.1266210000000001</v>
      </c>
      <c r="V197" s="201">
        <v>8.1267200000000006</v>
      </c>
      <c r="W197" s="201">
        <v>8.1229709999999997</v>
      </c>
      <c r="X197" s="201">
        <v>8.1231500000000008</v>
      </c>
      <c r="Y197" s="201">
        <v>8.1209229999999994</v>
      </c>
      <c r="Z197" s="201">
        <v>8.1220180000000006</v>
      </c>
      <c r="AA197" s="201">
        <v>8.1246240000000007</v>
      </c>
      <c r="AB197" s="201">
        <v>8.1271280000000008</v>
      </c>
      <c r="AC197" s="201">
        <v>8.1300319999999999</v>
      </c>
      <c r="AD197" s="201">
        <v>8.1331559999999996</v>
      </c>
      <c r="AE197" s="201">
        <v>8.1364839999999994</v>
      </c>
      <c r="AF197" s="199">
        <v>7.1009999999999997E-3</v>
      </c>
      <c r="AG197" s="188"/>
    </row>
    <row r="198" spans="1:33" ht="15" customHeight="1" x14ac:dyDescent="0.35">
      <c r="A198" s="187" t="s">
        <v>1832</v>
      </c>
      <c r="B198" s="197" t="s">
        <v>1655</v>
      </c>
      <c r="C198" s="201">
        <v>6.9583700000000004</v>
      </c>
      <c r="D198" s="201">
        <v>5.950431</v>
      </c>
      <c r="E198" s="201">
        <v>6.0052209999999997</v>
      </c>
      <c r="F198" s="201">
        <v>6.0688019999999998</v>
      </c>
      <c r="G198" s="201">
        <v>6.1340399999999997</v>
      </c>
      <c r="H198" s="201">
        <v>6.2195070000000001</v>
      </c>
      <c r="I198" s="201">
        <v>6.275277</v>
      </c>
      <c r="J198" s="201">
        <v>6.3645100000000001</v>
      </c>
      <c r="K198" s="201">
        <v>6.452</v>
      </c>
      <c r="L198" s="201">
        <v>6.5398459999999998</v>
      </c>
      <c r="M198" s="201">
        <v>6.6215289999999998</v>
      </c>
      <c r="N198" s="201">
        <v>6.6921359999999996</v>
      </c>
      <c r="O198" s="201">
        <v>6.7030209999999997</v>
      </c>
      <c r="P198" s="201">
        <v>6.7029290000000001</v>
      </c>
      <c r="Q198" s="201">
        <v>6.6994939999999996</v>
      </c>
      <c r="R198" s="201">
        <v>6.6990080000000001</v>
      </c>
      <c r="S198" s="201">
        <v>6.7021269999999999</v>
      </c>
      <c r="T198" s="201">
        <v>6.7062020000000002</v>
      </c>
      <c r="U198" s="201">
        <v>6.6988260000000004</v>
      </c>
      <c r="V198" s="201">
        <v>6.7054070000000001</v>
      </c>
      <c r="W198" s="201">
        <v>6.7120790000000001</v>
      </c>
      <c r="X198" s="201">
        <v>6.7185249999999996</v>
      </c>
      <c r="Y198" s="201">
        <v>6.7253360000000004</v>
      </c>
      <c r="Z198" s="201">
        <v>6.7335149999999997</v>
      </c>
      <c r="AA198" s="201">
        <v>6.743824</v>
      </c>
      <c r="AB198" s="201">
        <v>6.7563190000000004</v>
      </c>
      <c r="AC198" s="201">
        <v>6.770016</v>
      </c>
      <c r="AD198" s="201">
        <v>6.7856069999999997</v>
      </c>
      <c r="AE198" s="201">
        <v>6.8020569999999996</v>
      </c>
      <c r="AF198" s="199">
        <v>-8.1099999999999998E-4</v>
      </c>
      <c r="AG198" s="188"/>
    </row>
    <row r="199" spans="1:33" ht="15" customHeight="1" x14ac:dyDescent="0.35">
      <c r="A199" s="187" t="s">
        <v>1833</v>
      </c>
      <c r="B199" s="197" t="s">
        <v>1657</v>
      </c>
      <c r="C199" s="201">
        <v>6.8185469999999997</v>
      </c>
      <c r="D199" s="201">
        <v>5.9032</v>
      </c>
      <c r="E199" s="201">
        <v>5.9650509999999999</v>
      </c>
      <c r="F199" s="201">
        <v>6.0357159999999999</v>
      </c>
      <c r="G199" s="201">
        <v>6.1125299999999996</v>
      </c>
      <c r="H199" s="201">
        <v>6.2139790000000001</v>
      </c>
      <c r="I199" s="201">
        <v>6.2841339999999999</v>
      </c>
      <c r="J199" s="201">
        <v>6.4003509999999997</v>
      </c>
      <c r="K199" s="201">
        <v>6.5141970000000002</v>
      </c>
      <c r="L199" s="201">
        <v>6.6342739999999996</v>
      </c>
      <c r="M199" s="201">
        <v>6.7531949999999998</v>
      </c>
      <c r="N199" s="201">
        <v>6.8533330000000001</v>
      </c>
      <c r="O199" s="201">
        <v>6.894069</v>
      </c>
      <c r="P199" s="201">
        <v>6.9161210000000004</v>
      </c>
      <c r="Q199" s="201">
        <v>6.9317440000000001</v>
      </c>
      <c r="R199" s="201">
        <v>6.9487759999999996</v>
      </c>
      <c r="S199" s="201">
        <v>6.9515539999999998</v>
      </c>
      <c r="T199" s="201">
        <v>6.9596419999999997</v>
      </c>
      <c r="U199" s="201">
        <v>6.9644709999999996</v>
      </c>
      <c r="V199" s="201">
        <v>6.967352</v>
      </c>
      <c r="W199" s="201">
        <v>6.971768</v>
      </c>
      <c r="X199" s="201">
        <v>6.9693500000000004</v>
      </c>
      <c r="Y199" s="201">
        <v>6.9705820000000003</v>
      </c>
      <c r="Z199" s="201">
        <v>6.9722020000000002</v>
      </c>
      <c r="AA199" s="201">
        <v>6.9730920000000003</v>
      </c>
      <c r="AB199" s="201">
        <v>6.9748109999999999</v>
      </c>
      <c r="AC199" s="201">
        <v>6.9750360000000002</v>
      </c>
      <c r="AD199" s="201">
        <v>6.9777069999999997</v>
      </c>
      <c r="AE199" s="201">
        <v>6.981122</v>
      </c>
      <c r="AF199" s="199">
        <v>8.4199999999999998E-4</v>
      </c>
      <c r="AG199" s="188"/>
    </row>
    <row r="200" spans="1:33" ht="12" customHeight="1" x14ac:dyDescent="0.35">
      <c r="A200" s="187" t="s">
        <v>1834</v>
      </c>
      <c r="B200" s="197" t="s">
        <v>1659</v>
      </c>
      <c r="C200" s="201">
        <v>6.2556659999999997</v>
      </c>
      <c r="D200" s="201">
        <v>6.4594430000000003</v>
      </c>
      <c r="E200" s="201">
        <v>6.6792100000000003</v>
      </c>
      <c r="F200" s="201">
        <v>6.8717769999999998</v>
      </c>
      <c r="G200" s="201">
        <v>7.0298689999999997</v>
      </c>
      <c r="H200" s="201">
        <v>7.2014269999999998</v>
      </c>
      <c r="I200" s="201">
        <v>7.2521440000000004</v>
      </c>
      <c r="J200" s="201">
        <v>7.3517650000000003</v>
      </c>
      <c r="K200" s="201">
        <v>7.4505059999999999</v>
      </c>
      <c r="L200" s="201">
        <v>7.5456849999999998</v>
      </c>
      <c r="M200" s="201">
        <v>7.5988150000000001</v>
      </c>
      <c r="N200" s="201">
        <v>7.6172199999999997</v>
      </c>
      <c r="O200" s="201">
        <v>7.6193169999999997</v>
      </c>
      <c r="P200" s="201">
        <v>7.621588</v>
      </c>
      <c r="Q200" s="201">
        <v>7.618258</v>
      </c>
      <c r="R200" s="201">
        <v>7.616892</v>
      </c>
      <c r="S200" s="201">
        <v>7.6090210000000003</v>
      </c>
      <c r="T200" s="201">
        <v>7.607443</v>
      </c>
      <c r="U200" s="201">
        <v>7.5977399999999999</v>
      </c>
      <c r="V200" s="201">
        <v>7.5978310000000002</v>
      </c>
      <c r="W200" s="201">
        <v>7.5968970000000002</v>
      </c>
      <c r="X200" s="201">
        <v>7.596285</v>
      </c>
      <c r="Y200" s="201">
        <v>7.5948719999999996</v>
      </c>
      <c r="Z200" s="201">
        <v>7.596266</v>
      </c>
      <c r="AA200" s="201">
        <v>7.5969189999999998</v>
      </c>
      <c r="AB200" s="201">
        <v>7.6001269999999996</v>
      </c>
      <c r="AC200" s="201">
        <v>7.6039709999999996</v>
      </c>
      <c r="AD200" s="201">
        <v>7.6085469999999997</v>
      </c>
      <c r="AE200" s="201">
        <v>7.6125239999999996</v>
      </c>
      <c r="AF200" s="199">
        <v>7.0359999999999997E-3</v>
      </c>
      <c r="AG200" s="188"/>
    </row>
    <row r="201" spans="1:33" ht="15" customHeight="1" x14ac:dyDescent="0.35">
      <c r="A201" s="187" t="s">
        <v>1835</v>
      </c>
      <c r="B201" s="197" t="s">
        <v>1661</v>
      </c>
      <c r="C201" s="201">
        <v>0</v>
      </c>
      <c r="D201" s="201">
        <v>0</v>
      </c>
      <c r="E201" s="201">
        <v>0</v>
      </c>
      <c r="F201" s="201">
        <v>0</v>
      </c>
      <c r="G201" s="201">
        <v>0</v>
      </c>
      <c r="H201" s="201">
        <v>0</v>
      </c>
      <c r="I201" s="201">
        <v>0</v>
      </c>
      <c r="J201" s="201">
        <v>0</v>
      </c>
      <c r="K201" s="201">
        <v>0</v>
      </c>
      <c r="L201" s="201">
        <v>0</v>
      </c>
      <c r="M201" s="201">
        <v>0</v>
      </c>
      <c r="N201" s="201">
        <v>0</v>
      </c>
      <c r="O201" s="201">
        <v>0</v>
      </c>
      <c r="P201" s="201">
        <v>0</v>
      </c>
      <c r="Q201" s="201">
        <v>0</v>
      </c>
      <c r="R201" s="201">
        <v>0</v>
      </c>
      <c r="S201" s="201">
        <v>0</v>
      </c>
      <c r="T201" s="201">
        <v>0</v>
      </c>
      <c r="U201" s="201">
        <v>0</v>
      </c>
      <c r="V201" s="201">
        <v>0</v>
      </c>
      <c r="W201" s="201">
        <v>0</v>
      </c>
      <c r="X201" s="201">
        <v>0</v>
      </c>
      <c r="Y201" s="201">
        <v>0</v>
      </c>
      <c r="Z201" s="201">
        <v>0</v>
      </c>
      <c r="AA201" s="201">
        <v>0</v>
      </c>
      <c r="AB201" s="201">
        <v>0</v>
      </c>
      <c r="AC201" s="201">
        <v>0</v>
      </c>
      <c r="AD201" s="201">
        <v>0</v>
      </c>
      <c r="AE201" s="201">
        <v>0</v>
      </c>
      <c r="AF201" s="199" t="s">
        <v>2926</v>
      </c>
      <c r="AG201" s="188"/>
    </row>
    <row r="202" spans="1:33" ht="15" customHeight="1" x14ac:dyDescent="0.35">
      <c r="A202" s="187" t="s">
        <v>1836</v>
      </c>
      <c r="B202" s="197" t="s">
        <v>1663</v>
      </c>
      <c r="C202" s="201">
        <v>10.834071</v>
      </c>
      <c r="D202" s="201">
        <v>10.882474</v>
      </c>
      <c r="E202" s="201">
        <v>10.964461</v>
      </c>
      <c r="F202" s="201">
        <v>11.061527999999999</v>
      </c>
      <c r="G202" s="201">
        <v>11.154343000000001</v>
      </c>
      <c r="H202" s="201">
        <v>11.255208</v>
      </c>
      <c r="I202" s="201">
        <v>11.301463</v>
      </c>
      <c r="J202" s="201">
        <v>11.387994000000001</v>
      </c>
      <c r="K202" s="201">
        <v>11.466987</v>
      </c>
      <c r="L202" s="201">
        <v>11.517638</v>
      </c>
      <c r="M202" s="201">
        <v>11.558145</v>
      </c>
      <c r="N202" s="201">
        <v>11.571635000000001</v>
      </c>
      <c r="O202" s="201">
        <v>11.573013</v>
      </c>
      <c r="P202" s="201">
        <v>11.573555000000001</v>
      </c>
      <c r="Q202" s="201">
        <v>11.573771000000001</v>
      </c>
      <c r="R202" s="201">
        <v>11.574054</v>
      </c>
      <c r="S202" s="201">
        <v>11.574018000000001</v>
      </c>
      <c r="T202" s="201">
        <v>11.570601999999999</v>
      </c>
      <c r="U202" s="201">
        <v>11.572164000000001</v>
      </c>
      <c r="V202" s="201">
        <v>11.574119</v>
      </c>
      <c r="W202" s="201">
        <v>11.576482</v>
      </c>
      <c r="X202" s="201">
        <v>11.579226</v>
      </c>
      <c r="Y202" s="201">
        <v>11.582304000000001</v>
      </c>
      <c r="Z202" s="201">
        <v>11.584953000000001</v>
      </c>
      <c r="AA202" s="201">
        <v>11.58859</v>
      </c>
      <c r="AB202" s="201">
        <v>11.592428</v>
      </c>
      <c r="AC202" s="201">
        <v>11.596462000000001</v>
      </c>
      <c r="AD202" s="201">
        <v>11.600711</v>
      </c>
      <c r="AE202" s="201">
        <v>11.604713</v>
      </c>
      <c r="AF202" s="199">
        <v>2.457E-3</v>
      </c>
      <c r="AG202" s="188"/>
    </row>
    <row r="203" spans="1:33" ht="15" customHeight="1" x14ac:dyDescent="0.35">
      <c r="A203" s="187" t="s">
        <v>1837</v>
      </c>
      <c r="B203" s="197" t="s">
        <v>1665</v>
      </c>
      <c r="C203" s="201">
        <v>0</v>
      </c>
      <c r="D203" s="201">
        <v>0</v>
      </c>
      <c r="E203" s="201">
        <v>1.5461009999999999</v>
      </c>
      <c r="F203" s="201">
        <v>9.1604080000000003</v>
      </c>
      <c r="G203" s="201">
        <v>9.3002350000000007</v>
      </c>
      <c r="H203" s="201">
        <v>9.4663240000000002</v>
      </c>
      <c r="I203" s="201">
        <v>9.5709890000000009</v>
      </c>
      <c r="J203" s="201">
        <v>9.7491660000000007</v>
      </c>
      <c r="K203" s="201">
        <v>9.9611009999999993</v>
      </c>
      <c r="L203" s="201">
        <v>10.190699</v>
      </c>
      <c r="M203" s="201">
        <v>10.420973</v>
      </c>
      <c r="N203" s="201">
        <v>10.627694</v>
      </c>
      <c r="O203" s="201">
        <v>10.800001999999999</v>
      </c>
      <c r="P203" s="201">
        <v>10.845261000000001</v>
      </c>
      <c r="Q203" s="201">
        <v>10.964962999999999</v>
      </c>
      <c r="R203" s="201">
        <v>11.044594</v>
      </c>
      <c r="S203" s="201">
        <v>11.048244</v>
      </c>
      <c r="T203" s="201">
        <v>11.049844999999999</v>
      </c>
      <c r="U203" s="201">
        <v>11.050592999999999</v>
      </c>
      <c r="V203" s="201">
        <v>11.051220000000001</v>
      </c>
      <c r="W203" s="201">
        <v>11.051603999999999</v>
      </c>
      <c r="X203" s="201">
        <v>11.051218</v>
      </c>
      <c r="Y203" s="201">
        <v>11.049953</v>
      </c>
      <c r="Z203" s="201">
        <v>11.049047</v>
      </c>
      <c r="AA203" s="201">
        <v>11.048401999999999</v>
      </c>
      <c r="AB203" s="201">
        <v>11.047969</v>
      </c>
      <c r="AC203" s="201">
        <v>11.047743000000001</v>
      </c>
      <c r="AD203" s="201">
        <v>11.047666</v>
      </c>
      <c r="AE203" s="201">
        <v>11.047719000000001</v>
      </c>
      <c r="AF203" s="199" t="s">
        <v>2926</v>
      </c>
      <c r="AG203" s="188"/>
    </row>
    <row r="204" spans="1:33" ht="12" customHeight="1" x14ac:dyDescent="0.35">
      <c r="A204" s="187" t="s">
        <v>1838</v>
      </c>
      <c r="B204" s="197" t="s">
        <v>1667</v>
      </c>
      <c r="C204" s="201">
        <v>0</v>
      </c>
      <c r="D204" s="201">
        <v>0</v>
      </c>
      <c r="E204" s="201">
        <v>1.4758230000000001</v>
      </c>
      <c r="F204" s="201">
        <v>9.1331419999999994</v>
      </c>
      <c r="G204" s="201">
        <v>9.2339409999999997</v>
      </c>
      <c r="H204" s="201">
        <v>9.3585609999999999</v>
      </c>
      <c r="I204" s="201">
        <v>9.4466509999999992</v>
      </c>
      <c r="J204" s="201">
        <v>9.5970720000000007</v>
      </c>
      <c r="K204" s="201">
        <v>9.7784639999999996</v>
      </c>
      <c r="L204" s="201">
        <v>9.9770450000000004</v>
      </c>
      <c r="M204" s="201">
        <v>10.180616000000001</v>
      </c>
      <c r="N204" s="201">
        <v>10.386760000000001</v>
      </c>
      <c r="O204" s="201">
        <v>10.565909</v>
      </c>
      <c r="P204" s="201">
        <v>10.630685</v>
      </c>
      <c r="Q204" s="201">
        <v>10.747038999999999</v>
      </c>
      <c r="R204" s="201">
        <v>10.822960999999999</v>
      </c>
      <c r="S204" s="201">
        <v>10.82043</v>
      </c>
      <c r="T204" s="201">
        <v>10.817456999999999</v>
      </c>
      <c r="U204" s="201">
        <v>10.815135</v>
      </c>
      <c r="V204" s="201">
        <v>10.813281</v>
      </c>
      <c r="W204" s="201">
        <v>10.811807</v>
      </c>
      <c r="X204" s="201">
        <v>10.810549</v>
      </c>
      <c r="Y204" s="201">
        <v>10.809417</v>
      </c>
      <c r="Z204" s="201">
        <v>10.808534</v>
      </c>
      <c r="AA204" s="201">
        <v>10.807896</v>
      </c>
      <c r="AB204" s="201">
        <v>10.80747</v>
      </c>
      <c r="AC204" s="201">
        <v>10.807022</v>
      </c>
      <c r="AD204" s="201">
        <v>10.806644</v>
      </c>
      <c r="AE204" s="201">
        <v>10.811745</v>
      </c>
      <c r="AF204" s="199" t="s">
        <v>2926</v>
      </c>
      <c r="AG204" s="188"/>
    </row>
    <row r="205" spans="1:33" ht="15" customHeight="1" x14ac:dyDescent="0.35">
      <c r="A205" s="187" t="s">
        <v>1839</v>
      </c>
      <c r="B205" s="197" t="s">
        <v>1669</v>
      </c>
      <c r="C205" s="201">
        <v>0</v>
      </c>
      <c r="D205" s="201">
        <v>0</v>
      </c>
      <c r="E205" s="201">
        <v>7.1006340000000003</v>
      </c>
      <c r="F205" s="201">
        <v>7.1107100000000001</v>
      </c>
      <c r="G205" s="201">
        <v>7.1105689999999999</v>
      </c>
      <c r="H205" s="201">
        <v>7.1103800000000001</v>
      </c>
      <c r="I205" s="201">
        <v>7.11015</v>
      </c>
      <c r="J205" s="201">
        <v>7.1097770000000002</v>
      </c>
      <c r="K205" s="201">
        <v>7.1092839999999997</v>
      </c>
      <c r="L205" s="201">
        <v>7.1088810000000002</v>
      </c>
      <c r="M205" s="201">
        <v>7.1087109999999996</v>
      </c>
      <c r="N205" s="201">
        <v>7.1085050000000001</v>
      </c>
      <c r="O205" s="201">
        <v>7.1085089999999997</v>
      </c>
      <c r="P205" s="201">
        <v>7.1085839999999996</v>
      </c>
      <c r="Q205" s="201">
        <v>7.108803</v>
      </c>
      <c r="R205" s="201">
        <v>7.1090289999999996</v>
      </c>
      <c r="S205" s="201">
        <v>7.1092680000000001</v>
      </c>
      <c r="T205" s="201">
        <v>7.1095100000000002</v>
      </c>
      <c r="U205" s="201">
        <v>7.1097460000000003</v>
      </c>
      <c r="V205" s="201">
        <v>7.1099870000000003</v>
      </c>
      <c r="W205" s="201">
        <v>7.1102550000000004</v>
      </c>
      <c r="X205" s="201">
        <v>7.1105390000000002</v>
      </c>
      <c r="Y205" s="201">
        <v>7.1108250000000002</v>
      </c>
      <c r="Z205" s="201">
        <v>7.1111050000000002</v>
      </c>
      <c r="AA205" s="201">
        <v>7.1113850000000003</v>
      </c>
      <c r="AB205" s="201">
        <v>7.1116630000000001</v>
      </c>
      <c r="AC205" s="201">
        <v>7.1119459999999997</v>
      </c>
      <c r="AD205" s="201">
        <v>7.1122259999999997</v>
      </c>
      <c r="AE205" s="201">
        <v>7.1125040000000004</v>
      </c>
      <c r="AF205" s="199" t="s">
        <v>2926</v>
      </c>
      <c r="AG205" s="188"/>
    </row>
    <row r="206" spans="1:33" ht="15" customHeight="1" x14ac:dyDescent="0.35">
      <c r="A206" s="187" t="s">
        <v>1840</v>
      </c>
      <c r="B206" s="197" t="s">
        <v>1774</v>
      </c>
      <c r="C206" s="201">
        <v>6.6682579999999998</v>
      </c>
      <c r="D206" s="201">
        <v>6.8778680000000003</v>
      </c>
      <c r="E206" s="201">
        <v>7.0931090000000001</v>
      </c>
      <c r="F206" s="201">
        <v>7.2950730000000004</v>
      </c>
      <c r="G206" s="201">
        <v>7.4860600000000002</v>
      </c>
      <c r="H206" s="201">
        <v>7.6547729999999996</v>
      </c>
      <c r="I206" s="201">
        <v>7.7251940000000001</v>
      </c>
      <c r="J206" s="201">
        <v>7.833914</v>
      </c>
      <c r="K206" s="201">
        <v>7.945862</v>
      </c>
      <c r="L206" s="201">
        <v>8.0513449999999995</v>
      </c>
      <c r="M206" s="201">
        <v>8.1142260000000004</v>
      </c>
      <c r="N206" s="201">
        <v>8.1200080000000003</v>
      </c>
      <c r="O206" s="201">
        <v>8.1211169999999999</v>
      </c>
      <c r="P206" s="201">
        <v>8.1195799999999991</v>
      </c>
      <c r="Q206" s="201">
        <v>8.1192550000000008</v>
      </c>
      <c r="R206" s="201">
        <v>8.1203430000000001</v>
      </c>
      <c r="S206" s="201">
        <v>8.118506</v>
      </c>
      <c r="T206" s="201">
        <v>8.1182789999999994</v>
      </c>
      <c r="U206" s="201">
        <v>8.1171950000000006</v>
      </c>
      <c r="V206" s="201">
        <v>8.1168800000000001</v>
      </c>
      <c r="W206" s="201">
        <v>8.112743</v>
      </c>
      <c r="X206" s="201">
        <v>8.1124480000000005</v>
      </c>
      <c r="Y206" s="201">
        <v>8.109731</v>
      </c>
      <c r="Z206" s="201">
        <v>8.1102869999999996</v>
      </c>
      <c r="AA206" s="201">
        <v>8.1122879999999995</v>
      </c>
      <c r="AB206" s="201">
        <v>8.1142240000000001</v>
      </c>
      <c r="AC206" s="201">
        <v>8.1165479999999999</v>
      </c>
      <c r="AD206" s="201">
        <v>8.1190899999999999</v>
      </c>
      <c r="AE206" s="201">
        <v>8.1218000000000004</v>
      </c>
      <c r="AF206" s="199">
        <v>7.0670000000000004E-3</v>
      </c>
      <c r="AG206" s="188"/>
    </row>
    <row r="207" spans="1:33" ht="15" customHeight="1" x14ac:dyDescent="0.35">
      <c r="A207" s="187" t="s">
        <v>1841</v>
      </c>
      <c r="B207" s="196" t="s">
        <v>1776</v>
      </c>
      <c r="C207" s="202">
        <v>7.9135200000000001</v>
      </c>
      <c r="D207" s="202">
        <v>8.2034389999999995</v>
      </c>
      <c r="E207" s="202">
        <v>8.5304300000000008</v>
      </c>
      <c r="F207" s="202">
        <v>8.8390380000000004</v>
      </c>
      <c r="G207" s="202">
        <v>9.0926939999999998</v>
      </c>
      <c r="H207" s="202">
        <v>9.2946449999999992</v>
      </c>
      <c r="I207" s="202">
        <v>9.3797630000000005</v>
      </c>
      <c r="J207" s="202">
        <v>9.5512219999999992</v>
      </c>
      <c r="K207" s="202">
        <v>9.7325169999999996</v>
      </c>
      <c r="L207" s="202">
        <v>9.8971800000000005</v>
      </c>
      <c r="M207" s="202">
        <v>9.9861529999999998</v>
      </c>
      <c r="N207" s="202">
        <v>9.9984889999999993</v>
      </c>
      <c r="O207" s="202">
        <v>9.9983369999999994</v>
      </c>
      <c r="P207" s="202">
        <v>10.015012</v>
      </c>
      <c r="Q207" s="202">
        <v>10.04097</v>
      </c>
      <c r="R207" s="202">
        <v>10.070024999999999</v>
      </c>
      <c r="S207" s="202">
        <v>10.10196</v>
      </c>
      <c r="T207" s="202">
        <v>10.131676000000001</v>
      </c>
      <c r="U207" s="202">
        <v>10.159674000000001</v>
      </c>
      <c r="V207" s="202">
        <v>10.174063</v>
      </c>
      <c r="W207" s="202">
        <v>10.189197999999999</v>
      </c>
      <c r="X207" s="202">
        <v>10.217969</v>
      </c>
      <c r="Y207" s="202">
        <v>10.257444</v>
      </c>
      <c r="Z207" s="202">
        <v>10.311572</v>
      </c>
      <c r="AA207" s="202">
        <v>10.35394</v>
      </c>
      <c r="AB207" s="202">
        <v>10.378917</v>
      </c>
      <c r="AC207" s="202">
        <v>10.392120999999999</v>
      </c>
      <c r="AD207" s="202">
        <v>10.409454</v>
      </c>
      <c r="AE207" s="202">
        <v>10.438950999999999</v>
      </c>
      <c r="AF207" s="200">
        <v>9.9410000000000002E-3</v>
      </c>
      <c r="AG207" s="188"/>
    </row>
    <row r="208" spans="1:33" ht="15" customHeight="1" x14ac:dyDescent="0.35">
      <c r="A208" s="184"/>
      <c r="B208" s="188"/>
      <c r="C208" s="188"/>
      <c r="D208" s="188"/>
      <c r="E208" s="188"/>
      <c r="F208" s="188"/>
      <c r="G208" s="188"/>
      <c r="H208" s="188"/>
      <c r="I208" s="188"/>
      <c r="J208" s="188"/>
      <c r="K208" s="188"/>
      <c r="L208" s="188"/>
      <c r="M208" s="188"/>
      <c r="N208" s="188"/>
      <c r="O208" s="188"/>
      <c r="P208" s="188"/>
      <c r="Q208" s="188"/>
      <c r="R208" s="188"/>
      <c r="S208" s="188"/>
      <c r="T208" s="188"/>
      <c r="U208" s="188"/>
      <c r="V208" s="188"/>
      <c r="W208" s="188"/>
      <c r="X208" s="188"/>
      <c r="Y208" s="188"/>
      <c r="Z208" s="188"/>
      <c r="AA208" s="188"/>
      <c r="AB208" s="188"/>
      <c r="AC208" s="188"/>
      <c r="AD208" s="188"/>
      <c r="AE208" s="188"/>
      <c r="AF208" s="188"/>
      <c r="AG208" s="188"/>
    </row>
    <row r="209" spans="1:33" ht="12" customHeight="1" x14ac:dyDescent="0.35">
      <c r="A209" s="184"/>
      <c r="B209" s="196" t="s">
        <v>1842</v>
      </c>
      <c r="C209" s="188"/>
      <c r="D209" s="188"/>
      <c r="E209" s="188"/>
      <c r="F209" s="188"/>
      <c r="G209" s="188"/>
      <c r="H209" s="188"/>
      <c r="I209" s="188"/>
      <c r="J209" s="188"/>
      <c r="K209" s="188"/>
      <c r="L209" s="188"/>
      <c r="M209" s="188"/>
      <c r="N209" s="188"/>
      <c r="O209" s="188"/>
      <c r="P209" s="188"/>
      <c r="Q209" s="188"/>
      <c r="R209" s="188"/>
      <c r="S209" s="188"/>
      <c r="T209" s="188"/>
      <c r="U209" s="188"/>
      <c r="V209" s="188"/>
      <c r="W209" s="188"/>
      <c r="X209" s="188"/>
      <c r="Y209" s="188"/>
      <c r="Z209" s="188"/>
      <c r="AA209" s="188"/>
      <c r="AB209" s="188"/>
      <c r="AC209" s="188"/>
      <c r="AD209" s="188"/>
      <c r="AE209" s="188"/>
      <c r="AF209" s="188"/>
      <c r="AG209" s="188"/>
    </row>
    <row r="210" spans="1:33" ht="15" customHeight="1" x14ac:dyDescent="0.35">
      <c r="A210" s="184"/>
      <c r="B210" s="196" t="s">
        <v>1651</v>
      </c>
      <c r="C210" s="188"/>
      <c r="D210" s="188"/>
      <c r="E210" s="188"/>
      <c r="F210" s="188"/>
      <c r="G210" s="188"/>
      <c r="H210" s="188"/>
      <c r="I210" s="188"/>
      <c r="J210" s="188"/>
      <c r="K210" s="188"/>
      <c r="L210" s="188"/>
      <c r="M210" s="188"/>
      <c r="N210" s="188"/>
      <c r="O210" s="188"/>
      <c r="P210" s="188"/>
      <c r="Q210" s="188"/>
      <c r="R210" s="188"/>
      <c r="S210" s="188"/>
      <c r="T210" s="188"/>
      <c r="U210" s="188"/>
      <c r="V210" s="188"/>
      <c r="W210" s="188"/>
      <c r="X210" s="188"/>
      <c r="Y210" s="188"/>
      <c r="Z210" s="188"/>
      <c r="AA210" s="188"/>
      <c r="AB210" s="188"/>
      <c r="AC210" s="188"/>
      <c r="AD210" s="188"/>
      <c r="AE210" s="188"/>
      <c r="AF210" s="188"/>
      <c r="AG210" s="188"/>
    </row>
    <row r="211" spans="1:33" ht="15" customHeight="1" x14ac:dyDescent="0.35">
      <c r="A211" s="187" t="s">
        <v>1843</v>
      </c>
      <c r="B211" s="197" t="s">
        <v>1653</v>
      </c>
      <c r="C211" s="201">
        <v>136.26808199999999</v>
      </c>
      <c r="D211" s="201">
        <v>142.010941</v>
      </c>
      <c r="E211" s="201">
        <v>150.02169799999999</v>
      </c>
      <c r="F211" s="201">
        <v>156.29624899999999</v>
      </c>
      <c r="G211" s="201">
        <v>160.64120500000001</v>
      </c>
      <c r="H211" s="201">
        <v>162.149689</v>
      </c>
      <c r="I211" s="201">
        <v>163.053391</v>
      </c>
      <c r="J211" s="201">
        <v>165.20639</v>
      </c>
      <c r="K211" s="201">
        <v>166.508804</v>
      </c>
      <c r="L211" s="201">
        <v>168.21026599999999</v>
      </c>
      <c r="M211" s="201">
        <v>170.35565199999999</v>
      </c>
      <c r="N211" s="201">
        <v>171.99041700000001</v>
      </c>
      <c r="O211" s="201">
        <v>174.952179</v>
      </c>
      <c r="P211" s="201">
        <v>178.43514999999999</v>
      </c>
      <c r="Q211" s="201">
        <v>181.91931199999999</v>
      </c>
      <c r="R211" s="201">
        <v>185.49711600000001</v>
      </c>
      <c r="S211" s="201">
        <v>189.505844</v>
      </c>
      <c r="T211" s="201">
        <v>192.613846</v>
      </c>
      <c r="U211" s="201">
        <v>196.48230000000001</v>
      </c>
      <c r="V211" s="201">
        <v>199.607574</v>
      </c>
      <c r="W211" s="201">
        <v>201.50280799999999</v>
      </c>
      <c r="X211" s="201">
        <v>203.998062</v>
      </c>
      <c r="Y211" s="201">
        <v>206.73066700000001</v>
      </c>
      <c r="Z211" s="201">
        <v>210.51950099999999</v>
      </c>
      <c r="AA211" s="201">
        <v>214.05920399999999</v>
      </c>
      <c r="AB211" s="201">
        <v>216.66731300000001</v>
      </c>
      <c r="AC211" s="201">
        <v>219.52581799999999</v>
      </c>
      <c r="AD211" s="201">
        <v>222.738831</v>
      </c>
      <c r="AE211" s="201">
        <v>226.48855599999999</v>
      </c>
      <c r="AF211" s="199">
        <v>1.8311000000000001E-2</v>
      </c>
      <c r="AG211" s="188"/>
    </row>
    <row r="212" spans="1:33" ht="15" customHeight="1" x14ac:dyDescent="0.35">
      <c r="A212" s="187" t="s">
        <v>1844</v>
      </c>
      <c r="B212" s="197" t="s">
        <v>1655</v>
      </c>
      <c r="C212" s="201">
        <v>103.216148</v>
      </c>
      <c r="D212" s="201">
        <v>106.431427</v>
      </c>
      <c r="E212" s="201">
        <v>111.348045</v>
      </c>
      <c r="F212" s="201">
        <v>114.97685199999999</v>
      </c>
      <c r="G212" s="201">
        <v>117.213142</v>
      </c>
      <c r="H212" s="201">
        <v>117.432686</v>
      </c>
      <c r="I212" s="201">
        <v>117.281082</v>
      </c>
      <c r="J212" s="201">
        <v>118.08614300000001</v>
      </c>
      <c r="K212" s="201">
        <v>118.334396</v>
      </c>
      <c r="L212" s="201">
        <v>118.91493199999999</v>
      </c>
      <c r="M212" s="201">
        <v>119.85099</v>
      </c>
      <c r="N212" s="201">
        <v>120.466339</v>
      </c>
      <c r="O212" s="201">
        <v>122.044212</v>
      </c>
      <c r="P212" s="201">
        <v>124.01142900000001</v>
      </c>
      <c r="Q212" s="201">
        <v>126.002151</v>
      </c>
      <c r="R212" s="201">
        <v>128.078857</v>
      </c>
      <c r="S212" s="201">
        <v>130.47186300000001</v>
      </c>
      <c r="T212" s="201">
        <v>132.263229</v>
      </c>
      <c r="U212" s="201">
        <v>134.59445199999999</v>
      </c>
      <c r="V212" s="201">
        <v>136.433044</v>
      </c>
      <c r="W212" s="201">
        <v>137.449127</v>
      </c>
      <c r="X212" s="201">
        <v>138.89227299999999</v>
      </c>
      <c r="Y212" s="201">
        <v>140.51248200000001</v>
      </c>
      <c r="Z212" s="201">
        <v>142.863586</v>
      </c>
      <c r="AA212" s="201">
        <v>145.056839</v>
      </c>
      <c r="AB212" s="201">
        <v>146.63052400000001</v>
      </c>
      <c r="AC212" s="201">
        <v>148.38504</v>
      </c>
      <c r="AD212" s="201">
        <v>150.389465</v>
      </c>
      <c r="AE212" s="201">
        <v>152.765106</v>
      </c>
      <c r="AF212" s="199">
        <v>1.4101000000000001E-2</v>
      </c>
      <c r="AG212" s="188"/>
    </row>
    <row r="213" spans="1:33" ht="15" customHeight="1" x14ac:dyDescent="0.35">
      <c r="A213" s="187" t="s">
        <v>1845</v>
      </c>
      <c r="B213" s="197" t="s">
        <v>1657</v>
      </c>
      <c r="C213" s="201">
        <v>0</v>
      </c>
      <c r="D213" s="201">
        <v>0.27527699999999999</v>
      </c>
      <c r="E213" s="201">
        <v>0.28401599999999999</v>
      </c>
      <c r="F213" s="201">
        <v>0.28400599999999998</v>
      </c>
      <c r="G213" s="201">
        <v>0.288997</v>
      </c>
      <c r="H213" s="201">
        <v>0.28863800000000001</v>
      </c>
      <c r="I213" s="201">
        <v>0.28888000000000003</v>
      </c>
      <c r="J213" s="201">
        <v>0.29348999999999997</v>
      </c>
      <c r="K213" s="201">
        <v>0.30130600000000002</v>
      </c>
      <c r="L213" s="201">
        <v>0.31532399999999999</v>
      </c>
      <c r="M213" s="201">
        <v>0.33142300000000002</v>
      </c>
      <c r="N213" s="201">
        <v>0.348082</v>
      </c>
      <c r="O213" s="201">
        <v>0.36837799999999998</v>
      </c>
      <c r="P213" s="201">
        <v>0.39177299999999998</v>
      </c>
      <c r="Q213" s="201">
        <v>0.41926200000000002</v>
      </c>
      <c r="R213" s="201">
        <v>0.45014500000000002</v>
      </c>
      <c r="S213" s="201">
        <v>0.48619400000000002</v>
      </c>
      <c r="T213" s="201">
        <v>0.52437299999999998</v>
      </c>
      <c r="U213" s="201">
        <v>0.571187</v>
      </c>
      <c r="V213" s="201">
        <v>0.62299800000000005</v>
      </c>
      <c r="W213" s="201">
        <v>0.67676999999999998</v>
      </c>
      <c r="X213" s="201">
        <v>0.73752899999999999</v>
      </c>
      <c r="Y213" s="201">
        <v>0.80120899999999995</v>
      </c>
      <c r="Z213" s="201">
        <v>0.86959200000000003</v>
      </c>
      <c r="AA213" s="201">
        <v>0.93742599999999998</v>
      </c>
      <c r="AB213" s="201">
        <v>1.00041</v>
      </c>
      <c r="AC213" s="201">
        <v>1.062392</v>
      </c>
      <c r="AD213" s="201">
        <v>1.1245959999999999</v>
      </c>
      <c r="AE213" s="201">
        <v>1.1884319999999999</v>
      </c>
      <c r="AF213" s="199" t="s">
        <v>2926</v>
      </c>
      <c r="AG213" s="188"/>
    </row>
    <row r="214" spans="1:33" ht="15" customHeight="1" x14ac:dyDescent="0.35">
      <c r="A214" s="187" t="s">
        <v>1846</v>
      </c>
      <c r="B214" s="197" t="s">
        <v>1659</v>
      </c>
      <c r="C214" s="201">
        <v>0</v>
      </c>
      <c r="D214" s="201">
        <v>0</v>
      </c>
      <c r="E214" s="201">
        <v>0</v>
      </c>
      <c r="F214" s="201">
        <v>0</v>
      </c>
      <c r="G214" s="201">
        <v>0</v>
      </c>
      <c r="H214" s="201">
        <v>0</v>
      </c>
      <c r="I214" s="201">
        <v>0</v>
      </c>
      <c r="J214" s="201">
        <v>0</v>
      </c>
      <c r="K214" s="201">
        <v>0</v>
      </c>
      <c r="L214" s="201">
        <v>0</v>
      </c>
      <c r="M214" s="201">
        <v>0</v>
      </c>
      <c r="N214" s="201">
        <v>0</v>
      </c>
      <c r="O214" s="201">
        <v>0</v>
      </c>
      <c r="P214" s="201">
        <v>0</v>
      </c>
      <c r="Q214" s="201">
        <v>0</v>
      </c>
      <c r="R214" s="201">
        <v>0</v>
      </c>
      <c r="S214" s="201">
        <v>0</v>
      </c>
      <c r="T214" s="201">
        <v>0</v>
      </c>
      <c r="U214" s="201">
        <v>0</v>
      </c>
      <c r="V214" s="201">
        <v>0</v>
      </c>
      <c r="W214" s="201">
        <v>0</v>
      </c>
      <c r="X214" s="201">
        <v>0</v>
      </c>
      <c r="Y214" s="201">
        <v>0</v>
      </c>
      <c r="Z214" s="201">
        <v>0</v>
      </c>
      <c r="AA214" s="201">
        <v>0</v>
      </c>
      <c r="AB214" s="201">
        <v>0</v>
      </c>
      <c r="AC214" s="201">
        <v>0</v>
      </c>
      <c r="AD214" s="201">
        <v>0</v>
      </c>
      <c r="AE214" s="201">
        <v>0</v>
      </c>
      <c r="AF214" s="199" t="s">
        <v>2926</v>
      </c>
      <c r="AG214" s="188"/>
    </row>
    <row r="215" spans="1:33" ht="15" customHeight="1" x14ac:dyDescent="0.35">
      <c r="A215" s="187" t="s">
        <v>1847</v>
      </c>
      <c r="B215" s="197" t="s">
        <v>1661</v>
      </c>
      <c r="C215" s="201">
        <v>12.638756000000001</v>
      </c>
      <c r="D215" s="201">
        <v>12.862821</v>
      </c>
      <c r="E215" s="201">
        <v>12.988384</v>
      </c>
      <c r="F215" s="201">
        <v>12.622992</v>
      </c>
      <c r="G215" s="201">
        <v>12.388579999999999</v>
      </c>
      <c r="H215" s="201">
        <v>12.266788</v>
      </c>
      <c r="I215" s="201">
        <v>11.896699</v>
      </c>
      <c r="J215" s="201">
        <v>11.763076999999999</v>
      </c>
      <c r="K215" s="201">
        <v>11.707501000000001</v>
      </c>
      <c r="L215" s="201">
        <v>11.874625999999999</v>
      </c>
      <c r="M215" s="201">
        <v>12.033599000000001</v>
      </c>
      <c r="N215" s="201">
        <v>12.199301999999999</v>
      </c>
      <c r="O215" s="201">
        <v>11.782071</v>
      </c>
      <c r="P215" s="201">
        <v>12.127592999999999</v>
      </c>
      <c r="Q215" s="201">
        <v>12.408319000000001</v>
      </c>
      <c r="R215" s="201">
        <v>12.727804000000001</v>
      </c>
      <c r="S215" s="201">
        <v>13.034338</v>
      </c>
      <c r="T215" s="201">
        <v>13.320174</v>
      </c>
      <c r="U215" s="201">
        <v>13.662789</v>
      </c>
      <c r="V215" s="201">
        <v>13.945688000000001</v>
      </c>
      <c r="W215" s="201">
        <v>14.115904</v>
      </c>
      <c r="X215" s="201">
        <v>14.28233</v>
      </c>
      <c r="Y215" s="201">
        <v>14.465131</v>
      </c>
      <c r="Z215" s="201">
        <v>14.749026000000001</v>
      </c>
      <c r="AA215" s="201">
        <v>15.025936</v>
      </c>
      <c r="AB215" s="201">
        <v>15.175280000000001</v>
      </c>
      <c r="AC215" s="201">
        <v>15.313969999999999</v>
      </c>
      <c r="AD215" s="201">
        <v>15.420337</v>
      </c>
      <c r="AE215" s="201">
        <v>15.590128</v>
      </c>
      <c r="AF215" s="199">
        <v>7.5240000000000003E-3</v>
      </c>
      <c r="AG215" s="188"/>
    </row>
    <row r="216" spans="1:33" ht="15" customHeight="1" x14ac:dyDescent="0.35">
      <c r="A216" s="187" t="s">
        <v>1848</v>
      </c>
      <c r="B216" s="197" t="s">
        <v>1663</v>
      </c>
      <c r="C216" s="201">
        <v>0</v>
      </c>
      <c r="D216" s="201">
        <v>0</v>
      </c>
      <c r="E216" s="201">
        <v>0</v>
      </c>
      <c r="F216" s="201">
        <v>0</v>
      </c>
      <c r="G216" s="201">
        <v>0</v>
      </c>
      <c r="H216" s="201">
        <v>0</v>
      </c>
      <c r="I216" s="201">
        <v>0</v>
      </c>
      <c r="J216" s="201">
        <v>0</v>
      </c>
      <c r="K216" s="201">
        <v>0</v>
      </c>
      <c r="L216" s="201">
        <v>0</v>
      </c>
      <c r="M216" s="201">
        <v>0</v>
      </c>
      <c r="N216" s="201">
        <v>0</v>
      </c>
      <c r="O216" s="201">
        <v>0</v>
      </c>
      <c r="P216" s="201">
        <v>0</v>
      </c>
      <c r="Q216" s="201">
        <v>0</v>
      </c>
      <c r="R216" s="201">
        <v>0</v>
      </c>
      <c r="S216" s="201">
        <v>0</v>
      </c>
      <c r="T216" s="201">
        <v>0</v>
      </c>
      <c r="U216" s="201">
        <v>0</v>
      </c>
      <c r="V216" s="201">
        <v>0</v>
      </c>
      <c r="W216" s="201">
        <v>0</v>
      </c>
      <c r="X216" s="201">
        <v>0</v>
      </c>
      <c r="Y216" s="201">
        <v>0</v>
      </c>
      <c r="Z216" s="201">
        <v>0</v>
      </c>
      <c r="AA216" s="201">
        <v>0</v>
      </c>
      <c r="AB216" s="201">
        <v>0</v>
      </c>
      <c r="AC216" s="201">
        <v>0</v>
      </c>
      <c r="AD216" s="201">
        <v>0</v>
      </c>
      <c r="AE216" s="201">
        <v>0</v>
      </c>
      <c r="AF216" s="199" t="s">
        <v>2926</v>
      </c>
      <c r="AG216" s="188"/>
    </row>
    <row r="217" spans="1:33" ht="15" customHeight="1" x14ac:dyDescent="0.35">
      <c r="A217" s="187" t="s">
        <v>1849</v>
      </c>
      <c r="B217" s="197" t="s">
        <v>1665</v>
      </c>
      <c r="C217" s="201">
        <v>0</v>
      </c>
      <c r="D217" s="201">
        <v>0.314805</v>
      </c>
      <c r="E217" s="201">
        <v>0.32942500000000002</v>
      </c>
      <c r="F217" s="201">
        <v>0.33868100000000001</v>
      </c>
      <c r="G217" s="201">
        <v>0.34859899999999999</v>
      </c>
      <c r="H217" s="201">
        <v>0.35605199999999998</v>
      </c>
      <c r="I217" s="201">
        <v>0.36830299999999999</v>
      </c>
      <c r="J217" s="201">
        <v>0.38764700000000002</v>
      </c>
      <c r="K217" s="201">
        <v>0.40912300000000001</v>
      </c>
      <c r="L217" s="201">
        <v>0.43522699999999997</v>
      </c>
      <c r="M217" s="201">
        <v>0.46632499999999999</v>
      </c>
      <c r="N217" s="201">
        <v>0.49840299999999998</v>
      </c>
      <c r="O217" s="201">
        <v>0.53876900000000005</v>
      </c>
      <c r="P217" s="201">
        <v>0.58680600000000005</v>
      </c>
      <c r="Q217" s="201">
        <v>0.64310699999999998</v>
      </c>
      <c r="R217" s="201">
        <v>0.70856600000000003</v>
      </c>
      <c r="S217" s="201">
        <v>0.78488400000000003</v>
      </c>
      <c r="T217" s="201">
        <v>0.86638800000000005</v>
      </c>
      <c r="U217" s="201">
        <v>0.95918700000000001</v>
      </c>
      <c r="V217" s="201">
        <v>1.0545599999999999</v>
      </c>
      <c r="W217" s="201">
        <v>1.1466449999999999</v>
      </c>
      <c r="X217" s="201">
        <v>1.2426839999999999</v>
      </c>
      <c r="Y217" s="201">
        <v>1.33857</v>
      </c>
      <c r="Z217" s="201">
        <v>1.4379569999999999</v>
      </c>
      <c r="AA217" s="201">
        <v>1.5309010000000001</v>
      </c>
      <c r="AB217" s="201">
        <v>1.610919</v>
      </c>
      <c r="AC217" s="201">
        <v>1.6857690000000001</v>
      </c>
      <c r="AD217" s="201">
        <v>1.756516</v>
      </c>
      <c r="AE217" s="201">
        <v>1.827386</v>
      </c>
      <c r="AF217" s="199" t="s">
        <v>2926</v>
      </c>
      <c r="AG217" s="188"/>
    </row>
    <row r="218" spans="1:33" ht="15" customHeight="1" x14ac:dyDescent="0.35">
      <c r="A218" s="187" t="s">
        <v>1850</v>
      </c>
      <c r="B218" s="197" t="s">
        <v>1667</v>
      </c>
      <c r="C218" s="201">
        <v>0</v>
      </c>
      <c r="D218" s="201">
        <v>0.34194099999999999</v>
      </c>
      <c r="E218" s="201">
        <v>0.35097400000000001</v>
      </c>
      <c r="F218" s="201">
        <v>0.35173100000000002</v>
      </c>
      <c r="G218" s="201">
        <v>0.354462</v>
      </c>
      <c r="H218" s="201">
        <v>0.35691099999999998</v>
      </c>
      <c r="I218" s="201">
        <v>0.36107800000000001</v>
      </c>
      <c r="J218" s="201">
        <v>0.37295200000000001</v>
      </c>
      <c r="K218" s="201">
        <v>0.38931700000000002</v>
      </c>
      <c r="L218" s="201">
        <v>0.41460399999999997</v>
      </c>
      <c r="M218" s="201">
        <v>0.44594</v>
      </c>
      <c r="N218" s="201">
        <v>0.48244900000000002</v>
      </c>
      <c r="O218" s="201">
        <v>0.528582</v>
      </c>
      <c r="P218" s="201">
        <v>0.58481799999999995</v>
      </c>
      <c r="Q218" s="201">
        <v>0.64937299999999998</v>
      </c>
      <c r="R218" s="201">
        <v>0.72493399999999997</v>
      </c>
      <c r="S218" s="201">
        <v>0.81109200000000004</v>
      </c>
      <c r="T218" s="201">
        <v>0.90514799999999995</v>
      </c>
      <c r="U218" s="201">
        <v>1.0126790000000001</v>
      </c>
      <c r="V218" s="201">
        <v>1.1240140000000001</v>
      </c>
      <c r="W218" s="201">
        <v>1.2322569999999999</v>
      </c>
      <c r="X218" s="201">
        <v>1.341853</v>
      </c>
      <c r="Y218" s="201">
        <v>1.4545349999999999</v>
      </c>
      <c r="Z218" s="201">
        <v>1.571998</v>
      </c>
      <c r="AA218" s="201">
        <v>1.6840299999999999</v>
      </c>
      <c r="AB218" s="201">
        <v>1.7788040000000001</v>
      </c>
      <c r="AC218" s="201">
        <v>1.86643</v>
      </c>
      <c r="AD218" s="201">
        <v>1.9462839999999999</v>
      </c>
      <c r="AE218" s="201">
        <v>2.0257260000000001</v>
      </c>
      <c r="AF218" s="199" t="s">
        <v>2926</v>
      </c>
      <c r="AG218" s="188"/>
    </row>
    <row r="219" spans="1:33" ht="15" customHeight="1" x14ac:dyDescent="0.35">
      <c r="A219" s="187" t="s">
        <v>1851</v>
      </c>
      <c r="B219" s="197" t="s">
        <v>1669</v>
      </c>
      <c r="C219" s="201">
        <v>0</v>
      </c>
      <c r="D219" s="201">
        <v>0</v>
      </c>
      <c r="E219" s="201">
        <v>1.03E-4</v>
      </c>
      <c r="F219" s="201">
        <v>1.07E-4</v>
      </c>
      <c r="G219" s="201">
        <v>1.0900000000000001E-4</v>
      </c>
      <c r="H219" s="201">
        <v>1.0900000000000001E-4</v>
      </c>
      <c r="I219" s="201">
        <v>1.0900000000000001E-4</v>
      </c>
      <c r="J219" s="201">
        <v>1.1E-4</v>
      </c>
      <c r="K219" s="201">
        <v>1.1E-4</v>
      </c>
      <c r="L219" s="201">
        <v>1.1E-4</v>
      </c>
      <c r="M219" s="201">
        <v>1.1E-4</v>
      </c>
      <c r="N219" s="201">
        <v>1.0900000000000001E-4</v>
      </c>
      <c r="O219" s="201">
        <v>1.0900000000000001E-4</v>
      </c>
      <c r="P219" s="201">
        <v>1.0900000000000001E-4</v>
      </c>
      <c r="Q219" s="201">
        <v>1.0900000000000001E-4</v>
      </c>
      <c r="R219" s="201">
        <v>1.08E-4</v>
      </c>
      <c r="S219" s="201">
        <v>1.06E-4</v>
      </c>
      <c r="T219" s="201">
        <v>1.0399999999999999E-4</v>
      </c>
      <c r="U219" s="201">
        <v>1.01E-4</v>
      </c>
      <c r="V219" s="201">
        <v>9.7E-5</v>
      </c>
      <c r="W219" s="201">
        <v>9.2E-5</v>
      </c>
      <c r="X219" s="201">
        <v>8.6000000000000003E-5</v>
      </c>
      <c r="Y219" s="201">
        <v>8.0000000000000007E-5</v>
      </c>
      <c r="Z219" s="201">
        <v>7.3999999999999996E-5</v>
      </c>
      <c r="AA219" s="201">
        <v>6.7999999999999999E-5</v>
      </c>
      <c r="AB219" s="201">
        <v>6.0999999999999999E-5</v>
      </c>
      <c r="AC219" s="201">
        <v>5.3999999999999998E-5</v>
      </c>
      <c r="AD219" s="201">
        <v>4.8000000000000001E-5</v>
      </c>
      <c r="AE219" s="201">
        <v>4.1999999999999998E-5</v>
      </c>
      <c r="AF219" s="199" t="s">
        <v>2926</v>
      </c>
      <c r="AG219" s="188"/>
    </row>
    <row r="220" spans="1:33" ht="15" customHeight="1" x14ac:dyDescent="0.35">
      <c r="A220" s="187" t="s">
        <v>1852</v>
      </c>
      <c r="B220" s="197" t="s">
        <v>1671</v>
      </c>
      <c r="C220" s="201">
        <v>252.12297100000001</v>
      </c>
      <c r="D220" s="201">
        <v>262.237213</v>
      </c>
      <c r="E220" s="201">
        <v>275.322632</v>
      </c>
      <c r="F220" s="201">
        <v>284.87063599999999</v>
      </c>
      <c r="G220" s="201">
        <v>291.23510700000003</v>
      </c>
      <c r="H220" s="201">
        <v>292.85089099999999</v>
      </c>
      <c r="I220" s="201">
        <v>293.249573</v>
      </c>
      <c r="J220" s="201">
        <v>296.109802</v>
      </c>
      <c r="K220" s="201">
        <v>297.65054300000003</v>
      </c>
      <c r="L220" s="201">
        <v>300.16513099999997</v>
      </c>
      <c r="M220" s="201">
        <v>303.48397799999998</v>
      </c>
      <c r="N220" s="201">
        <v>305.98507699999999</v>
      </c>
      <c r="O220" s="201">
        <v>310.21432499999997</v>
      </c>
      <c r="P220" s="201">
        <v>316.13769500000001</v>
      </c>
      <c r="Q220" s="201">
        <v>322.04159499999997</v>
      </c>
      <c r="R220" s="201">
        <v>328.187592</v>
      </c>
      <c r="S220" s="201">
        <v>335.09439099999997</v>
      </c>
      <c r="T220" s="201">
        <v>340.49325599999997</v>
      </c>
      <c r="U220" s="201">
        <v>347.282715</v>
      </c>
      <c r="V220" s="201">
        <v>352.78799400000003</v>
      </c>
      <c r="W220" s="201">
        <v>356.12359600000002</v>
      </c>
      <c r="X220" s="201">
        <v>360.494843</v>
      </c>
      <c r="Y220" s="201">
        <v>365.30267300000003</v>
      </c>
      <c r="Z220" s="201">
        <v>372.01168799999999</v>
      </c>
      <c r="AA220" s="201">
        <v>378.29443400000002</v>
      </c>
      <c r="AB220" s="201">
        <v>382.86331200000001</v>
      </c>
      <c r="AC220" s="201">
        <v>387.83950800000002</v>
      </c>
      <c r="AD220" s="201">
        <v>393.37606799999998</v>
      </c>
      <c r="AE220" s="201">
        <v>399.88534499999997</v>
      </c>
      <c r="AF220" s="199">
        <v>1.661E-2</v>
      </c>
      <c r="AG220" s="188"/>
    </row>
    <row r="221" spans="1:33" ht="15" customHeight="1" x14ac:dyDescent="0.35">
      <c r="A221" s="184"/>
      <c r="B221" s="196" t="s">
        <v>1672</v>
      </c>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row>
    <row r="222" spans="1:33" ht="15" customHeight="1" x14ac:dyDescent="0.35">
      <c r="A222" s="187" t="s">
        <v>1853</v>
      </c>
      <c r="B222" s="197" t="s">
        <v>1653</v>
      </c>
      <c r="C222" s="201">
        <v>108.134315</v>
      </c>
      <c r="D222" s="201">
        <v>111.706512</v>
      </c>
      <c r="E222" s="201">
        <v>111.994209</v>
      </c>
      <c r="F222" s="201">
        <v>112.755005</v>
      </c>
      <c r="G222" s="201">
        <v>116.571754</v>
      </c>
      <c r="H222" s="201">
        <v>121.805801</v>
      </c>
      <c r="I222" s="201">
        <v>124.17472100000001</v>
      </c>
      <c r="J222" s="201">
        <v>123.37526699999999</v>
      </c>
      <c r="K222" s="201">
        <v>120.40810399999999</v>
      </c>
      <c r="L222" s="201">
        <v>118.716476</v>
      </c>
      <c r="M222" s="201">
        <v>119.978058</v>
      </c>
      <c r="N222" s="201">
        <v>122.066597</v>
      </c>
      <c r="O222" s="201">
        <v>124.098007</v>
      </c>
      <c r="P222" s="201">
        <v>126.420815</v>
      </c>
      <c r="Q222" s="201">
        <v>127.79274700000001</v>
      </c>
      <c r="R222" s="201">
        <v>128.53852800000001</v>
      </c>
      <c r="S222" s="201">
        <v>129.65415999999999</v>
      </c>
      <c r="T222" s="201">
        <v>130.574432</v>
      </c>
      <c r="U222" s="201">
        <v>132.068817</v>
      </c>
      <c r="V222" s="201">
        <v>134.67529300000001</v>
      </c>
      <c r="W222" s="201">
        <v>135.90548699999999</v>
      </c>
      <c r="X222" s="201">
        <v>136.24037200000001</v>
      </c>
      <c r="Y222" s="201">
        <v>135.13385</v>
      </c>
      <c r="Z222" s="201">
        <v>133.40754699999999</v>
      </c>
      <c r="AA222" s="201">
        <v>133.03961200000001</v>
      </c>
      <c r="AB222" s="201">
        <v>134.03216599999999</v>
      </c>
      <c r="AC222" s="201">
        <v>136.52804599999999</v>
      </c>
      <c r="AD222" s="201">
        <v>138.85221899999999</v>
      </c>
      <c r="AE222" s="201">
        <v>139.89382900000001</v>
      </c>
      <c r="AF222" s="199">
        <v>9.2390000000000007E-3</v>
      </c>
      <c r="AG222" s="188"/>
    </row>
    <row r="223" spans="1:33" ht="15" customHeight="1" x14ac:dyDescent="0.35">
      <c r="A223" s="187" t="s">
        <v>1854</v>
      </c>
      <c r="B223" s="197" t="s">
        <v>1655</v>
      </c>
      <c r="C223" s="201">
        <v>68.724213000000006</v>
      </c>
      <c r="D223" s="201">
        <v>70.637016000000003</v>
      </c>
      <c r="E223" s="201">
        <v>70.491141999999996</v>
      </c>
      <c r="F223" s="201">
        <v>70.667603</v>
      </c>
      <c r="G223" s="201">
        <v>72.773314999999997</v>
      </c>
      <c r="H223" s="201">
        <v>75.766578999999993</v>
      </c>
      <c r="I223" s="201">
        <v>76.983825999999993</v>
      </c>
      <c r="J223" s="201">
        <v>76.254683999999997</v>
      </c>
      <c r="K223" s="201">
        <v>74.211715999999996</v>
      </c>
      <c r="L223" s="201">
        <v>72.980002999999996</v>
      </c>
      <c r="M223" s="201">
        <v>73.580153999999993</v>
      </c>
      <c r="N223" s="201">
        <v>74.697226999999998</v>
      </c>
      <c r="O223" s="201">
        <v>75.787445000000005</v>
      </c>
      <c r="P223" s="201">
        <v>77.062995999999998</v>
      </c>
      <c r="Q223" s="201">
        <v>77.766609000000003</v>
      </c>
      <c r="R223" s="201">
        <v>78.097908000000004</v>
      </c>
      <c r="S223" s="201">
        <v>78.662246999999994</v>
      </c>
      <c r="T223" s="201">
        <v>79.115654000000006</v>
      </c>
      <c r="U223" s="201">
        <v>79.923668000000006</v>
      </c>
      <c r="V223" s="201">
        <v>81.409782000000007</v>
      </c>
      <c r="W223" s="201">
        <v>82.068900999999997</v>
      </c>
      <c r="X223" s="201">
        <v>82.193291000000002</v>
      </c>
      <c r="Y223" s="201">
        <v>81.454796000000002</v>
      </c>
      <c r="Z223" s="201">
        <v>80.349875999999995</v>
      </c>
      <c r="AA223" s="201">
        <v>80.069220999999999</v>
      </c>
      <c r="AB223" s="201">
        <v>80.611839000000003</v>
      </c>
      <c r="AC223" s="201">
        <v>82.061592000000005</v>
      </c>
      <c r="AD223" s="201">
        <v>83.410422999999994</v>
      </c>
      <c r="AE223" s="201">
        <v>83.991386000000006</v>
      </c>
      <c r="AF223" s="199">
        <v>7.1900000000000002E-3</v>
      </c>
      <c r="AG223" s="188"/>
    </row>
    <row r="224" spans="1:33" ht="15" customHeight="1" x14ac:dyDescent="0.35">
      <c r="A224" s="187" t="s">
        <v>1855</v>
      </c>
      <c r="B224" s="197" t="s">
        <v>1657</v>
      </c>
      <c r="C224" s="201">
        <v>0.190113</v>
      </c>
      <c r="D224" s="201">
        <v>0.194465</v>
      </c>
      <c r="E224" s="201">
        <v>0.195774</v>
      </c>
      <c r="F224" s="201">
        <v>0.19418199999999999</v>
      </c>
      <c r="G224" s="201">
        <v>0.20292499999999999</v>
      </c>
      <c r="H224" s="201">
        <v>0.21421200000000001</v>
      </c>
      <c r="I224" s="201">
        <v>0.22048400000000001</v>
      </c>
      <c r="J224" s="201">
        <v>0.221805</v>
      </c>
      <c r="K224" s="201">
        <v>0.22226399999999999</v>
      </c>
      <c r="L224" s="201">
        <v>0.230236</v>
      </c>
      <c r="M224" s="201">
        <v>0.24735399999999999</v>
      </c>
      <c r="N224" s="201">
        <v>0.27103699999999997</v>
      </c>
      <c r="O224" s="201">
        <v>0.29538500000000001</v>
      </c>
      <c r="P224" s="201">
        <v>0.32231199999999999</v>
      </c>
      <c r="Q224" s="201">
        <v>0.34978999999999999</v>
      </c>
      <c r="R224" s="201">
        <v>0.37941399999999997</v>
      </c>
      <c r="S224" s="201">
        <v>0.40983999999999998</v>
      </c>
      <c r="T224" s="201">
        <v>0.441021</v>
      </c>
      <c r="U224" s="201">
        <v>0.47676299999999999</v>
      </c>
      <c r="V224" s="201">
        <v>0.51935600000000004</v>
      </c>
      <c r="W224" s="201">
        <v>0.55797399999999997</v>
      </c>
      <c r="X224" s="201">
        <v>0.59277599999999997</v>
      </c>
      <c r="Y224" s="201">
        <v>0.61795</v>
      </c>
      <c r="Z224" s="201">
        <v>0.63653499999999996</v>
      </c>
      <c r="AA224" s="201">
        <v>0.65687799999999996</v>
      </c>
      <c r="AB224" s="201">
        <v>0.68074999999999997</v>
      </c>
      <c r="AC224" s="201">
        <v>0.70946900000000002</v>
      </c>
      <c r="AD224" s="201">
        <v>0.73582000000000003</v>
      </c>
      <c r="AE224" s="201">
        <v>0.75238099999999997</v>
      </c>
      <c r="AF224" s="199">
        <v>5.0355999999999998E-2</v>
      </c>
      <c r="AG224" s="188"/>
    </row>
    <row r="225" spans="1:33" ht="15" customHeight="1" x14ac:dyDescent="0.35">
      <c r="A225" s="187" t="s">
        <v>1856</v>
      </c>
      <c r="B225" s="197" t="s">
        <v>1659</v>
      </c>
      <c r="C225" s="201">
        <v>8.8603000000000001E-2</v>
      </c>
      <c r="D225" s="201">
        <v>7.9987000000000003E-2</v>
      </c>
      <c r="E225" s="201">
        <v>7.0357000000000003E-2</v>
      </c>
      <c r="F225" s="201">
        <v>6.1527999999999999E-2</v>
      </c>
      <c r="G225" s="201">
        <v>5.5225999999999997E-2</v>
      </c>
      <c r="H225" s="201">
        <v>5.0030999999999999E-2</v>
      </c>
      <c r="I225" s="201">
        <v>4.4121E-2</v>
      </c>
      <c r="J225" s="201">
        <v>3.7858000000000003E-2</v>
      </c>
      <c r="K225" s="201">
        <v>3.1843999999999997E-2</v>
      </c>
      <c r="L225" s="201">
        <v>2.6997E-2</v>
      </c>
      <c r="M225" s="201">
        <v>2.3387999999999999E-2</v>
      </c>
      <c r="N225" s="201">
        <v>2.0329E-2</v>
      </c>
      <c r="O225" s="201">
        <v>1.7590999999999999E-2</v>
      </c>
      <c r="P225" s="201">
        <v>1.5203E-2</v>
      </c>
      <c r="Q225" s="201">
        <v>1.2995E-2</v>
      </c>
      <c r="R225" s="201">
        <v>1.1028E-2</v>
      </c>
      <c r="S225" s="201">
        <v>9.3570000000000007E-3</v>
      </c>
      <c r="T225" s="201">
        <v>7.9100000000000004E-3</v>
      </c>
      <c r="U225" s="201">
        <v>6.7029999999999998E-3</v>
      </c>
      <c r="V225" s="201">
        <v>5.7149999999999996E-3</v>
      </c>
      <c r="W225" s="201">
        <v>4.8129999999999996E-3</v>
      </c>
      <c r="X225" s="201">
        <v>4.0210000000000003E-3</v>
      </c>
      <c r="Y225" s="201">
        <v>3.3180000000000002E-3</v>
      </c>
      <c r="Z225" s="201">
        <v>2.722E-3</v>
      </c>
      <c r="AA225" s="201">
        <v>2.2520000000000001E-3</v>
      </c>
      <c r="AB225" s="201">
        <v>1.8799999999999999E-3</v>
      </c>
      <c r="AC225" s="201">
        <v>1.586E-3</v>
      </c>
      <c r="AD225" s="201">
        <v>1.3339999999999999E-3</v>
      </c>
      <c r="AE225" s="201">
        <v>1.1119999999999999E-3</v>
      </c>
      <c r="AF225" s="199">
        <v>-0.14474300000000001</v>
      </c>
      <c r="AG225" s="188"/>
    </row>
    <row r="226" spans="1:33" ht="15" customHeight="1" x14ac:dyDescent="0.35">
      <c r="A226" s="187" t="s">
        <v>1857</v>
      </c>
      <c r="B226" s="197" t="s">
        <v>1661</v>
      </c>
      <c r="C226" s="201">
        <v>3.4175450000000001</v>
      </c>
      <c r="D226" s="201">
        <v>3.937557</v>
      </c>
      <c r="E226" s="201">
        <v>4.2808599999999997</v>
      </c>
      <c r="F226" s="201">
        <v>4.5283899999999999</v>
      </c>
      <c r="G226" s="201">
        <v>5.0234249999999996</v>
      </c>
      <c r="H226" s="201">
        <v>5.7625590000000004</v>
      </c>
      <c r="I226" s="201">
        <v>6.2549679999999999</v>
      </c>
      <c r="J226" s="201">
        <v>6.6538779999999997</v>
      </c>
      <c r="K226" s="201">
        <v>6.9815880000000003</v>
      </c>
      <c r="L226" s="201">
        <v>7.5119670000000003</v>
      </c>
      <c r="M226" s="201">
        <v>8.2656679999999998</v>
      </c>
      <c r="N226" s="201">
        <v>9.1767389999999995</v>
      </c>
      <c r="O226" s="201">
        <v>10.016412000000001</v>
      </c>
      <c r="P226" s="201">
        <v>10.877518</v>
      </c>
      <c r="Q226" s="201">
        <v>11.503679</v>
      </c>
      <c r="R226" s="201">
        <v>12.110168</v>
      </c>
      <c r="S226" s="201">
        <v>12.529909999999999</v>
      </c>
      <c r="T226" s="201">
        <v>12.925978000000001</v>
      </c>
      <c r="U226" s="201">
        <v>13.356121999999999</v>
      </c>
      <c r="V226" s="201">
        <v>13.881565</v>
      </c>
      <c r="W226" s="201">
        <v>14.221</v>
      </c>
      <c r="X226" s="201">
        <v>14.402792</v>
      </c>
      <c r="Y226" s="201">
        <v>14.431562</v>
      </c>
      <c r="Z226" s="201">
        <v>14.400732</v>
      </c>
      <c r="AA226" s="201">
        <v>14.504939</v>
      </c>
      <c r="AB226" s="201">
        <v>14.6637</v>
      </c>
      <c r="AC226" s="201">
        <v>14.937144</v>
      </c>
      <c r="AD226" s="201">
        <v>15.106332</v>
      </c>
      <c r="AE226" s="201">
        <v>15.091945000000001</v>
      </c>
      <c r="AF226" s="199">
        <v>5.4475999999999997E-2</v>
      </c>
      <c r="AG226" s="188"/>
    </row>
    <row r="227" spans="1:33" ht="15" customHeight="1" x14ac:dyDescent="0.35">
      <c r="A227" s="187" t="s">
        <v>1858</v>
      </c>
      <c r="B227" s="197" t="s">
        <v>1663</v>
      </c>
      <c r="C227" s="201">
        <v>6.5061999999999995E-2</v>
      </c>
      <c r="D227" s="201">
        <v>5.9054000000000002E-2</v>
      </c>
      <c r="E227" s="201">
        <v>5.1919E-2</v>
      </c>
      <c r="F227" s="201">
        <v>4.5565000000000001E-2</v>
      </c>
      <c r="G227" s="201">
        <v>4.1047E-2</v>
      </c>
      <c r="H227" s="201">
        <v>3.7317999999999997E-2</v>
      </c>
      <c r="I227" s="201">
        <v>3.3034000000000001E-2</v>
      </c>
      <c r="J227" s="201">
        <v>2.8462000000000001E-2</v>
      </c>
      <c r="K227" s="201">
        <v>2.4045E-2</v>
      </c>
      <c r="L227" s="201">
        <v>2.0475E-2</v>
      </c>
      <c r="M227" s="201">
        <v>1.7818000000000001E-2</v>
      </c>
      <c r="N227" s="201">
        <v>1.5558000000000001E-2</v>
      </c>
      <c r="O227" s="201">
        <v>1.3524E-2</v>
      </c>
      <c r="P227" s="201">
        <v>1.174E-2</v>
      </c>
      <c r="Q227" s="201">
        <v>1.0078E-2</v>
      </c>
      <c r="R227" s="201">
        <v>8.5869999999999991E-3</v>
      </c>
      <c r="S227" s="201">
        <v>7.3150000000000003E-3</v>
      </c>
      <c r="T227" s="201">
        <v>6.2119999999999996E-3</v>
      </c>
      <c r="U227" s="201">
        <v>5.2900000000000004E-3</v>
      </c>
      <c r="V227" s="201">
        <v>4.535E-3</v>
      </c>
      <c r="W227" s="201">
        <v>3.8400000000000001E-3</v>
      </c>
      <c r="X227" s="201">
        <v>3.225E-3</v>
      </c>
      <c r="Y227" s="201">
        <v>2.6770000000000001E-3</v>
      </c>
      <c r="Z227" s="201">
        <v>2.2079999999999999E-3</v>
      </c>
      <c r="AA227" s="201">
        <v>1.838E-3</v>
      </c>
      <c r="AB227" s="201">
        <v>1.544E-3</v>
      </c>
      <c r="AC227" s="201">
        <v>1.3090000000000001E-3</v>
      </c>
      <c r="AD227" s="201">
        <v>1.108E-3</v>
      </c>
      <c r="AE227" s="201">
        <v>9.2900000000000003E-4</v>
      </c>
      <c r="AF227" s="199">
        <v>-0.14079900000000001</v>
      </c>
      <c r="AG227" s="188"/>
    </row>
    <row r="228" spans="1:33" ht="15" customHeight="1" x14ac:dyDescent="0.35">
      <c r="A228" s="187" t="s">
        <v>1859</v>
      </c>
      <c r="B228" s="197" t="s">
        <v>1665</v>
      </c>
      <c r="C228" s="201">
        <v>0</v>
      </c>
      <c r="D228" s="201">
        <v>0</v>
      </c>
      <c r="E228" s="201">
        <v>0.22370399999999999</v>
      </c>
      <c r="F228" s="201">
        <v>0.225136</v>
      </c>
      <c r="G228" s="201">
        <v>0.23064000000000001</v>
      </c>
      <c r="H228" s="201">
        <v>0.24066100000000001</v>
      </c>
      <c r="I228" s="201">
        <v>0.247726</v>
      </c>
      <c r="J228" s="201">
        <v>0.248197</v>
      </c>
      <c r="K228" s="201">
        <v>0.24530399999999999</v>
      </c>
      <c r="L228" s="201">
        <v>0.246562</v>
      </c>
      <c r="M228" s="201">
        <v>0.25688299999999997</v>
      </c>
      <c r="N228" s="201">
        <v>0.27228599999999997</v>
      </c>
      <c r="O228" s="201">
        <v>0.28858</v>
      </c>
      <c r="P228" s="201">
        <v>0.30543700000000001</v>
      </c>
      <c r="Q228" s="201">
        <v>0.32371899999999998</v>
      </c>
      <c r="R228" s="201">
        <v>0.34286499999999998</v>
      </c>
      <c r="S228" s="201">
        <v>0.36357499999999998</v>
      </c>
      <c r="T228" s="201">
        <v>0.38661400000000001</v>
      </c>
      <c r="U228" s="201">
        <v>0.4143</v>
      </c>
      <c r="V228" s="201">
        <v>0.448689</v>
      </c>
      <c r="W228" s="201">
        <v>0.48136299999999999</v>
      </c>
      <c r="X228" s="201">
        <v>0.51275300000000001</v>
      </c>
      <c r="Y228" s="201">
        <v>0.53937500000000005</v>
      </c>
      <c r="Z228" s="201">
        <v>0.56293199999999999</v>
      </c>
      <c r="AA228" s="201">
        <v>0.59100299999999995</v>
      </c>
      <c r="AB228" s="201">
        <v>0.62377099999999996</v>
      </c>
      <c r="AC228" s="201">
        <v>0.66215599999999997</v>
      </c>
      <c r="AD228" s="201">
        <v>0.69811900000000005</v>
      </c>
      <c r="AE228" s="201">
        <v>0.72548900000000005</v>
      </c>
      <c r="AF228" s="199" t="s">
        <v>2926</v>
      </c>
      <c r="AG228" s="188"/>
    </row>
    <row r="229" spans="1:33" ht="15" customHeight="1" x14ac:dyDescent="0.35">
      <c r="A229" s="187" t="s">
        <v>1860</v>
      </c>
      <c r="B229" s="197" t="s">
        <v>1667</v>
      </c>
      <c r="C229" s="201">
        <v>0</v>
      </c>
      <c r="D229" s="201">
        <v>0</v>
      </c>
      <c r="E229" s="201">
        <v>0.223218</v>
      </c>
      <c r="F229" s="201">
        <v>0.21752199999999999</v>
      </c>
      <c r="G229" s="201">
        <v>0.217944</v>
      </c>
      <c r="H229" s="201">
        <v>0.22500999999999999</v>
      </c>
      <c r="I229" s="201">
        <v>0.22753799999999999</v>
      </c>
      <c r="J229" s="201">
        <v>0.225961</v>
      </c>
      <c r="K229" s="201">
        <v>0.22353600000000001</v>
      </c>
      <c r="L229" s="201">
        <v>0.22835900000000001</v>
      </c>
      <c r="M229" s="201">
        <v>0.24306700000000001</v>
      </c>
      <c r="N229" s="201">
        <v>0.26496900000000001</v>
      </c>
      <c r="O229" s="201">
        <v>0.28878599999999999</v>
      </c>
      <c r="P229" s="201">
        <v>0.31379800000000002</v>
      </c>
      <c r="Q229" s="201">
        <v>0.341914</v>
      </c>
      <c r="R229" s="201">
        <v>0.37292999999999998</v>
      </c>
      <c r="S229" s="201">
        <v>0.40553800000000001</v>
      </c>
      <c r="T229" s="201">
        <v>0.44300899999999999</v>
      </c>
      <c r="U229" s="201">
        <v>0.48781200000000002</v>
      </c>
      <c r="V229" s="201">
        <v>0.54256199999999999</v>
      </c>
      <c r="W229" s="201">
        <v>0.59651600000000005</v>
      </c>
      <c r="X229" s="201">
        <v>0.64921799999999996</v>
      </c>
      <c r="Y229" s="201">
        <v>0.69677299999999998</v>
      </c>
      <c r="Z229" s="201">
        <v>0.74084300000000003</v>
      </c>
      <c r="AA229" s="201">
        <v>0.79072900000000002</v>
      </c>
      <c r="AB229" s="201">
        <v>0.84462000000000004</v>
      </c>
      <c r="AC229" s="201">
        <v>0.90461100000000005</v>
      </c>
      <c r="AD229" s="201">
        <v>0.95857599999999998</v>
      </c>
      <c r="AE229" s="201">
        <v>0.996672</v>
      </c>
      <c r="AF229" s="199" t="s">
        <v>2926</v>
      </c>
      <c r="AG229" s="188"/>
    </row>
    <row r="230" spans="1:33" ht="15" customHeight="1" x14ac:dyDescent="0.35">
      <c r="A230" s="187" t="s">
        <v>1861</v>
      </c>
      <c r="B230" s="197" t="s">
        <v>1669</v>
      </c>
      <c r="C230" s="201">
        <v>0</v>
      </c>
      <c r="D230" s="201">
        <v>0</v>
      </c>
      <c r="E230" s="201">
        <v>0.37410900000000002</v>
      </c>
      <c r="F230" s="201">
        <v>0.37837900000000002</v>
      </c>
      <c r="G230" s="201">
        <v>0.39363100000000001</v>
      </c>
      <c r="H230" s="201">
        <v>0.41469200000000001</v>
      </c>
      <c r="I230" s="201">
        <v>0.42724600000000001</v>
      </c>
      <c r="J230" s="201">
        <v>0.43020900000000001</v>
      </c>
      <c r="K230" s="201">
        <v>0.426925</v>
      </c>
      <c r="L230" s="201">
        <v>0.42966399999999999</v>
      </c>
      <c r="M230" s="201">
        <v>0.445216</v>
      </c>
      <c r="N230" s="201">
        <v>0.466756</v>
      </c>
      <c r="O230" s="201">
        <v>0.49167100000000002</v>
      </c>
      <c r="P230" s="201">
        <v>0.52203500000000003</v>
      </c>
      <c r="Q230" s="201">
        <v>0.55333900000000003</v>
      </c>
      <c r="R230" s="201">
        <v>0.58709500000000003</v>
      </c>
      <c r="S230" s="201">
        <v>0.62812800000000002</v>
      </c>
      <c r="T230" s="201">
        <v>0.67414300000000005</v>
      </c>
      <c r="U230" s="201">
        <v>0.72923700000000002</v>
      </c>
      <c r="V230" s="201">
        <v>0.79697099999999998</v>
      </c>
      <c r="W230" s="201">
        <v>0.862348</v>
      </c>
      <c r="X230" s="201">
        <v>0.92580899999999999</v>
      </c>
      <c r="Y230" s="201">
        <v>0.98073699999999997</v>
      </c>
      <c r="Z230" s="201">
        <v>1.0298400000000001</v>
      </c>
      <c r="AA230" s="201">
        <v>1.086846</v>
      </c>
      <c r="AB230" s="201">
        <v>1.1521729999999999</v>
      </c>
      <c r="AC230" s="201">
        <v>1.2276069999999999</v>
      </c>
      <c r="AD230" s="201">
        <v>1.298211</v>
      </c>
      <c r="AE230" s="201">
        <v>1.352368</v>
      </c>
      <c r="AF230" s="199" t="s">
        <v>2926</v>
      </c>
      <c r="AG230" s="188"/>
    </row>
    <row r="231" spans="1:33" ht="15" customHeight="1" x14ac:dyDescent="0.35">
      <c r="A231" s="187" t="s">
        <v>1862</v>
      </c>
      <c r="B231" s="197" t="s">
        <v>1683</v>
      </c>
      <c r="C231" s="201">
        <v>180.619843</v>
      </c>
      <c r="D231" s="201">
        <v>186.61459400000001</v>
      </c>
      <c r="E231" s="201">
        <v>187.90527299999999</v>
      </c>
      <c r="F231" s="201">
        <v>189.073318</v>
      </c>
      <c r="G231" s="201">
        <v>195.50990300000001</v>
      </c>
      <c r="H231" s="201">
        <v>204.516876</v>
      </c>
      <c r="I231" s="201">
        <v>208.613632</v>
      </c>
      <c r="J231" s="201">
        <v>207.47633400000001</v>
      </c>
      <c r="K231" s="201">
        <v>202.77531400000001</v>
      </c>
      <c r="L231" s="201">
        <v>200.390747</v>
      </c>
      <c r="M231" s="201">
        <v>203.057602</v>
      </c>
      <c r="N231" s="201">
        <v>207.25149500000001</v>
      </c>
      <c r="O231" s="201">
        <v>211.29740899999999</v>
      </c>
      <c r="P231" s="201">
        <v>215.85180700000001</v>
      </c>
      <c r="Q231" s="201">
        <v>218.65489199999999</v>
      </c>
      <c r="R231" s="201">
        <v>220.44850199999999</v>
      </c>
      <c r="S231" s="201">
        <v>222.67004399999999</v>
      </c>
      <c r="T231" s="201">
        <v>224.57498200000001</v>
      </c>
      <c r="U231" s="201">
        <v>227.46868900000001</v>
      </c>
      <c r="V231" s="201">
        <v>232.28445400000001</v>
      </c>
      <c r="W231" s="201">
        <v>234.702271</v>
      </c>
      <c r="X231" s="201">
        <v>235.524292</v>
      </c>
      <c r="Y231" s="201">
        <v>233.86103800000001</v>
      </c>
      <c r="Z231" s="201">
        <v>231.13324</v>
      </c>
      <c r="AA231" s="201">
        <v>230.74333200000001</v>
      </c>
      <c r="AB231" s="201">
        <v>232.61245700000001</v>
      </c>
      <c r="AC231" s="201">
        <v>237.033524</v>
      </c>
      <c r="AD231" s="201">
        <v>241.06214900000001</v>
      </c>
      <c r="AE231" s="201">
        <v>242.80612199999999</v>
      </c>
      <c r="AF231" s="199">
        <v>1.0623E-2</v>
      </c>
      <c r="AG231" s="188"/>
    </row>
    <row r="232" spans="1:33" ht="15" customHeight="1" x14ac:dyDescent="0.35">
      <c r="A232" s="184"/>
      <c r="B232" s="196" t="s">
        <v>1684</v>
      </c>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row>
    <row r="233" spans="1:33" ht="15" customHeight="1" x14ac:dyDescent="0.35">
      <c r="A233" s="187" t="s">
        <v>1863</v>
      </c>
      <c r="B233" s="197" t="s">
        <v>1653</v>
      </c>
      <c r="C233" s="201">
        <v>273.15377799999999</v>
      </c>
      <c r="D233" s="201">
        <v>277.25292999999999</v>
      </c>
      <c r="E233" s="201">
        <v>273.352509</v>
      </c>
      <c r="F233" s="201">
        <v>270.278839</v>
      </c>
      <c r="G233" s="201">
        <v>274.77771000000001</v>
      </c>
      <c r="H233" s="201">
        <v>282.76934799999998</v>
      </c>
      <c r="I233" s="201">
        <v>283.92855800000001</v>
      </c>
      <c r="J233" s="201">
        <v>278.09097300000002</v>
      </c>
      <c r="K233" s="201">
        <v>267.66018700000001</v>
      </c>
      <c r="L233" s="201">
        <v>260.48663299999998</v>
      </c>
      <c r="M233" s="201">
        <v>259.95831299999998</v>
      </c>
      <c r="N233" s="201">
        <v>261.29055799999998</v>
      </c>
      <c r="O233" s="201">
        <v>262.35479700000002</v>
      </c>
      <c r="P233" s="201">
        <v>263.95944200000002</v>
      </c>
      <c r="Q233" s="201">
        <v>263.40429699999999</v>
      </c>
      <c r="R233" s="201">
        <v>261.66095000000001</v>
      </c>
      <c r="S233" s="201">
        <v>260.456909</v>
      </c>
      <c r="T233" s="201">
        <v>258.92114299999997</v>
      </c>
      <c r="U233" s="201">
        <v>258.53945900000002</v>
      </c>
      <c r="V233" s="201">
        <v>260.30850199999998</v>
      </c>
      <c r="W233" s="201">
        <v>259.36016799999999</v>
      </c>
      <c r="X233" s="201">
        <v>256.683044</v>
      </c>
      <c r="Y233" s="201">
        <v>251.37922699999999</v>
      </c>
      <c r="Z233" s="201">
        <v>245.06869499999999</v>
      </c>
      <c r="AA233" s="201">
        <v>241.35510300000001</v>
      </c>
      <c r="AB233" s="201">
        <v>240.056625</v>
      </c>
      <c r="AC233" s="201">
        <v>241.37354999999999</v>
      </c>
      <c r="AD233" s="201">
        <v>242.24586500000001</v>
      </c>
      <c r="AE233" s="201">
        <v>240.813751</v>
      </c>
      <c r="AF233" s="199">
        <v>-4.4900000000000001E-3</v>
      </c>
      <c r="AG233" s="188"/>
    </row>
    <row r="234" spans="1:33" ht="15" customHeight="1" x14ac:dyDescent="0.35">
      <c r="A234" s="187" t="s">
        <v>1864</v>
      </c>
      <c r="B234" s="197" t="s">
        <v>1655</v>
      </c>
      <c r="C234" s="201">
        <v>1.4683170000000001</v>
      </c>
      <c r="D234" s="201">
        <v>1.4749680000000001</v>
      </c>
      <c r="E234" s="201">
        <v>1.441465</v>
      </c>
      <c r="F234" s="201">
        <v>1.4146300000000001</v>
      </c>
      <c r="G234" s="201">
        <v>1.4290780000000001</v>
      </c>
      <c r="H234" s="201">
        <v>1.4627650000000001</v>
      </c>
      <c r="I234" s="201">
        <v>1.4620949999999999</v>
      </c>
      <c r="J234" s="201">
        <v>1.426545</v>
      </c>
      <c r="K234" s="201">
        <v>1.3685849999999999</v>
      </c>
      <c r="L234" s="201">
        <v>1.328265</v>
      </c>
      <c r="M234" s="201">
        <v>1.3225020000000001</v>
      </c>
      <c r="N234" s="201">
        <v>1.3266819999999999</v>
      </c>
      <c r="O234" s="201">
        <v>1.329898</v>
      </c>
      <c r="P234" s="201">
        <v>1.3361769999999999</v>
      </c>
      <c r="Q234" s="201">
        <v>1.3318110000000001</v>
      </c>
      <c r="R234" s="201">
        <v>1.3216840000000001</v>
      </c>
      <c r="S234" s="201">
        <v>1.314516</v>
      </c>
      <c r="T234" s="201">
        <v>1.3058419999999999</v>
      </c>
      <c r="U234" s="201">
        <v>1.303142</v>
      </c>
      <c r="V234" s="201">
        <v>1.311412</v>
      </c>
      <c r="W234" s="201">
        <v>1.306087</v>
      </c>
      <c r="X234" s="201">
        <v>1.2921480000000001</v>
      </c>
      <c r="Y234" s="201">
        <v>1.2650710000000001</v>
      </c>
      <c r="Z234" s="201">
        <v>1.2330030000000001</v>
      </c>
      <c r="AA234" s="201">
        <v>1.2140690000000001</v>
      </c>
      <c r="AB234" s="201">
        <v>1.2073229999999999</v>
      </c>
      <c r="AC234" s="201">
        <v>1.213765</v>
      </c>
      <c r="AD234" s="201">
        <v>1.217992</v>
      </c>
      <c r="AE234" s="201">
        <v>1.210656</v>
      </c>
      <c r="AF234" s="199">
        <v>-6.868E-3</v>
      </c>
      <c r="AG234" s="188"/>
    </row>
    <row r="235" spans="1:33" ht="15" customHeight="1" x14ac:dyDescent="0.35">
      <c r="A235" s="187" t="s">
        <v>1865</v>
      </c>
      <c r="B235" s="197" t="s">
        <v>1657</v>
      </c>
      <c r="C235" s="201">
        <v>0.17300699999999999</v>
      </c>
      <c r="D235" s="201">
        <v>0.172127</v>
      </c>
      <c r="E235" s="201">
        <v>0.168462</v>
      </c>
      <c r="F235" s="201">
        <v>0.163133</v>
      </c>
      <c r="G235" s="201">
        <v>0.164606</v>
      </c>
      <c r="H235" s="201">
        <v>0.16752300000000001</v>
      </c>
      <c r="I235" s="201">
        <v>0.165524</v>
      </c>
      <c r="J235" s="201">
        <v>0.159612</v>
      </c>
      <c r="K235" s="201">
        <v>0.151614</v>
      </c>
      <c r="L235" s="201">
        <v>0.14713699999999999</v>
      </c>
      <c r="M235" s="201">
        <v>0.146811</v>
      </c>
      <c r="N235" s="201">
        <v>0.148121</v>
      </c>
      <c r="O235" s="201">
        <v>0.148393</v>
      </c>
      <c r="P235" s="201">
        <v>0.148955</v>
      </c>
      <c r="Q235" s="201">
        <v>0.1484</v>
      </c>
      <c r="R235" s="201">
        <v>0.14709800000000001</v>
      </c>
      <c r="S235" s="201">
        <v>0.14585899999999999</v>
      </c>
      <c r="T235" s="201">
        <v>0.14444399999999999</v>
      </c>
      <c r="U235" s="201">
        <v>0.14396999999999999</v>
      </c>
      <c r="V235" s="201">
        <v>0.145035</v>
      </c>
      <c r="W235" s="201">
        <v>0.14486099999999999</v>
      </c>
      <c r="X235" s="201">
        <v>0.14369199999999999</v>
      </c>
      <c r="Y235" s="201">
        <v>0.14097399999999999</v>
      </c>
      <c r="Z235" s="201">
        <v>0.137542</v>
      </c>
      <c r="AA235" s="201">
        <v>0.13533200000000001</v>
      </c>
      <c r="AB235" s="201">
        <v>0.13444700000000001</v>
      </c>
      <c r="AC235" s="201">
        <v>0.134966</v>
      </c>
      <c r="AD235" s="201">
        <v>0.13536500000000001</v>
      </c>
      <c r="AE235" s="201">
        <v>0.13438700000000001</v>
      </c>
      <c r="AF235" s="199">
        <v>-8.9809999999999994E-3</v>
      </c>
      <c r="AG235" s="188"/>
    </row>
    <row r="236" spans="1:33" ht="15" customHeight="1" x14ac:dyDescent="0.35">
      <c r="A236" s="187" t="s">
        <v>1866</v>
      </c>
      <c r="B236" s="197" t="s">
        <v>1659</v>
      </c>
      <c r="C236" s="201">
        <v>4.3201260000000001</v>
      </c>
      <c r="D236" s="201">
        <v>4.0461859999999996</v>
      </c>
      <c r="E236" s="201">
        <v>3.9051140000000002</v>
      </c>
      <c r="F236" s="201">
        <v>3.729285</v>
      </c>
      <c r="G236" s="201">
        <v>3.6267489999999998</v>
      </c>
      <c r="H236" s="201">
        <v>3.5063439999999999</v>
      </c>
      <c r="I236" s="201">
        <v>3.2234250000000002</v>
      </c>
      <c r="J236" s="201">
        <v>2.8459379999999999</v>
      </c>
      <c r="K236" s="201">
        <v>2.5316390000000002</v>
      </c>
      <c r="L236" s="201">
        <v>2.3496640000000002</v>
      </c>
      <c r="M236" s="201">
        <v>2.2871739999999998</v>
      </c>
      <c r="N236" s="201">
        <v>2.3356659999999998</v>
      </c>
      <c r="O236" s="201">
        <v>2.4406819999999998</v>
      </c>
      <c r="P236" s="201">
        <v>2.6116139999999999</v>
      </c>
      <c r="Q236" s="201">
        <v>2.7673920000000001</v>
      </c>
      <c r="R236" s="201">
        <v>2.9190749999999999</v>
      </c>
      <c r="S236" s="201">
        <v>3.0896170000000001</v>
      </c>
      <c r="T236" s="201">
        <v>3.2541169999999999</v>
      </c>
      <c r="U236" s="201">
        <v>3.4418730000000002</v>
      </c>
      <c r="V236" s="201">
        <v>3.6687120000000002</v>
      </c>
      <c r="W236" s="201">
        <v>3.8706489999999998</v>
      </c>
      <c r="X236" s="201">
        <v>4.0544669999999998</v>
      </c>
      <c r="Y236" s="201">
        <v>4.2094959999999997</v>
      </c>
      <c r="Z236" s="201">
        <v>4.3513820000000001</v>
      </c>
      <c r="AA236" s="201">
        <v>4.5388640000000002</v>
      </c>
      <c r="AB236" s="201">
        <v>4.7749579999999998</v>
      </c>
      <c r="AC236" s="201">
        <v>5.0720109999999998</v>
      </c>
      <c r="AD236" s="201">
        <v>5.3704739999999997</v>
      </c>
      <c r="AE236" s="201">
        <v>5.6250049999999998</v>
      </c>
      <c r="AF236" s="199">
        <v>9.4710000000000003E-3</v>
      </c>
      <c r="AG236" s="188"/>
    </row>
    <row r="237" spans="1:33" ht="15" customHeight="1" x14ac:dyDescent="0.35">
      <c r="A237" s="187" t="s">
        <v>1867</v>
      </c>
      <c r="B237" s="197" t="s">
        <v>1661</v>
      </c>
      <c r="C237" s="201">
        <v>0</v>
      </c>
      <c r="D237" s="201">
        <v>0</v>
      </c>
      <c r="E237" s="201">
        <v>0</v>
      </c>
      <c r="F237" s="201">
        <v>0</v>
      </c>
      <c r="G237" s="201">
        <v>0</v>
      </c>
      <c r="H237" s="201">
        <v>0</v>
      </c>
      <c r="I237" s="201">
        <v>0</v>
      </c>
      <c r="J237" s="201">
        <v>0</v>
      </c>
      <c r="K237" s="201">
        <v>0</v>
      </c>
      <c r="L237" s="201">
        <v>0</v>
      </c>
      <c r="M237" s="201">
        <v>0</v>
      </c>
      <c r="N237" s="201">
        <v>0</v>
      </c>
      <c r="O237" s="201">
        <v>0</v>
      </c>
      <c r="P237" s="201">
        <v>0</v>
      </c>
      <c r="Q237" s="201">
        <v>0</v>
      </c>
      <c r="R237" s="201">
        <v>0</v>
      </c>
      <c r="S237" s="201">
        <v>0</v>
      </c>
      <c r="T237" s="201">
        <v>0</v>
      </c>
      <c r="U237" s="201">
        <v>0</v>
      </c>
      <c r="V237" s="201">
        <v>0</v>
      </c>
      <c r="W237" s="201">
        <v>0</v>
      </c>
      <c r="X237" s="201">
        <v>0</v>
      </c>
      <c r="Y237" s="201">
        <v>0</v>
      </c>
      <c r="Z237" s="201">
        <v>0</v>
      </c>
      <c r="AA237" s="201">
        <v>0</v>
      </c>
      <c r="AB237" s="201">
        <v>0</v>
      </c>
      <c r="AC237" s="201">
        <v>0</v>
      </c>
      <c r="AD237" s="201">
        <v>0</v>
      </c>
      <c r="AE237" s="201">
        <v>0</v>
      </c>
      <c r="AF237" s="199" t="s">
        <v>2926</v>
      </c>
      <c r="AG237" s="188"/>
    </row>
    <row r="238" spans="1:33" ht="15" customHeight="1" x14ac:dyDescent="0.35">
      <c r="A238" s="187" t="s">
        <v>1868</v>
      </c>
      <c r="B238" s="197" t="s">
        <v>1663</v>
      </c>
      <c r="C238" s="201">
        <v>4.6861E-2</v>
      </c>
      <c r="D238" s="201">
        <v>4.2131000000000002E-2</v>
      </c>
      <c r="E238" s="201">
        <v>3.6874999999999998E-2</v>
      </c>
      <c r="F238" s="201">
        <v>3.2275999999999999E-2</v>
      </c>
      <c r="G238" s="201">
        <v>2.9056999999999999E-2</v>
      </c>
      <c r="H238" s="201">
        <v>2.6485999999999999E-2</v>
      </c>
      <c r="I238" s="201">
        <v>2.3567999999999999E-2</v>
      </c>
      <c r="J238" s="201">
        <v>2.0469000000000001E-2</v>
      </c>
      <c r="K238" s="201">
        <v>1.7479999999999999E-2</v>
      </c>
      <c r="L238" s="201">
        <v>1.5103E-2</v>
      </c>
      <c r="M238" s="201">
        <v>1.3384E-2</v>
      </c>
      <c r="N238" s="201">
        <v>1.1946E-2</v>
      </c>
      <c r="O238" s="201">
        <v>1.0647999999999999E-2</v>
      </c>
      <c r="P238" s="201">
        <v>9.5060000000000006E-3</v>
      </c>
      <c r="Q238" s="201">
        <v>8.4110000000000001E-3</v>
      </c>
      <c r="R238" s="201">
        <v>7.4019999999999997E-3</v>
      </c>
      <c r="S238" s="201">
        <v>6.5230000000000002E-3</v>
      </c>
      <c r="T238" s="201">
        <v>5.7349999999999996E-3</v>
      </c>
      <c r="U238" s="201">
        <v>5.0610000000000004E-3</v>
      </c>
      <c r="V238" s="201">
        <v>4.4990000000000004E-3</v>
      </c>
      <c r="W238" s="201">
        <v>3.9529999999999999E-3</v>
      </c>
      <c r="X238" s="201">
        <v>3.447E-3</v>
      </c>
      <c r="Y238" s="201">
        <v>2.9710000000000001E-3</v>
      </c>
      <c r="Z238" s="201">
        <v>2.5469999999999998E-3</v>
      </c>
      <c r="AA238" s="201">
        <v>2.202E-3</v>
      </c>
      <c r="AB238" s="201">
        <v>1.921E-3</v>
      </c>
      <c r="AC238" s="201">
        <v>1.691E-3</v>
      </c>
      <c r="AD238" s="201">
        <v>1.4840000000000001E-3</v>
      </c>
      <c r="AE238" s="201">
        <v>1.289E-3</v>
      </c>
      <c r="AF238" s="199">
        <v>-0.120448</v>
      </c>
      <c r="AG238" s="188"/>
    </row>
    <row r="239" spans="1:33" ht="15" customHeight="1" x14ac:dyDescent="0.35">
      <c r="A239" s="187" t="s">
        <v>1869</v>
      </c>
      <c r="B239" s="197" t="s">
        <v>1665</v>
      </c>
      <c r="C239" s="201">
        <v>0</v>
      </c>
      <c r="D239" s="201">
        <v>0</v>
      </c>
      <c r="E239" s="201">
        <v>0.12339600000000001</v>
      </c>
      <c r="F239" s="201">
        <v>0.122352</v>
      </c>
      <c r="G239" s="201">
        <v>0.123767</v>
      </c>
      <c r="H239" s="201">
        <v>0.12762999999999999</v>
      </c>
      <c r="I239" s="201">
        <v>0.129825</v>
      </c>
      <c r="J239" s="201">
        <v>0.12878100000000001</v>
      </c>
      <c r="K239" s="201">
        <v>0.12643399999999999</v>
      </c>
      <c r="L239" s="201">
        <v>0.12619</v>
      </c>
      <c r="M239" s="201">
        <v>0.13042699999999999</v>
      </c>
      <c r="N239" s="201">
        <v>0.13686999999999999</v>
      </c>
      <c r="O239" s="201">
        <v>0.14358899999999999</v>
      </c>
      <c r="P239" s="201">
        <v>0.150364</v>
      </c>
      <c r="Q239" s="201">
        <v>0.157578</v>
      </c>
      <c r="R239" s="201">
        <v>0.16470199999999999</v>
      </c>
      <c r="S239" s="201">
        <v>0.17252000000000001</v>
      </c>
      <c r="T239" s="201">
        <v>0.181256</v>
      </c>
      <c r="U239" s="201">
        <v>0.192083</v>
      </c>
      <c r="V239" s="201">
        <v>0.206038</v>
      </c>
      <c r="W239" s="201">
        <v>0.21943199999999999</v>
      </c>
      <c r="X239" s="201">
        <v>0.23277400000000001</v>
      </c>
      <c r="Y239" s="201">
        <v>0.24484400000000001</v>
      </c>
      <c r="Z239" s="201">
        <v>0.256685</v>
      </c>
      <c r="AA239" s="201">
        <v>0.27193800000000001</v>
      </c>
      <c r="AB239" s="201">
        <v>0.29079700000000003</v>
      </c>
      <c r="AC239" s="201">
        <v>0.31390000000000001</v>
      </c>
      <c r="AD239" s="201">
        <v>0.33745599999999998</v>
      </c>
      <c r="AE239" s="201">
        <v>0.35828700000000002</v>
      </c>
      <c r="AF239" s="199" t="s">
        <v>2926</v>
      </c>
      <c r="AG239" s="188"/>
    </row>
    <row r="240" spans="1:33" ht="15" customHeight="1" x14ac:dyDescent="0.35">
      <c r="A240" s="187" t="s">
        <v>1870</v>
      </c>
      <c r="B240" s="197" t="s">
        <v>1667</v>
      </c>
      <c r="C240" s="201">
        <v>0</v>
      </c>
      <c r="D240" s="201">
        <v>0</v>
      </c>
      <c r="E240" s="201">
        <v>0.27800999999999998</v>
      </c>
      <c r="F240" s="201">
        <v>0.26864199999999999</v>
      </c>
      <c r="G240" s="201">
        <v>0.26771800000000001</v>
      </c>
      <c r="H240" s="201">
        <v>0.27311099999999999</v>
      </c>
      <c r="I240" s="201">
        <v>0.27232800000000001</v>
      </c>
      <c r="J240" s="201">
        <v>0.26551599999999997</v>
      </c>
      <c r="K240" s="201">
        <v>0.25675399999999998</v>
      </c>
      <c r="L240" s="201">
        <v>0.25387300000000002</v>
      </c>
      <c r="M240" s="201">
        <v>0.25961600000000001</v>
      </c>
      <c r="N240" s="201">
        <v>0.26997900000000002</v>
      </c>
      <c r="O240" s="201">
        <v>0.28048600000000001</v>
      </c>
      <c r="P240" s="201">
        <v>0.29162100000000002</v>
      </c>
      <c r="Q240" s="201">
        <v>0.30225099999999999</v>
      </c>
      <c r="R240" s="201">
        <v>0.31273699999999999</v>
      </c>
      <c r="S240" s="201">
        <v>0.32405800000000001</v>
      </c>
      <c r="T240" s="201">
        <v>0.33725899999999998</v>
      </c>
      <c r="U240" s="201">
        <v>0.35411700000000002</v>
      </c>
      <c r="V240" s="201">
        <v>0.37623899999999999</v>
      </c>
      <c r="W240" s="201">
        <v>0.39632899999999999</v>
      </c>
      <c r="X240" s="201">
        <v>0.41493799999999997</v>
      </c>
      <c r="Y240" s="201">
        <v>0.43014799999999997</v>
      </c>
      <c r="Z240" s="201">
        <v>0.443635</v>
      </c>
      <c r="AA240" s="201">
        <v>0.461254</v>
      </c>
      <c r="AB240" s="201">
        <v>0.482068</v>
      </c>
      <c r="AC240" s="201">
        <v>0.506992</v>
      </c>
      <c r="AD240" s="201">
        <v>0.52922499999999995</v>
      </c>
      <c r="AE240" s="201">
        <v>0.54466599999999998</v>
      </c>
      <c r="AF240" s="199" t="s">
        <v>2926</v>
      </c>
      <c r="AG240" s="188"/>
    </row>
    <row r="241" spans="1:33" ht="15" customHeight="1" x14ac:dyDescent="0.35">
      <c r="A241" s="187" t="s">
        <v>1871</v>
      </c>
      <c r="B241" s="197" t="s">
        <v>1669</v>
      </c>
      <c r="C241" s="201">
        <v>0</v>
      </c>
      <c r="D241" s="201">
        <v>0</v>
      </c>
      <c r="E241" s="201">
        <v>0.40806300000000001</v>
      </c>
      <c r="F241" s="201">
        <v>0.40667500000000001</v>
      </c>
      <c r="G241" s="201">
        <v>0.41714899999999999</v>
      </c>
      <c r="H241" s="201">
        <v>0.43362000000000001</v>
      </c>
      <c r="I241" s="201">
        <v>0.44035000000000002</v>
      </c>
      <c r="J241" s="201">
        <v>0.436807</v>
      </c>
      <c r="K241" s="201">
        <v>0.42644500000000002</v>
      </c>
      <c r="L241" s="201">
        <v>0.42166500000000001</v>
      </c>
      <c r="M241" s="201">
        <v>0.42833100000000002</v>
      </c>
      <c r="N241" s="201">
        <v>0.43908700000000001</v>
      </c>
      <c r="O241" s="201">
        <v>0.4506</v>
      </c>
      <c r="P241" s="201">
        <v>0.46441100000000002</v>
      </c>
      <c r="Q241" s="201">
        <v>0.47588399999999997</v>
      </c>
      <c r="R241" s="201">
        <v>0.48666999999999999</v>
      </c>
      <c r="S241" s="201">
        <v>0.50003600000000004</v>
      </c>
      <c r="T241" s="201">
        <v>0.51450799999999997</v>
      </c>
      <c r="U241" s="201">
        <v>0.53324300000000002</v>
      </c>
      <c r="V241" s="201">
        <v>0.55883499999999997</v>
      </c>
      <c r="W241" s="201">
        <v>0.58118099999999995</v>
      </c>
      <c r="X241" s="201">
        <v>0.60201400000000005</v>
      </c>
      <c r="Y241" s="201">
        <v>0.61870099999999995</v>
      </c>
      <c r="Z241" s="201">
        <v>0.63453300000000001</v>
      </c>
      <c r="AA241" s="201">
        <v>0.65890199999999999</v>
      </c>
      <c r="AB241" s="201">
        <v>0.69238699999999997</v>
      </c>
      <c r="AC241" s="201">
        <v>0.73678399999999999</v>
      </c>
      <c r="AD241" s="201">
        <v>0.78364599999999995</v>
      </c>
      <c r="AE241" s="201">
        <v>0.82641399999999998</v>
      </c>
      <c r="AF241" s="199" t="s">
        <v>2926</v>
      </c>
      <c r="AG241" s="188"/>
    </row>
    <row r="242" spans="1:33" ht="15" customHeight="1" x14ac:dyDescent="0.35">
      <c r="A242" s="187" t="s">
        <v>1872</v>
      </c>
      <c r="B242" s="197" t="s">
        <v>1695</v>
      </c>
      <c r="C242" s="201">
        <v>279.16204800000003</v>
      </c>
      <c r="D242" s="201">
        <v>282.98837300000002</v>
      </c>
      <c r="E242" s="201">
        <v>279.71392800000001</v>
      </c>
      <c r="F242" s="201">
        <v>276.415863</v>
      </c>
      <c r="G242" s="201">
        <v>280.835846</v>
      </c>
      <c r="H242" s="201">
        <v>288.76684599999999</v>
      </c>
      <c r="I242" s="201">
        <v>289.64562999999998</v>
      </c>
      <c r="J242" s="201">
        <v>283.37469499999997</v>
      </c>
      <c r="K242" s="201">
        <v>272.53912400000002</v>
      </c>
      <c r="L242" s="201">
        <v>265.12857100000002</v>
      </c>
      <c r="M242" s="201">
        <v>264.546539</v>
      </c>
      <c r="N242" s="201">
        <v>265.95886200000001</v>
      </c>
      <c r="O242" s="201">
        <v>267.159088</v>
      </c>
      <c r="P242" s="201">
        <v>268.97213699999998</v>
      </c>
      <c r="Q242" s="201">
        <v>268.596069</v>
      </c>
      <c r="R242" s="201">
        <v>267.02032500000001</v>
      </c>
      <c r="S242" s="201">
        <v>266.01004</v>
      </c>
      <c r="T242" s="201">
        <v>264.66433699999999</v>
      </c>
      <c r="U242" s="201">
        <v>264.51299999999998</v>
      </c>
      <c r="V242" s="201">
        <v>266.57931500000001</v>
      </c>
      <c r="W242" s="201">
        <v>265.88259900000003</v>
      </c>
      <c r="X242" s="201">
        <v>263.426514</v>
      </c>
      <c r="Y242" s="201">
        <v>258.29144300000002</v>
      </c>
      <c r="Z242" s="201">
        <v>252.12806699999999</v>
      </c>
      <c r="AA242" s="201">
        <v>248.637665</v>
      </c>
      <c r="AB242" s="201">
        <v>247.640503</v>
      </c>
      <c r="AC242" s="201">
        <v>249.35369900000001</v>
      </c>
      <c r="AD242" s="201">
        <v>250.621521</v>
      </c>
      <c r="AE242" s="201">
        <v>249.51445000000001</v>
      </c>
      <c r="AF242" s="199">
        <v>-4.0020000000000003E-3</v>
      </c>
      <c r="AG242" s="188"/>
    </row>
    <row r="243" spans="1:33" ht="15" customHeight="1" x14ac:dyDescent="0.35">
      <c r="A243" s="187" t="s">
        <v>1873</v>
      </c>
      <c r="B243" s="196" t="s">
        <v>1874</v>
      </c>
      <c r="C243" s="202">
        <v>711.90508999999997</v>
      </c>
      <c r="D243" s="202">
        <v>731.84020999999996</v>
      </c>
      <c r="E243" s="202">
        <v>742.94183299999997</v>
      </c>
      <c r="F243" s="202">
        <v>750.35986300000002</v>
      </c>
      <c r="G243" s="202">
        <v>767.58081100000004</v>
      </c>
      <c r="H243" s="202">
        <v>786.13439900000003</v>
      </c>
      <c r="I243" s="202">
        <v>791.50878899999998</v>
      </c>
      <c r="J243" s="202">
        <v>786.96075399999995</v>
      </c>
      <c r="K243" s="202">
        <v>772.96520999999996</v>
      </c>
      <c r="L243" s="202">
        <v>765.68450900000005</v>
      </c>
      <c r="M243" s="202">
        <v>771.08819600000004</v>
      </c>
      <c r="N243" s="202">
        <v>779.19549600000005</v>
      </c>
      <c r="O243" s="202">
        <v>788.67095900000004</v>
      </c>
      <c r="P243" s="202">
        <v>800.96154799999999</v>
      </c>
      <c r="Q243" s="202">
        <v>809.29266399999995</v>
      </c>
      <c r="R243" s="202">
        <v>815.65643299999999</v>
      </c>
      <c r="S243" s="202">
        <v>823.77453600000001</v>
      </c>
      <c r="T243" s="202">
        <v>829.73254399999996</v>
      </c>
      <c r="U243" s="202">
        <v>839.26415999999995</v>
      </c>
      <c r="V243" s="202">
        <v>851.65173300000004</v>
      </c>
      <c r="W243" s="202">
        <v>856.70849599999997</v>
      </c>
      <c r="X243" s="202">
        <v>859.44567900000004</v>
      </c>
      <c r="Y243" s="202">
        <v>857.45519999999999</v>
      </c>
      <c r="Z243" s="202">
        <v>855.27301</v>
      </c>
      <c r="AA243" s="202">
        <v>857.67529300000001</v>
      </c>
      <c r="AB243" s="202">
        <v>863.11633300000005</v>
      </c>
      <c r="AC243" s="202">
        <v>874.22662400000002</v>
      </c>
      <c r="AD243" s="202">
        <v>885.059753</v>
      </c>
      <c r="AE243" s="202">
        <v>892.20599400000003</v>
      </c>
      <c r="AF243" s="200">
        <v>8.0949999999999998E-3</v>
      </c>
      <c r="AG243" s="188"/>
    </row>
    <row r="244" spans="1:33" ht="15" customHeight="1" x14ac:dyDescent="0.35">
      <c r="A244" s="184"/>
      <c r="B244" s="188"/>
      <c r="C244" s="188"/>
      <c r="D244" s="188"/>
      <c r="E244" s="188"/>
      <c r="F244" s="188"/>
      <c r="G244" s="188"/>
      <c r="H244" s="188"/>
      <c r="I244" s="188"/>
      <c r="J244" s="188"/>
      <c r="K244" s="188"/>
      <c r="L244" s="188"/>
      <c r="M244" s="188"/>
      <c r="N244" s="188"/>
      <c r="O244" s="188"/>
      <c r="P244" s="188"/>
      <c r="Q244" s="188"/>
      <c r="R244" s="188"/>
      <c r="S244" s="188"/>
      <c r="T244" s="188"/>
      <c r="U244" s="188"/>
      <c r="V244" s="188"/>
      <c r="W244" s="188"/>
      <c r="X244" s="188"/>
      <c r="Y244" s="188"/>
      <c r="Z244" s="188"/>
      <c r="AA244" s="188"/>
      <c r="AB244" s="188"/>
      <c r="AC244" s="188"/>
      <c r="AD244" s="188"/>
      <c r="AE244" s="188"/>
      <c r="AF244" s="188"/>
      <c r="AG244" s="188"/>
    </row>
    <row r="245" spans="1:33" ht="15" customHeight="1" x14ac:dyDescent="0.35">
      <c r="A245" s="184"/>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row>
    <row r="246" spans="1:33" ht="15" customHeight="1" x14ac:dyDescent="0.35">
      <c r="A246" s="184"/>
      <c r="B246" s="188"/>
      <c r="C246" s="188"/>
      <c r="D246" s="188"/>
      <c r="E246" s="188"/>
      <c r="F246" s="188"/>
      <c r="G246" s="188"/>
      <c r="H246" s="188"/>
      <c r="I246" s="188"/>
      <c r="J246" s="188"/>
      <c r="K246" s="188"/>
      <c r="L246" s="188"/>
      <c r="M246" s="188"/>
      <c r="N246" s="188"/>
      <c r="O246" s="188"/>
      <c r="P246" s="188"/>
      <c r="Q246" s="188"/>
      <c r="R246" s="188"/>
      <c r="S246" s="188"/>
      <c r="T246" s="188"/>
      <c r="U246" s="188"/>
      <c r="V246" s="188"/>
      <c r="W246" s="188"/>
      <c r="X246" s="188"/>
      <c r="Y246" s="188"/>
      <c r="Z246" s="188"/>
      <c r="AA246" s="188"/>
      <c r="AB246" s="188"/>
      <c r="AC246" s="188"/>
      <c r="AD246" s="188"/>
      <c r="AE246" s="188"/>
      <c r="AF246" s="188"/>
      <c r="AG246" s="188"/>
    </row>
    <row r="247" spans="1:33" ht="15" customHeight="1" x14ac:dyDescent="0.35">
      <c r="A247" s="184"/>
      <c r="B247" s="196" t="s">
        <v>1875</v>
      </c>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row>
    <row r="248" spans="1:33" ht="12" customHeight="1" x14ac:dyDescent="0.35">
      <c r="A248" s="187" t="s">
        <v>1876</v>
      </c>
      <c r="B248" s="197" t="s">
        <v>1877</v>
      </c>
      <c r="C248" s="198">
        <v>1621.6689449999999</v>
      </c>
      <c r="D248" s="198">
        <v>1602.000732</v>
      </c>
      <c r="E248" s="198">
        <v>1666.5855710000001</v>
      </c>
      <c r="F248" s="198">
        <v>1629.5417480000001</v>
      </c>
      <c r="G248" s="198">
        <v>1622.1038820000001</v>
      </c>
      <c r="H248" s="198">
        <v>1617.788086</v>
      </c>
      <c r="I248" s="198">
        <v>1627.6685789999999</v>
      </c>
      <c r="J248" s="198">
        <v>1646.1723629999999</v>
      </c>
      <c r="K248" s="198">
        <v>1647.666626</v>
      </c>
      <c r="L248" s="198">
        <v>1652.6727289999999</v>
      </c>
      <c r="M248" s="198">
        <v>1664.2730710000001</v>
      </c>
      <c r="N248" s="198">
        <v>1670.6632079999999</v>
      </c>
      <c r="O248" s="198">
        <v>1671.606689</v>
      </c>
      <c r="P248" s="198">
        <v>1677.693237</v>
      </c>
      <c r="Q248" s="198">
        <v>1679.6362300000001</v>
      </c>
      <c r="R248" s="198">
        <v>1688.5701899999999</v>
      </c>
      <c r="S248" s="198">
        <v>1686.594482</v>
      </c>
      <c r="T248" s="198">
        <v>1681.6455080000001</v>
      </c>
      <c r="U248" s="198">
        <v>1689.9884030000001</v>
      </c>
      <c r="V248" s="198">
        <v>1696.063232</v>
      </c>
      <c r="W248" s="198">
        <v>1708.9470209999999</v>
      </c>
      <c r="X248" s="198">
        <v>1713.184082</v>
      </c>
      <c r="Y248" s="198">
        <v>1713.7332759999999</v>
      </c>
      <c r="Z248" s="198">
        <v>1719.427246</v>
      </c>
      <c r="AA248" s="198">
        <v>1717.267578</v>
      </c>
      <c r="AB248" s="198">
        <v>1721.3813479999999</v>
      </c>
      <c r="AC248" s="198">
        <v>1723.7348629999999</v>
      </c>
      <c r="AD248" s="198">
        <v>1730.982788</v>
      </c>
      <c r="AE248" s="198">
        <v>1740.2647710000001</v>
      </c>
      <c r="AF248" s="199">
        <v>2.5240000000000002E-3</v>
      </c>
      <c r="AG248" s="188"/>
    </row>
    <row r="249" spans="1:33" ht="15" customHeight="1" x14ac:dyDescent="0.35">
      <c r="A249" s="187" t="s">
        <v>1878</v>
      </c>
      <c r="B249" s="197" t="s">
        <v>1879</v>
      </c>
      <c r="C249" s="201">
        <v>3.3663400000000001</v>
      </c>
      <c r="D249" s="201">
        <v>3.3698929999999998</v>
      </c>
      <c r="E249" s="201">
        <v>3.3734500000000001</v>
      </c>
      <c r="F249" s="201">
        <v>3.3770099999999998</v>
      </c>
      <c r="G249" s="201">
        <v>3.3805740000000002</v>
      </c>
      <c r="H249" s="201">
        <v>3.3841420000000002</v>
      </c>
      <c r="I249" s="201">
        <v>3.3877130000000002</v>
      </c>
      <c r="J249" s="201">
        <v>3.391289</v>
      </c>
      <c r="K249" s="201">
        <v>3.3948680000000002</v>
      </c>
      <c r="L249" s="201">
        <v>3.3984510000000001</v>
      </c>
      <c r="M249" s="201">
        <v>3.402037</v>
      </c>
      <c r="N249" s="201">
        <v>3.4056280000000001</v>
      </c>
      <c r="O249" s="201">
        <v>3.4092220000000002</v>
      </c>
      <c r="P249" s="201">
        <v>3.41282</v>
      </c>
      <c r="Q249" s="201">
        <v>3.4164219999999998</v>
      </c>
      <c r="R249" s="201">
        <v>3.4200270000000002</v>
      </c>
      <c r="S249" s="201">
        <v>3.4236369999999998</v>
      </c>
      <c r="T249" s="201">
        <v>3.4272499999999999</v>
      </c>
      <c r="U249" s="201">
        <v>3.4308670000000001</v>
      </c>
      <c r="V249" s="201">
        <v>3.434488</v>
      </c>
      <c r="W249" s="201">
        <v>3.438113</v>
      </c>
      <c r="X249" s="201">
        <v>3.4417409999999999</v>
      </c>
      <c r="Y249" s="201">
        <v>3.445373</v>
      </c>
      <c r="Z249" s="201">
        <v>3.4490099999999999</v>
      </c>
      <c r="AA249" s="201">
        <v>3.4526490000000001</v>
      </c>
      <c r="AB249" s="201">
        <v>3.4562930000000001</v>
      </c>
      <c r="AC249" s="201">
        <v>3.4599410000000002</v>
      </c>
      <c r="AD249" s="201">
        <v>3.4635929999999999</v>
      </c>
      <c r="AE249" s="201">
        <v>3.4672480000000001</v>
      </c>
      <c r="AF249" s="199">
        <v>1.0549999999999999E-3</v>
      </c>
      <c r="AG249" s="188"/>
    </row>
    <row r="250" spans="1:33" ht="15" customHeight="1" x14ac:dyDescent="0.35">
      <c r="A250" s="184"/>
      <c r="B250" s="196" t="s">
        <v>1880</v>
      </c>
      <c r="C250" s="188"/>
      <c r="D250" s="188"/>
      <c r="E250" s="188"/>
      <c r="F250" s="188"/>
      <c r="G250" s="188"/>
      <c r="H250" s="188"/>
      <c r="I250" s="188"/>
      <c r="J250" s="188"/>
      <c r="K250" s="188"/>
      <c r="L250" s="188"/>
      <c r="M250" s="188"/>
      <c r="N250" s="188"/>
      <c r="O250" s="188"/>
      <c r="P250" s="188"/>
      <c r="Q250" s="188"/>
      <c r="R250" s="188"/>
      <c r="S250" s="188"/>
      <c r="T250" s="188"/>
      <c r="U250" s="188"/>
      <c r="V250" s="188"/>
      <c r="W250" s="188"/>
      <c r="X250" s="188"/>
      <c r="Y250" s="188"/>
      <c r="Z250" s="188"/>
      <c r="AA250" s="188"/>
      <c r="AB250" s="188"/>
      <c r="AC250" s="188"/>
      <c r="AD250" s="188"/>
      <c r="AE250" s="188"/>
      <c r="AF250" s="188"/>
      <c r="AG250" s="188"/>
    </row>
    <row r="251" spans="1:33" ht="15" customHeight="1" x14ac:dyDescent="0.35">
      <c r="A251" s="187" t="s">
        <v>1881</v>
      </c>
      <c r="B251" s="197" t="s">
        <v>1882</v>
      </c>
      <c r="C251" s="201">
        <v>481.21499599999999</v>
      </c>
      <c r="D251" s="201">
        <v>474.35510299999999</v>
      </c>
      <c r="E251" s="201">
        <v>492.41626000000002</v>
      </c>
      <c r="F251" s="201">
        <v>480.43441799999999</v>
      </c>
      <c r="G251" s="201">
        <v>477.020782</v>
      </c>
      <c r="H251" s="201">
        <v>474.299622</v>
      </c>
      <c r="I251" s="201">
        <v>475.501465</v>
      </c>
      <c r="J251" s="201">
        <v>478.95886200000001</v>
      </c>
      <c r="K251" s="201">
        <v>477.21209700000003</v>
      </c>
      <c r="L251" s="201">
        <v>476.24475100000001</v>
      </c>
      <c r="M251" s="201">
        <v>476.68658399999998</v>
      </c>
      <c r="N251" s="201">
        <v>475.14428700000002</v>
      </c>
      <c r="O251" s="201">
        <v>471.58700599999997</v>
      </c>
      <c r="P251" s="201">
        <v>469.02270499999997</v>
      </c>
      <c r="Q251" s="201">
        <v>464.849243</v>
      </c>
      <c r="R251" s="201">
        <v>462.16082799999998</v>
      </c>
      <c r="S251" s="201">
        <v>456.06091300000003</v>
      </c>
      <c r="T251" s="201">
        <v>448.79238900000001</v>
      </c>
      <c r="U251" s="201">
        <v>444.68633999999997</v>
      </c>
      <c r="V251" s="201">
        <v>439.572968</v>
      </c>
      <c r="W251" s="201">
        <v>435.80844100000002</v>
      </c>
      <c r="X251" s="201">
        <v>429.44543499999997</v>
      </c>
      <c r="Y251" s="201">
        <v>421.835083</v>
      </c>
      <c r="Z251" s="201">
        <v>415.18017600000002</v>
      </c>
      <c r="AA251" s="201">
        <v>406.35131799999999</v>
      </c>
      <c r="AB251" s="201">
        <v>397.55825800000002</v>
      </c>
      <c r="AC251" s="201">
        <v>388.556488</v>
      </c>
      <c r="AD251" s="201">
        <v>380.834656</v>
      </c>
      <c r="AE251" s="201">
        <v>373.69647200000003</v>
      </c>
      <c r="AF251" s="199">
        <v>-8.9899999999999997E-3</v>
      </c>
      <c r="AG251" s="188"/>
    </row>
    <row r="252" spans="1:33" ht="12" customHeight="1" x14ac:dyDescent="0.35">
      <c r="A252" s="187" t="s">
        <v>1883</v>
      </c>
      <c r="B252" s="197" t="s">
        <v>1884</v>
      </c>
      <c r="C252" s="201">
        <v>0</v>
      </c>
      <c r="D252" s="201">
        <v>0</v>
      </c>
      <c r="E252" s="201">
        <v>0</v>
      </c>
      <c r="F252" s="201">
        <v>0</v>
      </c>
      <c r="G252" s="201">
        <v>0</v>
      </c>
      <c r="H252" s="201">
        <v>0</v>
      </c>
      <c r="I252" s="201">
        <v>0</v>
      </c>
      <c r="J252" s="201">
        <v>0</v>
      </c>
      <c r="K252" s="201">
        <v>0</v>
      </c>
      <c r="L252" s="201">
        <v>0</v>
      </c>
      <c r="M252" s="201">
        <v>0</v>
      </c>
      <c r="N252" s="201">
        <v>0</v>
      </c>
      <c r="O252" s="201">
        <v>0</v>
      </c>
      <c r="P252" s="201">
        <v>0</v>
      </c>
      <c r="Q252" s="201">
        <v>0</v>
      </c>
      <c r="R252" s="201">
        <v>0</v>
      </c>
      <c r="S252" s="201">
        <v>0</v>
      </c>
      <c r="T252" s="201">
        <v>0</v>
      </c>
      <c r="U252" s="201">
        <v>0</v>
      </c>
      <c r="V252" s="201">
        <v>0</v>
      </c>
      <c r="W252" s="201">
        <v>0</v>
      </c>
      <c r="X252" s="201">
        <v>0</v>
      </c>
      <c r="Y252" s="201">
        <v>0</v>
      </c>
      <c r="Z252" s="201">
        <v>0</v>
      </c>
      <c r="AA252" s="201">
        <v>0</v>
      </c>
      <c r="AB252" s="201">
        <v>0</v>
      </c>
      <c r="AC252" s="201">
        <v>0</v>
      </c>
      <c r="AD252" s="201">
        <v>0</v>
      </c>
      <c r="AE252" s="201">
        <v>0</v>
      </c>
      <c r="AF252" s="199" t="s">
        <v>2926</v>
      </c>
      <c r="AG252" s="188"/>
    </row>
    <row r="253" spans="1:33" ht="15" customHeight="1" x14ac:dyDescent="0.35">
      <c r="A253" s="187" t="s">
        <v>1885</v>
      </c>
      <c r="B253" s="197" t="s">
        <v>1886</v>
      </c>
      <c r="C253" s="201">
        <v>0</v>
      </c>
      <c r="D253" s="201">
        <v>0</v>
      </c>
      <c r="E253" s="201">
        <v>0</v>
      </c>
      <c r="F253" s="201">
        <v>0</v>
      </c>
      <c r="G253" s="201">
        <v>0</v>
      </c>
      <c r="H253" s="201">
        <v>0</v>
      </c>
      <c r="I253" s="201">
        <v>0</v>
      </c>
      <c r="J253" s="201">
        <v>0</v>
      </c>
      <c r="K253" s="201">
        <v>0</v>
      </c>
      <c r="L253" s="201">
        <v>0</v>
      </c>
      <c r="M253" s="201">
        <v>0</v>
      </c>
      <c r="N253" s="201">
        <v>0</v>
      </c>
      <c r="O253" s="201">
        <v>0</v>
      </c>
      <c r="P253" s="201">
        <v>0</v>
      </c>
      <c r="Q253" s="201">
        <v>0</v>
      </c>
      <c r="R253" s="201">
        <v>0</v>
      </c>
      <c r="S253" s="201">
        <v>0</v>
      </c>
      <c r="T253" s="201">
        <v>0</v>
      </c>
      <c r="U253" s="201">
        <v>0</v>
      </c>
      <c r="V253" s="201">
        <v>0</v>
      </c>
      <c r="W253" s="201">
        <v>0</v>
      </c>
      <c r="X253" s="201">
        <v>0</v>
      </c>
      <c r="Y253" s="201">
        <v>0</v>
      </c>
      <c r="Z253" s="201">
        <v>0</v>
      </c>
      <c r="AA253" s="201">
        <v>0</v>
      </c>
      <c r="AB253" s="201">
        <v>0</v>
      </c>
      <c r="AC253" s="201">
        <v>0</v>
      </c>
      <c r="AD253" s="201">
        <v>0</v>
      </c>
      <c r="AE253" s="201">
        <v>0</v>
      </c>
      <c r="AF253" s="199" t="s">
        <v>2926</v>
      </c>
      <c r="AG253" s="188"/>
    </row>
    <row r="254" spans="1:33" ht="15" customHeight="1" x14ac:dyDescent="0.35">
      <c r="A254" s="187" t="s">
        <v>1887</v>
      </c>
      <c r="B254" s="197" t="s">
        <v>1888</v>
      </c>
      <c r="C254" s="201">
        <v>0.51553700000000002</v>
      </c>
      <c r="D254" s="201">
        <v>1.031112</v>
      </c>
      <c r="E254" s="201">
        <v>1.6138049999999999</v>
      </c>
      <c r="F254" s="201">
        <v>2.1053299999999999</v>
      </c>
      <c r="G254" s="201">
        <v>2.8101180000000001</v>
      </c>
      <c r="H254" s="201">
        <v>3.7501869999999999</v>
      </c>
      <c r="I254" s="201">
        <v>4.9608460000000001</v>
      </c>
      <c r="J254" s="201">
        <v>6.4531530000000004</v>
      </c>
      <c r="K254" s="201">
        <v>8.1283089999999998</v>
      </c>
      <c r="L254" s="201">
        <v>10.057039</v>
      </c>
      <c r="M254" s="201">
        <v>12.512364</v>
      </c>
      <c r="N254" s="201">
        <v>15.415238</v>
      </c>
      <c r="O254" s="201">
        <v>18.732063</v>
      </c>
      <c r="P254" s="201">
        <v>22.562891</v>
      </c>
      <c r="Q254" s="201">
        <v>26.786846000000001</v>
      </c>
      <c r="R254" s="201">
        <v>31.569227000000001</v>
      </c>
      <c r="S254" s="201">
        <v>36.571510000000004</v>
      </c>
      <c r="T254" s="201">
        <v>41.876682000000002</v>
      </c>
      <c r="U254" s="201">
        <v>47.897132999999997</v>
      </c>
      <c r="V254" s="201">
        <v>54.260029000000003</v>
      </c>
      <c r="W254" s="201">
        <v>61.251232000000002</v>
      </c>
      <c r="X254" s="201">
        <v>68.321213</v>
      </c>
      <c r="Y254" s="201">
        <v>75.566299000000001</v>
      </c>
      <c r="Z254" s="201">
        <v>83.347649000000004</v>
      </c>
      <c r="AA254" s="201">
        <v>91.025429000000003</v>
      </c>
      <c r="AB254" s="201">
        <v>100.48432200000001</v>
      </c>
      <c r="AC254" s="201">
        <v>109.64125799999999</v>
      </c>
      <c r="AD254" s="201">
        <v>118.93048899999999</v>
      </c>
      <c r="AE254" s="201">
        <v>128.218796</v>
      </c>
      <c r="AF254" s="199">
        <v>0.21775600000000001</v>
      </c>
      <c r="AG254" s="188"/>
    </row>
    <row r="255" spans="1:33" ht="12" customHeight="1" x14ac:dyDescent="0.35">
      <c r="A255" s="184"/>
      <c r="B255" s="188"/>
      <c r="C255" s="188"/>
      <c r="D255" s="188"/>
      <c r="E255" s="188"/>
      <c r="F255" s="188"/>
      <c r="G255" s="188"/>
      <c r="H255" s="188"/>
      <c r="I255" s="188"/>
      <c r="J255" s="188"/>
      <c r="K255" s="188"/>
      <c r="L255" s="188"/>
      <c r="M255" s="188"/>
      <c r="N255" s="188"/>
      <c r="O255" s="188"/>
      <c r="P255" s="188"/>
      <c r="Q255" s="188"/>
      <c r="R255" s="188"/>
      <c r="S255" s="188"/>
      <c r="T255" s="188"/>
      <c r="U255" s="188"/>
      <c r="V255" s="188"/>
      <c r="W255" s="188"/>
      <c r="X255" s="188"/>
      <c r="Y255" s="188"/>
      <c r="Z255" s="188"/>
      <c r="AA255" s="188"/>
      <c r="AB255" s="188"/>
      <c r="AC255" s="188"/>
      <c r="AD255" s="188"/>
      <c r="AE255" s="188"/>
      <c r="AF255" s="188"/>
      <c r="AG255" s="188"/>
    </row>
    <row r="256" spans="1:33" ht="15" customHeight="1" x14ac:dyDescent="0.35">
      <c r="A256" s="184"/>
      <c r="B256" s="196" t="s">
        <v>1889</v>
      </c>
      <c r="C256" s="188"/>
      <c r="D256" s="188"/>
      <c r="E256" s="188"/>
      <c r="F256" s="188"/>
      <c r="G256" s="188"/>
      <c r="H256" s="188"/>
      <c r="I256" s="188"/>
      <c r="J256" s="188"/>
      <c r="K256" s="188"/>
      <c r="L256" s="188"/>
      <c r="M256" s="188"/>
      <c r="N256" s="188"/>
      <c r="O256" s="188"/>
      <c r="P256" s="188"/>
      <c r="Q256" s="188"/>
      <c r="R256" s="188"/>
      <c r="S256" s="188"/>
      <c r="T256" s="188"/>
      <c r="U256" s="188"/>
      <c r="V256" s="188"/>
      <c r="W256" s="188"/>
      <c r="X256" s="188"/>
      <c r="Y256" s="188"/>
      <c r="Z256" s="188"/>
      <c r="AA256" s="188"/>
      <c r="AB256" s="188"/>
      <c r="AC256" s="188"/>
      <c r="AD256" s="188"/>
      <c r="AE256" s="188"/>
      <c r="AF256" s="188"/>
      <c r="AG256" s="188"/>
    </row>
    <row r="257" spans="1:33" ht="15" customHeight="1" x14ac:dyDescent="0.35">
      <c r="A257" s="187" t="s">
        <v>1890</v>
      </c>
      <c r="B257" s="197" t="s">
        <v>1891</v>
      </c>
      <c r="C257" s="198">
        <v>444.89984099999998</v>
      </c>
      <c r="D257" s="198">
        <v>450.49111900000003</v>
      </c>
      <c r="E257" s="198">
        <v>449.02374300000002</v>
      </c>
      <c r="F257" s="198">
        <v>447.715576</v>
      </c>
      <c r="G257" s="198">
        <v>447.824005</v>
      </c>
      <c r="H257" s="198">
        <v>447.09670999999997</v>
      </c>
      <c r="I257" s="198">
        <v>446.20770299999998</v>
      </c>
      <c r="J257" s="198">
        <v>444.16409299999998</v>
      </c>
      <c r="K257" s="198">
        <v>441.18298299999998</v>
      </c>
      <c r="L257" s="198">
        <v>438.52200299999998</v>
      </c>
      <c r="M257" s="198">
        <v>436.823578</v>
      </c>
      <c r="N257" s="198">
        <v>434.88879400000002</v>
      </c>
      <c r="O257" s="198">
        <v>433.18487499999998</v>
      </c>
      <c r="P257" s="198">
        <v>431.45101899999997</v>
      </c>
      <c r="Q257" s="198">
        <v>428.73455799999999</v>
      </c>
      <c r="R257" s="198">
        <v>426.84320100000002</v>
      </c>
      <c r="S257" s="198">
        <v>424.50756799999999</v>
      </c>
      <c r="T257" s="198">
        <v>422.14855999999997</v>
      </c>
      <c r="U257" s="198">
        <v>420.87176499999998</v>
      </c>
      <c r="V257" s="198">
        <v>419.95474200000001</v>
      </c>
      <c r="W257" s="198">
        <v>418.61642499999999</v>
      </c>
      <c r="X257" s="198">
        <v>417.23568699999998</v>
      </c>
      <c r="Y257" s="198">
        <v>415.20636000000002</v>
      </c>
      <c r="Z257" s="198">
        <v>413.15087899999997</v>
      </c>
      <c r="AA257" s="198">
        <v>411.09756499999997</v>
      </c>
      <c r="AB257" s="198">
        <v>408.89117399999998</v>
      </c>
      <c r="AC257" s="198">
        <v>407.28939800000001</v>
      </c>
      <c r="AD257" s="198">
        <v>405.94958500000001</v>
      </c>
      <c r="AE257" s="198">
        <v>404.558289</v>
      </c>
      <c r="AF257" s="199">
        <v>-3.3890000000000001E-3</v>
      </c>
      <c r="AG257" s="188"/>
    </row>
    <row r="258" spans="1:33" ht="15" customHeight="1" x14ac:dyDescent="0.35">
      <c r="A258" s="187" t="s">
        <v>1892</v>
      </c>
      <c r="B258" s="197" t="s">
        <v>1879</v>
      </c>
      <c r="C258" s="201">
        <v>4.8202259999999999</v>
      </c>
      <c r="D258" s="201">
        <v>4.8389660000000001</v>
      </c>
      <c r="E258" s="201">
        <v>4.8577789999999998</v>
      </c>
      <c r="F258" s="201">
        <v>4.876665</v>
      </c>
      <c r="G258" s="201">
        <v>4.8956239999999998</v>
      </c>
      <c r="H258" s="201">
        <v>4.9146570000000001</v>
      </c>
      <c r="I258" s="201">
        <v>4.933764</v>
      </c>
      <c r="J258" s="201">
        <v>4.9529449999999997</v>
      </c>
      <c r="K258" s="201">
        <v>4.9722</v>
      </c>
      <c r="L258" s="201">
        <v>4.9915310000000002</v>
      </c>
      <c r="M258" s="201">
        <v>5.0109370000000002</v>
      </c>
      <c r="N258" s="201">
        <v>5.0304180000000001</v>
      </c>
      <c r="O258" s="201">
        <v>5.0499749999999999</v>
      </c>
      <c r="P258" s="201">
        <v>5.0696079999999997</v>
      </c>
      <c r="Q258" s="201">
        <v>5.0893170000000003</v>
      </c>
      <c r="R258" s="201">
        <v>5.1091030000000002</v>
      </c>
      <c r="S258" s="201">
        <v>5.1289660000000001</v>
      </c>
      <c r="T258" s="201">
        <v>5.1489060000000002</v>
      </c>
      <c r="U258" s="201">
        <v>5.1689230000000004</v>
      </c>
      <c r="V258" s="201">
        <v>5.189019</v>
      </c>
      <c r="W258" s="201">
        <v>5.2091919999999998</v>
      </c>
      <c r="X258" s="201">
        <v>5.2294450000000001</v>
      </c>
      <c r="Y258" s="201">
        <v>5.2497749999999996</v>
      </c>
      <c r="Z258" s="201">
        <v>5.2701849999999997</v>
      </c>
      <c r="AA258" s="201">
        <v>5.2906740000000001</v>
      </c>
      <c r="AB258" s="201">
        <v>5.3112430000000002</v>
      </c>
      <c r="AC258" s="201">
        <v>5.3318919999999999</v>
      </c>
      <c r="AD258" s="201">
        <v>5.3526210000000001</v>
      </c>
      <c r="AE258" s="201">
        <v>5.3734299999999999</v>
      </c>
      <c r="AF258" s="199">
        <v>3.888E-3</v>
      </c>
      <c r="AG258" s="188"/>
    </row>
    <row r="259" spans="1:33" ht="15" customHeight="1" x14ac:dyDescent="0.35">
      <c r="A259" s="184"/>
      <c r="B259" s="117" t="s">
        <v>1880</v>
      </c>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c r="AA259" s="116"/>
      <c r="AB259" s="116"/>
      <c r="AC259" s="116"/>
      <c r="AD259" s="116"/>
      <c r="AE259" s="116"/>
      <c r="AF259" s="116"/>
      <c r="AG259" s="188"/>
    </row>
    <row r="260" spans="1:33" ht="15" customHeight="1" x14ac:dyDescent="0.35">
      <c r="A260" s="187" t="s">
        <v>1893</v>
      </c>
      <c r="B260" s="197" t="s">
        <v>1882</v>
      </c>
      <c r="C260" s="201">
        <v>95.724982999999995</v>
      </c>
      <c r="D260" s="201">
        <v>96.422698999999994</v>
      </c>
      <c r="E260" s="201">
        <v>95.730300999999997</v>
      </c>
      <c r="F260" s="201">
        <v>95.126534000000007</v>
      </c>
      <c r="G260" s="201">
        <v>94.840912000000003</v>
      </c>
      <c r="H260" s="201">
        <v>94.360016000000002</v>
      </c>
      <c r="I260" s="201">
        <v>93.855926999999994</v>
      </c>
      <c r="J260" s="201">
        <v>93.100173999999996</v>
      </c>
      <c r="K260" s="201">
        <v>92.171616</v>
      </c>
      <c r="L260" s="201">
        <v>91.315467999999996</v>
      </c>
      <c r="M260" s="201">
        <v>90.654572000000002</v>
      </c>
      <c r="N260" s="201">
        <v>89.939941000000005</v>
      </c>
      <c r="O260" s="201">
        <v>89.268332999999998</v>
      </c>
      <c r="P260" s="201">
        <v>88.611205999999996</v>
      </c>
      <c r="Q260" s="201">
        <v>87.753417999999996</v>
      </c>
      <c r="R260" s="201">
        <v>87.064812000000003</v>
      </c>
      <c r="S260" s="201">
        <v>86.300651999999999</v>
      </c>
      <c r="T260" s="201">
        <v>85.537093999999996</v>
      </c>
      <c r="U260" s="201">
        <v>84.938889000000003</v>
      </c>
      <c r="V260" s="201">
        <v>84.340286000000006</v>
      </c>
      <c r="W260" s="201">
        <v>83.657653999999994</v>
      </c>
      <c r="X260" s="201">
        <v>82.964316999999994</v>
      </c>
      <c r="Y260" s="201">
        <v>82.141852999999998</v>
      </c>
      <c r="Z260" s="201">
        <v>81.311156999999994</v>
      </c>
      <c r="AA260" s="201">
        <v>80.473670999999996</v>
      </c>
      <c r="AB260" s="201">
        <v>79.602264000000005</v>
      </c>
      <c r="AC260" s="201">
        <v>78.848433999999997</v>
      </c>
      <c r="AD260" s="201">
        <v>78.135283999999999</v>
      </c>
      <c r="AE260" s="201">
        <v>77.402191000000002</v>
      </c>
      <c r="AF260" s="199">
        <v>-7.5589999999999997E-3</v>
      </c>
      <c r="AG260" s="188"/>
    </row>
    <row r="261" spans="1:33" ht="15" customHeight="1" x14ac:dyDescent="0.35">
      <c r="A261" s="187" t="s">
        <v>1894</v>
      </c>
      <c r="B261" s="197" t="s">
        <v>1884</v>
      </c>
      <c r="C261" s="201">
        <v>1.8763749999999999</v>
      </c>
      <c r="D261" s="201">
        <v>1.8085869999999999</v>
      </c>
      <c r="E261" s="201">
        <v>1.7157039999999999</v>
      </c>
      <c r="F261" s="201">
        <v>1.6258729999999999</v>
      </c>
      <c r="G261" s="201">
        <v>1.550691</v>
      </c>
      <c r="H261" s="201">
        <v>1.469492</v>
      </c>
      <c r="I261" s="201">
        <v>1.389602</v>
      </c>
      <c r="J261" s="201">
        <v>1.3076479999999999</v>
      </c>
      <c r="K261" s="201">
        <v>1.2200329999999999</v>
      </c>
      <c r="L261" s="201">
        <v>1.131213</v>
      </c>
      <c r="M261" s="201">
        <v>1.048195</v>
      </c>
      <c r="N261" s="201">
        <v>0.96353599999999995</v>
      </c>
      <c r="O261" s="201">
        <v>0.88289600000000001</v>
      </c>
      <c r="P261" s="201">
        <v>0.80560200000000004</v>
      </c>
      <c r="Q261" s="201">
        <v>0.73756200000000005</v>
      </c>
      <c r="R261" s="201">
        <v>0.66594100000000001</v>
      </c>
      <c r="S261" s="201">
        <v>0.58503099999999997</v>
      </c>
      <c r="T261" s="201">
        <v>0.49956099999999998</v>
      </c>
      <c r="U261" s="201">
        <v>0.42490299999999998</v>
      </c>
      <c r="V261" s="201">
        <v>0.42233900000000002</v>
      </c>
      <c r="W261" s="201">
        <v>0.41936499999999999</v>
      </c>
      <c r="X261" s="201">
        <v>0.41636600000000001</v>
      </c>
      <c r="Y261" s="201">
        <v>0.41274</v>
      </c>
      <c r="Z261" s="201">
        <v>0.409109</v>
      </c>
      <c r="AA261" s="201">
        <v>0.405505</v>
      </c>
      <c r="AB261" s="201">
        <v>0.40177200000000002</v>
      </c>
      <c r="AC261" s="201">
        <v>0.39865600000000001</v>
      </c>
      <c r="AD261" s="201">
        <v>0.395814</v>
      </c>
      <c r="AE261" s="201">
        <v>0.39293800000000001</v>
      </c>
      <c r="AF261" s="199">
        <v>-5.4307000000000001E-2</v>
      </c>
      <c r="AG261" s="188"/>
    </row>
    <row r="262" spans="1:33" ht="15" customHeight="1" x14ac:dyDescent="0.35">
      <c r="A262" s="187" t="s">
        <v>1895</v>
      </c>
      <c r="B262" s="197" t="s">
        <v>1886</v>
      </c>
      <c r="C262" s="201">
        <v>0</v>
      </c>
      <c r="D262" s="201">
        <v>0</v>
      </c>
      <c r="E262" s="201">
        <v>0</v>
      </c>
      <c r="F262" s="201">
        <v>0</v>
      </c>
      <c r="G262" s="201">
        <v>0</v>
      </c>
      <c r="H262" s="201">
        <v>0</v>
      </c>
      <c r="I262" s="201">
        <v>0</v>
      </c>
      <c r="J262" s="201">
        <v>0</v>
      </c>
      <c r="K262" s="201">
        <v>0</v>
      </c>
      <c r="L262" s="201">
        <v>0</v>
      </c>
      <c r="M262" s="201">
        <v>0</v>
      </c>
      <c r="N262" s="201">
        <v>0</v>
      </c>
      <c r="O262" s="201">
        <v>0</v>
      </c>
      <c r="P262" s="201">
        <v>0</v>
      </c>
      <c r="Q262" s="201">
        <v>0</v>
      </c>
      <c r="R262" s="201">
        <v>0</v>
      </c>
      <c r="S262" s="201">
        <v>0</v>
      </c>
      <c r="T262" s="201">
        <v>0</v>
      </c>
      <c r="U262" s="201">
        <v>0</v>
      </c>
      <c r="V262" s="201">
        <v>0</v>
      </c>
      <c r="W262" s="201">
        <v>0</v>
      </c>
      <c r="X262" s="201">
        <v>0</v>
      </c>
      <c r="Y262" s="201">
        <v>0</v>
      </c>
      <c r="Z262" s="201">
        <v>0</v>
      </c>
      <c r="AA262" s="201">
        <v>0</v>
      </c>
      <c r="AB262" s="201">
        <v>0</v>
      </c>
      <c r="AC262" s="201">
        <v>0</v>
      </c>
      <c r="AD262" s="201">
        <v>0</v>
      </c>
      <c r="AE262" s="201">
        <v>0</v>
      </c>
      <c r="AF262" s="199" t="s">
        <v>2926</v>
      </c>
      <c r="AG262" s="188"/>
    </row>
    <row r="263" spans="1:33" ht="15" customHeight="1" x14ac:dyDescent="0.35">
      <c r="A263" s="187" t="s">
        <v>1896</v>
      </c>
      <c r="B263" s="197" t="s">
        <v>1888</v>
      </c>
      <c r="C263" s="201">
        <v>0.638131</v>
      </c>
      <c r="D263" s="201">
        <v>0.70208599999999999</v>
      </c>
      <c r="E263" s="201">
        <v>0.753251</v>
      </c>
      <c r="F263" s="201">
        <v>0.80344899999999997</v>
      </c>
      <c r="G263" s="201">
        <v>0.84972899999999996</v>
      </c>
      <c r="H263" s="201">
        <v>0.89651700000000001</v>
      </c>
      <c r="I263" s="201">
        <v>0.94184999999999997</v>
      </c>
      <c r="J263" s="201">
        <v>0.98365100000000005</v>
      </c>
      <c r="K263" s="201">
        <v>1.025746</v>
      </c>
      <c r="L263" s="201">
        <v>1.0702229999999999</v>
      </c>
      <c r="M263" s="201">
        <v>1.114727</v>
      </c>
      <c r="N263" s="201">
        <v>1.1594</v>
      </c>
      <c r="O263" s="201">
        <v>1.20221</v>
      </c>
      <c r="P263" s="201">
        <v>1.2428630000000001</v>
      </c>
      <c r="Q263" s="201">
        <v>1.272964</v>
      </c>
      <c r="R263" s="201">
        <v>1.3090900000000001</v>
      </c>
      <c r="S263" s="201">
        <v>1.3501829999999999</v>
      </c>
      <c r="T263" s="201">
        <v>1.3945369999999999</v>
      </c>
      <c r="U263" s="201">
        <v>1.480405</v>
      </c>
      <c r="V263" s="201">
        <v>1.5725260000000001</v>
      </c>
      <c r="W263" s="201">
        <v>1.668757</v>
      </c>
      <c r="X263" s="201">
        <v>1.7706900000000001</v>
      </c>
      <c r="Y263" s="201">
        <v>1.8759479999999999</v>
      </c>
      <c r="Z263" s="201">
        <v>1.9872669999999999</v>
      </c>
      <c r="AA263" s="201">
        <v>2.1050249999999999</v>
      </c>
      <c r="AB263" s="201">
        <v>2.2288320000000001</v>
      </c>
      <c r="AC263" s="201">
        <v>2.363461</v>
      </c>
      <c r="AD263" s="201">
        <v>2.5076390000000002</v>
      </c>
      <c r="AE263" s="201">
        <v>2.6600920000000001</v>
      </c>
      <c r="AF263" s="199">
        <v>5.2306999999999999E-2</v>
      </c>
      <c r="AG263" s="188"/>
    </row>
    <row r="264" spans="1:33" ht="15" customHeight="1" x14ac:dyDescent="0.35">
      <c r="A264" s="184"/>
      <c r="B264" s="188"/>
      <c r="C264" s="188"/>
      <c r="D264" s="188"/>
      <c r="E264" s="188"/>
      <c r="F264" s="188"/>
      <c r="G264" s="188"/>
      <c r="H264" s="188"/>
      <c r="I264" s="188"/>
      <c r="J264" s="188"/>
      <c r="K264" s="188"/>
      <c r="L264" s="188"/>
      <c r="M264" s="188"/>
      <c r="N264" s="188"/>
      <c r="O264" s="188"/>
      <c r="P264" s="188"/>
      <c r="Q264" s="188"/>
      <c r="R264" s="188"/>
      <c r="S264" s="188"/>
      <c r="T264" s="188"/>
      <c r="U264" s="188"/>
      <c r="V264" s="188"/>
      <c r="W264" s="188"/>
      <c r="X264" s="188"/>
      <c r="Y264" s="188"/>
      <c r="Z264" s="188"/>
      <c r="AA264" s="188"/>
      <c r="AB264" s="188"/>
      <c r="AC264" s="188"/>
      <c r="AD264" s="188"/>
      <c r="AE264" s="188"/>
      <c r="AF264" s="188"/>
      <c r="AG264" s="188"/>
    </row>
    <row r="265" spans="1:33" ht="15" customHeight="1" x14ac:dyDescent="0.35">
      <c r="A265" s="184"/>
      <c r="B265" s="196" t="s">
        <v>1897</v>
      </c>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row>
    <row r="266" spans="1:33" ht="15" customHeight="1" x14ac:dyDescent="0.35">
      <c r="A266" s="187" t="s">
        <v>1898</v>
      </c>
      <c r="B266" s="197" t="s">
        <v>1899</v>
      </c>
      <c r="C266" s="198">
        <v>5234.1591799999997</v>
      </c>
      <c r="D266" s="198">
        <v>5265.1977539999998</v>
      </c>
      <c r="E266" s="198">
        <v>5359.6513670000004</v>
      </c>
      <c r="F266" s="198">
        <v>5505.7456050000001</v>
      </c>
      <c r="G266" s="198">
        <v>5703.1865230000003</v>
      </c>
      <c r="H266" s="198">
        <v>5894.6611329999996</v>
      </c>
      <c r="I266" s="198">
        <v>6053.3959960000002</v>
      </c>
      <c r="J266" s="198">
        <v>6206.0664059999999</v>
      </c>
      <c r="K266" s="198">
        <v>6353.2041019999997</v>
      </c>
      <c r="L266" s="198">
        <v>6520.6933589999999</v>
      </c>
      <c r="M266" s="198">
        <v>6731.2807620000003</v>
      </c>
      <c r="N266" s="198">
        <v>6932.7802730000003</v>
      </c>
      <c r="O266" s="198">
        <v>7140.8945309999999</v>
      </c>
      <c r="P266" s="198">
        <v>7363.1723629999997</v>
      </c>
      <c r="Q266" s="198">
        <v>7559.9169920000004</v>
      </c>
      <c r="R266" s="198">
        <v>7752.4965819999998</v>
      </c>
      <c r="S266" s="198">
        <v>7951.513672</v>
      </c>
      <c r="T266" s="198">
        <v>8177.720703</v>
      </c>
      <c r="U266" s="198">
        <v>8408.3916019999997</v>
      </c>
      <c r="V266" s="198">
        <v>8671.2255860000005</v>
      </c>
      <c r="W266" s="198">
        <v>8947.1464840000008</v>
      </c>
      <c r="X266" s="198">
        <v>9229.0791019999997</v>
      </c>
      <c r="Y266" s="198">
        <v>9535.3583980000003</v>
      </c>
      <c r="Z266" s="198">
        <v>9844.3134769999997</v>
      </c>
      <c r="AA266" s="198">
        <v>10175.212890999999</v>
      </c>
      <c r="AB266" s="198">
        <v>10496.982421999999</v>
      </c>
      <c r="AC266" s="198">
        <v>10868.773438</v>
      </c>
      <c r="AD266" s="198">
        <v>11256.375</v>
      </c>
      <c r="AE266" s="198">
        <v>11635.095703000001</v>
      </c>
      <c r="AF266" s="199">
        <v>2.894E-2</v>
      </c>
      <c r="AG266" s="188"/>
    </row>
    <row r="267" spans="1:33" ht="12" customHeight="1" x14ac:dyDescent="0.35">
      <c r="A267" s="187" t="s">
        <v>1900</v>
      </c>
      <c r="B267" s="197" t="s">
        <v>1901</v>
      </c>
      <c r="C267" s="198">
        <v>1831.682251</v>
      </c>
      <c r="D267" s="198">
        <v>1863.29126</v>
      </c>
      <c r="E267" s="198">
        <v>1899.9494629999999</v>
      </c>
      <c r="F267" s="198">
        <v>1959.847534</v>
      </c>
      <c r="G267" s="198">
        <v>2033.583496</v>
      </c>
      <c r="H267" s="198">
        <v>2098.4243160000001</v>
      </c>
      <c r="I267" s="198">
        <v>2147.2729490000002</v>
      </c>
      <c r="J267" s="198">
        <v>2183.094971</v>
      </c>
      <c r="K267" s="198">
        <v>2210.226807</v>
      </c>
      <c r="L267" s="198">
        <v>2240.0920409999999</v>
      </c>
      <c r="M267" s="198">
        <v>2279.5629880000001</v>
      </c>
      <c r="N267" s="198">
        <v>2323.7470699999999</v>
      </c>
      <c r="O267" s="198">
        <v>2372.790039</v>
      </c>
      <c r="P267" s="198">
        <v>2428.3520509999998</v>
      </c>
      <c r="Q267" s="198">
        <v>2484.2844239999999</v>
      </c>
      <c r="R267" s="198">
        <v>2545.6938479999999</v>
      </c>
      <c r="S267" s="198">
        <v>2610.1118160000001</v>
      </c>
      <c r="T267" s="198">
        <v>2686.710693</v>
      </c>
      <c r="U267" s="198">
        <v>2775.2883299999999</v>
      </c>
      <c r="V267" s="198">
        <v>2868.7478030000002</v>
      </c>
      <c r="W267" s="198">
        <v>2966.064453</v>
      </c>
      <c r="X267" s="198">
        <v>3067.3342290000001</v>
      </c>
      <c r="Y267" s="198">
        <v>3174.6442870000001</v>
      </c>
      <c r="Z267" s="198">
        <v>3284.3732909999999</v>
      </c>
      <c r="AA267" s="198">
        <v>3402.3398440000001</v>
      </c>
      <c r="AB267" s="198">
        <v>3517.905029</v>
      </c>
      <c r="AC267" s="198">
        <v>3655.3054200000001</v>
      </c>
      <c r="AD267" s="198">
        <v>3801.4414059999999</v>
      </c>
      <c r="AE267" s="198">
        <v>3941.6977539999998</v>
      </c>
      <c r="AF267" s="199">
        <v>2.7748999999999999E-2</v>
      </c>
      <c r="AG267" s="188"/>
    </row>
    <row r="268" spans="1:33" ht="12" customHeight="1" x14ac:dyDescent="0.35">
      <c r="A268" s="187" t="s">
        <v>1902</v>
      </c>
      <c r="B268" s="197" t="s">
        <v>1903</v>
      </c>
      <c r="C268" s="198">
        <v>3402.476807</v>
      </c>
      <c r="D268" s="198">
        <v>3401.9064939999998</v>
      </c>
      <c r="E268" s="198">
        <v>3459.701904</v>
      </c>
      <c r="F268" s="198">
        <v>3545.8979490000002</v>
      </c>
      <c r="G268" s="198">
        <v>3669.6027829999998</v>
      </c>
      <c r="H268" s="198">
        <v>3796.2370609999998</v>
      </c>
      <c r="I268" s="198">
        <v>3906.123047</v>
      </c>
      <c r="J268" s="198">
        <v>4022.9716800000001</v>
      </c>
      <c r="K268" s="198">
        <v>4142.9770509999998</v>
      </c>
      <c r="L268" s="198">
        <v>4280.6015619999998</v>
      </c>
      <c r="M268" s="198">
        <v>4451.7177730000003</v>
      </c>
      <c r="N268" s="198">
        <v>4609.033203</v>
      </c>
      <c r="O268" s="198">
        <v>4768.1044920000004</v>
      </c>
      <c r="P268" s="198">
        <v>4934.8203119999998</v>
      </c>
      <c r="Q268" s="198">
        <v>5075.6328119999998</v>
      </c>
      <c r="R268" s="198">
        <v>5206.8027339999999</v>
      </c>
      <c r="S268" s="198">
        <v>5341.4018550000001</v>
      </c>
      <c r="T268" s="198">
        <v>5491.0097660000001</v>
      </c>
      <c r="U268" s="198">
        <v>5633.1030270000001</v>
      </c>
      <c r="V268" s="198">
        <v>5802.4780270000001</v>
      </c>
      <c r="W268" s="198">
        <v>5981.0815430000002</v>
      </c>
      <c r="X268" s="198">
        <v>6161.7451170000004</v>
      </c>
      <c r="Y268" s="198">
        <v>6360.7143550000001</v>
      </c>
      <c r="Z268" s="198">
        <v>6559.9399409999996</v>
      </c>
      <c r="AA268" s="198">
        <v>6772.8725590000004</v>
      </c>
      <c r="AB268" s="198">
        <v>6979.0776370000003</v>
      </c>
      <c r="AC268" s="198">
        <v>7213.4682620000003</v>
      </c>
      <c r="AD268" s="198">
        <v>7454.9331050000001</v>
      </c>
      <c r="AE268" s="198">
        <v>7693.3974609999996</v>
      </c>
      <c r="AF268" s="199">
        <v>2.9567E-2</v>
      </c>
      <c r="AG268" s="188"/>
    </row>
    <row r="269" spans="1:33" ht="12" customHeight="1" x14ac:dyDescent="0.35">
      <c r="A269" s="184"/>
      <c r="B269" s="196" t="s">
        <v>1880</v>
      </c>
      <c r="C269" s="188"/>
      <c r="D269" s="188"/>
      <c r="E269" s="188"/>
      <c r="F269" s="188"/>
      <c r="G269" s="188"/>
      <c r="H269" s="188"/>
      <c r="I269" s="188"/>
      <c r="J269" s="188"/>
      <c r="K269" s="188"/>
      <c r="L269" s="188"/>
      <c r="M269" s="188"/>
      <c r="N269" s="188"/>
      <c r="O269" s="188"/>
      <c r="P269" s="188"/>
      <c r="Q269" s="188"/>
      <c r="R269" s="188"/>
      <c r="S269" s="188"/>
      <c r="T269" s="188"/>
      <c r="U269" s="188"/>
      <c r="V269" s="188"/>
      <c r="W269" s="188"/>
      <c r="X269" s="188"/>
      <c r="Y269" s="188"/>
      <c r="Z269" s="188"/>
      <c r="AA269" s="188"/>
      <c r="AB269" s="188"/>
      <c r="AC269" s="188"/>
      <c r="AD269" s="188"/>
      <c r="AE269" s="188"/>
      <c r="AF269" s="188"/>
      <c r="AG269" s="188"/>
    </row>
    <row r="270" spans="1:33" ht="12" customHeight="1" x14ac:dyDescent="0.35">
      <c r="A270" s="187" t="s">
        <v>1904</v>
      </c>
      <c r="B270" s="197" t="s">
        <v>1882</v>
      </c>
      <c r="C270" s="201">
        <v>223.11389199999999</v>
      </c>
      <c r="D270" s="201">
        <v>317.17211900000001</v>
      </c>
      <c r="E270" s="201">
        <v>317.68228099999999</v>
      </c>
      <c r="F270" s="201">
        <v>320.18969700000002</v>
      </c>
      <c r="G270" s="201">
        <v>325.97909499999997</v>
      </c>
      <c r="H270" s="201">
        <v>331.358002</v>
      </c>
      <c r="I270" s="201">
        <v>341.36901899999998</v>
      </c>
      <c r="J270" s="201">
        <v>346.46060199999999</v>
      </c>
      <c r="K270" s="201">
        <v>353.099335</v>
      </c>
      <c r="L270" s="201">
        <v>354.36947600000002</v>
      </c>
      <c r="M270" s="201">
        <v>355.40081800000002</v>
      </c>
      <c r="N270" s="201">
        <v>356.73367300000001</v>
      </c>
      <c r="O270" s="201">
        <v>357.47375499999998</v>
      </c>
      <c r="P270" s="201">
        <v>358.25482199999999</v>
      </c>
      <c r="Q270" s="201">
        <v>359.32415800000001</v>
      </c>
      <c r="R270" s="201">
        <v>360.25109900000001</v>
      </c>
      <c r="S270" s="201">
        <v>361.31402600000001</v>
      </c>
      <c r="T270" s="201">
        <v>361.38961799999998</v>
      </c>
      <c r="U270" s="201">
        <v>361.11724900000002</v>
      </c>
      <c r="V270" s="201">
        <v>361.29263300000002</v>
      </c>
      <c r="W270" s="201">
        <v>362.16674799999998</v>
      </c>
      <c r="X270" s="201">
        <v>362.08743299999998</v>
      </c>
      <c r="Y270" s="201">
        <v>361.83944700000001</v>
      </c>
      <c r="Z270" s="201">
        <v>361.65863000000002</v>
      </c>
      <c r="AA270" s="201">
        <v>360.845032</v>
      </c>
      <c r="AB270" s="201">
        <v>359.578979</v>
      </c>
      <c r="AC270" s="201">
        <v>359.377228</v>
      </c>
      <c r="AD270" s="201">
        <v>358.604309</v>
      </c>
      <c r="AE270" s="201">
        <v>357.797821</v>
      </c>
      <c r="AF270" s="199">
        <v>1.7010000000000001E-2</v>
      </c>
      <c r="AG270" s="188"/>
    </row>
    <row r="271" spans="1:33" ht="12" customHeight="1" x14ac:dyDescent="0.35">
      <c r="A271" s="187" t="s">
        <v>1905</v>
      </c>
      <c r="B271" s="197" t="s">
        <v>1884</v>
      </c>
      <c r="C271" s="201">
        <v>685.66467299999999</v>
      </c>
      <c r="D271" s="201">
        <v>533.60809300000005</v>
      </c>
      <c r="E271" s="201">
        <v>520.54406700000004</v>
      </c>
      <c r="F271" s="201">
        <v>523.77417000000003</v>
      </c>
      <c r="G271" s="201">
        <v>502.85418700000002</v>
      </c>
      <c r="H271" s="201">
        <v>498.24465900000001</v>
      </c>
      <c r="I271" s="201">
        <v>482.26531999999997</v>
      </c>
      <c r="J271" s="201">
        <v>475.65210000000002</v>
      </c>
      <c r="K271" s="201">
        <v>468.35513300000002</v>
      </c>
      <c r="L271" s="201">
        <v>467.03558299999997</v>
      </c>
      <c r="M271" s="201">
        <v>465.192566</v>
      </c>
      <c r="N271" s="201">
        <v>462.69485500000002</v>
      </c>
      <c r="O271" s="201">
        <v>461.07971199999997</v>
      </c>
      <c r="P271" s="201">
        <v>459.72174100000001</v>
      </c>
      <c r="Q271" s="201">
        <v>456.01342799999998</v>
      </c>
      <c r="R271" s="201">
        <v>455.510468</v>
      </c>
      <c r="S271" s="201">
        <v>457.39514200000002</v>
      </c>
      <c r="T271" s="201">
        <v>458.531677</v>
      </c>
      <c r="U271" s="201">
        <v>458.37020899999999</v>
      </c>
      <c r="V271" s="201">
        <v>457.18817100000001</v>
      </c>
      <c r="W271" s="201">
        <v>454.23040800000001</v>
      </c>
      <c r="X271" s="201">
        <v>453.10952800000001</v>
      </c>
      <c r="Y271" s="201">
        <v>451.94390900000002</v>
      </c>
      <c r="Z271" s="201">
        <v>449.86441000000002</v>
      </c>
      <c r="AA271" s="201">
        <v>447.98303199999998</v>
      </c>
      <c r="AB271" s="201">
        <v>446.93521099999998</v>
      </c>
      <c r="AC271" s="201">
        <v>443.11758400000002</v>
      </c>
      <c r="AD271" s="201">
        <v>439.97061200000002</v>
      </c>
      <c r="AE271" s="201">
        <v>436.110657</v>
      </c>
      <c r="AF271" s="199">
        <v>-1.6031E-2</v>
      </c>
      <c r="AG271" s="188"/>
    </row>
    <row r="272" spans="1:33" ht="12" customHeight="1" x14ac:dyDescent="0.35">
      <c r="A272" s="187" t="s">
        <v>1906</v>
      </c>
      <c r="B272" s="197" t="s">
        <v>1886</v>
      </c>
      <c r="C272" s="201">
        <v>0</v>
      </c>
      <c r="D272" s="201">
        <v>0</v>
      </c>
      <c r="E272" s="201">
        <v>0</v>
      </c>
      <c r="F272" s="201">
        <v>0</v>
      </c>
      <c r="G272" s="201">
        <v>0</v>
      </c>
      <c r="H272" s="201">
        <v>0</v>
      </c>
      <c r="I272" s="201">
        <v>0</v>
      </c>
      <c r="J272" s="201">
        <v>0</v>
      </c>
      <c r="K272" s="201">
        <v>0</v>
      </c>
      <c r="L272" s="201">
        <v>0</v>
      </c>
      <c r="M272" s="201">
        <v>0</v>
      </c>
      <c r="N272" s="201">
        <v>0</v>
      </c>
      <c r="O272" s="201">
        <v>0</v>
      </c>
      <c r="P272" s="201">
        <v>0</v>
      </c>
      <c r="Q272" s="201">
        <v>0</v>
      </c>
      <c r="R272" s="201">
        <v>0</v>
      </c>
      <c r="S272" s="201">
        <v>0</v>
      </c>
      <c r="T272" s="201">
        <v>0</v>
      </c>
      <c r="U272" s="201">
        <v>0</v>
      </c>
      <c r="V272" s="201">
        <v>0</v>
      </c>
      <c r="W272" s="201">
        <v>0</v>
      </c>
      <c r="X272" s="201">
        <v>0</v>
      </c>
      <c r="Y272" s="201">
        <v>0</v>
      </c>
      <c r="Z272" s="201">
        <v>0</v>
      </c>
      <c r="AA272" s="201">
        <v>0</v>
      </c>
      <c r="AB272" s="201">
        <v>0</v>
      </c>
      <c r="AC272" s="201">
        <v>0</v>
      </c>
      <c r="AD272" s="201">
        <v>0</v>
      </c>
      <c r="AE272" s="201">
        <v>0</v>
      </c>
      <c r="AF272" s="199" t="s">
        <v>2926</v>
      </c>
      <c r="AG272" s="188"/>
    </row>
    <row r="273" spans="1:34" ht="12" customHeight="1" x14ac:dyDescent="0.35">
      <c r="A273" s="187" t="s">
        <v>1907</v>
      </c>
      <c r="B273" s="197" t="s">
        <v>1888</v>
      </c>
      <c r="C273" s="201">
        <v>26.362444</v>
      </c>
      <c r="D273" s="201">
        <v>31.622022999999999</v>
      </c>
      <c r="E273" s="201">
        <v>39.992077000000002</v>
      </c>
      <c r="F273" s="201">
        <v>35.883678000000003</v>
      </c>
      <c r="G273" s="201">
        <v>44.385406000000003</v>
      </c>
      <c r="H273" s="201">
        <v>42.622120000000002</v>
      </c>
      <c r="I273" s="201">
        <v>43.518650000000001</v>
      </c>
      <c r="J273" s="201">
        <v>43.189419000000001</v>
      </c>
      <c r="K273" s="201">
        <v>41.722569</v>
      </c>
      <c r="L273" s="201">
        <v>41.766570999999999</v>
      </c>
      <c r="M273" s="201">
        <v>42.488388</v>
      </c>
      <c r="N273" s="201">
        <v>43.293022000000001</v>
      </c>
      <c r="O273" s="201">
        <v>44.112591000000002</v>
      </c>
      <c r="P273" s="201">
        <v>44.740291999999997</v>
      </c>
      <c r="Q273" s="201">
        <v>46.538131999999997</v>
      </c>
      <c r="R273" s="201">
        <v>46.365302999999997</v>
      </c>
      <c r="S273" s="201">
        <v>44.505099999999999</v>
      </c>
      <c r="T273" s="201">
        <v>44.161251</v>
      </c>
      <c r="U273" s="201">
        <v>45.007579999999997</v>
      </c>
      <c r="V273" s="201">
        <v>46.125877000000003</v>
      </c>
      <c r="W273" s="201">
        <v>47.707382000000003</v>
      </c>
      <c r="X273" s="201">
        <v>49.038699999999999</v>
      </c>
      <c r="Y273" s="201">
        <v>50.588763999999998</v>
      </c>
      <c r="Z273" s="201">
        <v>52.652892999999999</v>
      </c>
      <c r="AA273" s="201">
        <v>55.243122</v>
      </c>
      <c r="AB273" s="201">
        <v>57.712715000000003</v>
      </c>
      <c r="AC273" s="201">
        <v>60.987788999999999</v>
      </c>
      <c r="AD273" s="201">
        <v>64.399376000000004</v>
      </c>
      <c r="AE273" s="201">
        <v>68.277862999999996</v>
      </c>
      <c r="AF273" s="199">
        <v>3.4571999999999999E-2</v>
      </c>
      <c r="AG273" s="188"/>
      <c r="AH273" s="184"/>
    </row>
    <row r="274" spans="1:34" ht="12" customHeight="1" thickBot="1" x14ac:dyDescent="0.4">
      <c r="A274" s="184"/>
      <c r="B274" s="188"/>
      <c r="C274" s="188"/>
      <c r="D274" s="188"/>
      <c r="E274" s="188"/>
      <c r="F274" s="188"/>
      <c r="G274" s="188"/>
      <c r="H274" s="188"/>
      <c r="I274" s="188"/>
      <c r="J274" s="188"/>
      <c r="K274" s="188"/>
      <c r="L274" s="188"/>
      <c r="M274" s="188"/>
      <c r="N274" s="188"/>
      <c r="O274" s="188"/>
      <c r="P274" s="188"/>
      <c r="Q274" s="188"/>
      <c r="R274" s="188"/>
      <c r="S274" s="188"/>
      <c r="T274" s="188"/>
      <c r="U274" s="188"/>
      <c r="V274" s="188"/>
      <c r="W274" s="188"/>
      <c r="X274" s="188"/>
      <c r="Y274" s="188"/>
      <c r="Z274" s="188"/>
      <c r="AA274" s="188"/>
      <c r="AB274" s="188"/>
      <c r="AC274" s="188"/>
      <c r="AD274" s="188"/>
      <c r="AE274" s="188"/>
      <c r="AF274" s="188"/>
      <c r="AG274" s="188"/>
      <c r="AH274" s="184"/>
    </row>
    <row r="275" spans="1:34" ht="12" customHeight="1" x14ac:dyDescent="0.35">
      <c r="A275" s="184"/>
      <c r="B275" s="119" t="s">
        <v>1908</v>
      </c>
      <c r="C275" s="93"/>
      <c r="D275" s="93"/>
      <c r="E275" s="93"/>
      <c r="F275" s="93"/>
      <c r="G275" s="93"/>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93"/>
      <c r="AF275" s="93"/>
      <c r="AG275" s="93"/>
      <c r="AH275" s="206"/>
    </row>
    <row r="276" spans="1:34" ht="12" customHeight="1" x14ac:dyDescent="0.35">
      <c r="A276" s="184"/>
      <c r="B276" s="188" t="s">
        <v>1909</v>
      </c>
      <c r="C276" s="188"/>
      <c r="D276" s="188"/>
      <c r="E276" s="188"/>
      <c r="F276" s="188"/>
      <c r="G276" s="188"/>
      <c r="H276" s="188"/>
      <c r="I276" s="188"/>
      <c r="J276" s="188"/>
      <c r="K276" s="188"/>
      <c r="L276" s="188"/>
      <c r="M276" s="188"/>
      <c r="N276" s="188"/>
      <c r="O276" s="188"/>
      <c r="P276" s="188"/>
      <c r="Q276" s="188"/>
      <c r="R276" s="188"/>
      <c r="S276" s="188"/>
      <c r="T276" s="188"/>
      <c r="U276" s="188"/>
      <c r="V276" s="188"/>
      <c r="W276" s="188"/>
      <c r="X276" s="188"/>
      <c r="Y276" s="188"/>
      <c r="Z276" s="188"/>
      <c r="AA276" s="188"/>
      <c r="AB276" s="188"/>
      <c r="AC276" s="188"/>
      <c r="AD276" s="188"/>
      <c r="AE276" s="188"/>
      <c r="AF276" s="188"/>
      <c r="AG276" s="188"/>
      <c r="AH276" s="184"/>
    </row>
    <row r="277" spans="1:34" ht="12" customHeight="1" x14ac:dyDescent="0.35">
      <c r="A277" s="184"/>
      <c r="B277" s="188" t="s">
        <v>1910</v>
      </c>
      <c r="C277" s="188"/>
      <c r="D277" s="188"/>
      <c r="E277" s="188"/>
      <c r="F277" s="188"/>
      <c r="G277" s="188"/>
      <c r="H277" s="188"/>
      <c r="I277" s="188"/>
      <c r="J277" s="188"/>
      <c r="K277" s="188"/>
      <c r="L277" s="188"/>
      <c r="M277" s="188"/>
      <c r="N277" s="188"/>
      <c r="O277" s="188"/>
      <c r="P277" s="188"/>
      <c r="Q277" s="188"/>
      <c r="R277" s="188"/>
      <c r="S277" s="188"/>
      <c r="T277" s="188"/>
      <c r="U277" s="188"/>
      <c r="V277" s="188"/>
      <c r="W277" s="188"/>
      <c r="X277" s="188"/>
      <c r="Y277" s="188"/>
      <c r="Z277" s="188"/>
      <c r="AA277" s="188"/>
      <c r="AB277" s="188"/>
      <c r="AC277" s="188"/>
      <c r="AD277" s="188"/>
      <c r="AE277" s="188"/>
      <c r="AF277" s="188"/>
      <c r="AG277" s="188"/>
      <c r="AH277" s="184"/>
    </row>
    <row r="278" spans="1:34" ht="12" customHeight="1" x14ac:dyDescent="0.35">
      <c r="A278" s="184"/>
      <c r="B278" s="188" t="s">
        <v>1377</v>
      </c>
      <c r="C278" s="188"/>
      <c r="D278" s="188"/>
      <c r="E278" s="188"/>
      <c r="F278" s="188"/>
      <c r="G278" s="188"/>
      <c r="H278" s="188"/>
      <c r="I278" s="188"/>
      <c r="J278" s="188"/>
      <c r="K278" s="188"/>
      <c r="L278" s="188"/>
      <c r="M278" s="188"/>
      <c r="N278" s="188"/>
      <c r="O278" s="188"/>
      <c r="P278" s="188"/>
      <c r="Q278" s="188"/>
      <c r="R278" s="188"/>
      <c r="S278" s="188"/>
      <c r="T278" s="188"/>
      <c r="U278" s="188"/>
      <c r="V278" s="188"/>
      <c r="W278" s="188"/>
      <c r="X278" s="188"/>
      <c r="Y278" s="188"/>
      <c r="Z278" s="188"/>
      <c r="AA278" s="188"/>
      <c r="AB278" s="188"/>
      <c r="AC278" s="188"/>
      <c r="AD278" s="188"/>
      <c r="AE278" s="188"/>
      <c r="AF278" s="188"/>
      <c r="AG278" s="188"/>
      <c r="AH278" s="184"/>
    </row>
    <row r="279" spans="1:34" ht="12" customHeight="1" x14ac:dyDescent="0.35">
      <c r="A279" s="184"/>
      <c r="B279" s="188" t="s">
        <v>1911</v>
      </c>
      <c r="C279" s="188"/>
      <c r="D279" s="188"/>
      <c r="E279" s="188"/>
      <c r="F279" s="188"/>
      <c r="G279" s="188"/>
      <c r="H279" s="188"/>
      <c r="I279" s="188"/>
      <c r="J279" s="188"/>
      <c r="K279" s="188"/>
      <c r="L279" s="188"/>
      <c r="M279" s="188"/>
      <c r="N279" s="188"/>
      <c r="O279" s="188"/>
      <c r="P279" s="188"/>
      <c r="Q279" s="188"/>
      <c r="R279" s="188"/>
      <c r="S279" s="188"/>
      <c r="T279" s="188"/>
      <c r="U279" s="188"/>
      <c r="V279" s="188"/>
      <c r="W279" s="188"/>
      <c r="X279" s="188"/>
      <c r="Y279" s="188"/>
      <c r="Z279" s="188"/>
      <c r="AA279" s="188"/>
      <c r="AB279" s="188"/>
      <c r="AC279" s="188"/>
      <c r="AD279" s="188"/>
      <c r="AE279" s="188"/>
      <c r="AF279" s="188"/>
      <c r="AG279" s="188"/>
      <c r="AH279" s="184"/>
    </row>
    <row r="280" spans="1:34" ht="12" customHeight="1" x14ac:dyDescent="0.35">
      <c r="A280" s="184"/>
      <c r="B280" s="188" t="s">
        <v>2939</v>
      </c>
      <c r="C280" s="188"/>
      <c r="D280" s="188"/>
      <c r="E280" s="188"/>
      <c r="F280" s="188"/>
      <c r="G280" s="188"/>
      <c r="H280" s="188"/>
      <c r="I280" s="188"/>
      <c r="J280" s="188"/>
      <c r="K280" s="188"/>
      <c r="L280" s="188"/>
      <c r="M280" s="188"/>
      <c r="N280" s="188"/>
      <c r="O280" s="188"/>
      <c r="P280" s="188"/>
      <c r="Q280" s="188"/>
      <c r="R280" s="188"/>
      <c r="S280" s="188"/>
      <c r="T280" s="188"/>
      <c r="U280" s="188"/>
      <c r="V280" s="188"/>
      <c r="W280" s="188"/>
      <c r="X280" s="188"/>
      <c r="Y280" s="188"/>
      <c r="Z280" s="188"/>
      <c r="AA280" s="188"/>
      <c r="AB280" s="188"/>
      <c r="AC280" s="188"/>
      <c r="AD280" s="188"/>
      <c r="AE280" s="188"/>
      <c r="AF280" s="188"/>
      <c r="AG280" s="188"/>
      <c r="AH280" s="184"/>
    </row>
    <row r="281" spans="1:34" ht="12" customHeight="1" x14ac:dyDescent="0.35">
      <c r="A281" s="184"/>
      <c r="B281" s="188" t="s">
        <v>2940</v>
      </c>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4"/>
    </row>
    <row r="282" spans="1:34" ht="12" customHeight="1" x14ac:dyDescent="0.35">
      <c r="A282" s="184"/>
      <c r="B282" s="188" t="s">
        <v>2941</v>
      </c>
      <c r="C282" s="188"/>
      <c r="D282" s="188"/>
      <c r="E282" s="188"/>
      <c r="F282" s="188"/>
      <c r="G282" s="188"/>
      <c r="H282" s="188"/>
      <c r="I282" s="188"/>
      <c r="J282" s="188"/>
      <c r="K282" s="188"/>
      <c r="L282" s="188"/>
      <c r="M282" s="188"/>
      <c r="N282" s="188"/>
      <c r="O282" s="188"/>
      <c r="P282" s="188"/>
      <c r="Q282" s="188"/>
      <c r="R282" s="188"/>
      <c r="S282" s="188"/>
      <c r="T282" s="188"/>
      <c r="U282" s="188"/>
      <c r="V282" s="188"/>
      <c r="W282" s="188"/>
      <c r="X282" s="188"/>
      <c r="Y282" s="188"/>
      <c r="Z282" s="188"/>
      <c r="AA282" s="188"/>
      <c r="AB282" s="188"/>
      <c r="AC282" s="188"/>
      <c r="AD282" s="188"/>
      <c r="AE282" s="188"/>
      <c r="AF282" s="188"/>
      <c r="AG282" s="188"/>
      <c r="AH282" s="184"/>
    </row>
    <row r="283" spans="1:34" ht="12" customHeight="1" x14ac:dyDescent="0.35">
      <c r="A283" s="184"/>
      <c r="B283" s="188"/>
      <c r="C283" s="188"/>
      <c r="D283" s="188"/>
      <c r="E283" s="188"/>
      <c r="F283" s="188"/>
      <c r="G283" s="188"/>
      <c r="H283" s="188"/>
      <c r="I283" s="188"/>
      <c r="J283" s="188"/>
      <c r="K283" s="188"/>
      <c r="L283" s="188"/>
      <c r="M283" s="188"/>
      <c r="N283" s="188"/>
      <c r="O283" s="188"/>
      <c r="P283" s="188"/>
      <c r="Q283" s="188"/>
      <c r="R283" s="188"/>
      <c r="S283" s="188"/>
      <c r="T283" s="188"/>
      <c r="U283" s="188"/>
      <c r="V283" s="188"/>
      <c r="W283" s="188"/>
      <c r="X283" s="188"/>
      <c r="Y283" s="188"/>
      <c r="Z283" s="188"/>
      <c r="AA283" s="188"/>
      <c r="AB283" s="188"/>
      <c r="AC283" s="188"/>
      <c r="AD283" s="188"/>
      <c r="AE283" s="188"/>
      <c r="AF283" s="188"/>
      <c r="AG283" s="188"/>
      <c r="AH283" s="184"/>
    </row>
    <row r="284" spans="1:34" ht="12" customHeight="1" x14ac:dyDescent="0.35">
      <c r="A284" s="184"/>
      <c r="B284" s="188"/>
      <c r="C284" s="188"/>
      <c r="D284" s="188"/>
      <c r="E284" s="188"/>
      <c r="F284" s="188"/>
      <c r="G284" s="188"/>
      <c r="H284" s="188"/>
      <c r="I284" s="188"/>
      <c r="J284" s="188"/>
      <c r="K284" s="188"/>
      <c r="L284" s="188"/>
      <c r="M284" s="188"/>
      <c r="N284" s="188"/>
      <c r="O284" s="188"/>
      <c r="P284" s="188"/>
      <c r="Q284" s="188"/>
      <c r="R284" s="188"/>
      <c r="S284" s="188"/>
      <c r="T284" s="188"/>
      <c r="U284" s="188"/>
      <c r="V284" s="188"/>
      <c r="W284" s="188"/>
      <c r="X284" s="188"/>
      <c r="Y284" s="188"/>
      <c r="Z284" s="188"/>
      <c r="AA284" s="188"/>
      <c r="AB284" s="188"/>
      <c r="AC284" s="188"/>
      <c r="AD284" s="188"/>
      <c r="AE284" s="188"/>
      <c r="AF284" s="188"/>
      <c r="AG284" s="188"/>
      <c r="AH284" s="184"/>
    </row>
    <row r="285" spans="1:34" ht="12" customHeight="1" x14ac:dyDescent="0.35">
      <c r="A285" s="184"/>
      <c r="B285" s="188"/>
      <c r="C285" s="188"/>
      <c r="D285" s="188"/>
      <c r="E285" s="188"/>
      <c r="F285" s="188"/>
      <c r="G285" s="188"/>
      <c r="H285" s="188"/>
      <c r="I285" s="188"/>
      <c r="J285" s="188"/>
      <c r="K285" s="188"/>
      <c r="L285" s="188"/>
      <c r="M285" s="188"/>
      <c r="N285" s="188"/>
      <c r="O285" s="188"/>
      <c r="P285" s="188"/>
      <c r="Q285" s="188"/>
      <c r="R285" s="188"/>
      <c r="S285" s="188"/>
      <c r="T285" s="188"/>
      <c r="U285" s="188"/>
      <c r="V285" s="188"/>
      <c r="W285" s="188"/>
      <c r="X285" s="188"/>
      <c r="Y285" s="188"/>
      <c r="Z285" s="188"/>
      <c r="AA285" s="188"/>
      <c r="AB285" s="188"/>
      <c r="AC285" s="188"/>
      <c r="AD285" s="188"/>
      <c r="AE285" s="188"/>
      <c r="AF285" s="188"/>
      <c r="AG285" s="188"/>
      <c r="AH285" s="184"/>
    </row>
    <row r="286" spans="1:34" ht="12" customHeight="1" x14ac:dyDescent="0.35">
      <c r="A286" s="184"/>
      <c r="B286" s="188"/>
      <c r="C286" s="188"/>
      <c r="D286" s="188"/>
      <c r="E286" s="188"/>
      <c r="F286" s="188"/>
      <c r="G286" s="188"/>
      <c r="H286" s="188"/>
      <c r="I286" s="188"/>
      <c r="J286" s="188"/>
      <c r="K286" s="188"/>
      <c r="L286" s="188"/>
      <c r="M286" s="188"/>
      <c r="N286" s="188"/>
      <c r="O286" s="188"/>
      <c r="P286" s="188"/>
      <c r="Q286" s="188"/>
      <c r="R286" s="188"/>
      <c r="S286" s="188"/>
      <c r="T286" s="188"/>
      <c r="U286" s="188"/>
      <c r="V286" s="188"/>
      <c r="W286" s="188"/>
      <c r="X286" s="188"/>
      <c r="Y286" s="188"/>
      <c r="Z286" s="188"/>
      <c r="AA286" s="188"/>
      <c r="AB286" s="188"/>
      <c r="AC286" s="188"/>
      <c r="AD286" s="188"/>
      <c r="AE286" s="188"/>
      <c r="AF286" s="188"/>
      <c r="AG286" s="188"/>
      <c r="AH286" s="184"/>
    </row>
    <row r="287" spans="1:34" ht="12" customHeight="1" x14ac:dyDescent="0.35">
      <c r="A287" s="184"/>
      <c r="B287" s="188"/>
      <c r="C287" s="188"/>
      <c r="D287" s="188"/>
      <c r="E287" s="188"/>
      <c r="F287" s="188"/>
      <c r="G287" s="188"/>
      <c r="H287" s="188"/>
      <c r="I287" s="188"/>
      <c r="J287" s="188"/>
      <c r="K287" s="188"/>
      <c r="L287" s="188"/>
      <c r="M287" s="188"/>
      <c r="N287" s="188"/>
      <c r="O287" s="188"/>
      <c r="P287" s="188"/>
      <c r="Q287" s="188"/>
      <c r="R287" s="188"/>
      <c r="S287" s="188"/>
      <c r="T287" s="188"/>
      <c r="U287" s="188"/>
      <c r="V287" s="188"/>
      <c r="W287" s="188"/>
      <c r="X287" s="188"/>
      <c r="Y287" s="188"/>
      <c r="Z287" s="188"/>
      <c r="AA287" s="188"/>
      <c r="AB287" s="188"/>
      <c r="AC287" s="188"/>
      <c r="AD287" s="188"/>
      <c r="AE287" s="188"/>
      <c r="AF287" s="188"/>
      <c r="AG287" s="188"/>
      <c r="AH287" s="184"/>
    </row>
    <row r="288" spans="1:34" ht="12" customHeight="1" x14ac:dyDescent="0.35">
      <c r="A288" s="184"/>
      <c r="B288" s="188"/>
      <c r="C288" s="188"/>
      <c r="D288" s="188"/>
      <c r="E288" s="188"/>
      <c r="F288" s="188"/>
      <c r="G288" s="188"/>
      <c r="H288" s="188"/>
      <c r="I288" s="188"/>
      <c r="J288" s="188"/>
      <c r="K288" s="188"/>
      <c r="L288" s="188"/>
      <c r="M288" s="188"/>
      <c r="N288" s="188"/>
      <c r="O288" s="188"/>
      <c r="P288" s="188"/>
      <c r="Q288" s="188"/>
      <c r="R288" s="188"/>
      <c r="S288" s="188"/>
      <c r="T288" s="188"/>
      <c r="U288" s="188"/>
      <c r="V288" s="188"/>
      <c r="W288" s="188"/>
      <c r="X288" s="188"/>
      <c r="Y288" s="188"/>
      <c r="Z288" s="188"/>
      <c r="AA288" s="188"/>
      <c r="AB288" s="188"/>
      <c r="AC288" s="188"/>
      <c r="AD288" s="188"/>
      <c r="AE288" s="188"/>
      <c r="AF288" s="188"/>
      <c r="AG288" s="188"/>
      <c r="AH288" s="184"/>
    </row>
    <row r="289" spans="2:33" ht="12" customHeight="1" x14ac:dyDescent="0.35">
      <c r="B289" s="188"/>
      <c r="C289" s="188"/>
      <c r="D289" s="188"/>
      <c r="E289" s="188"/>
      <c r="F289" s="188"/>
      <c r="G289" s="188"/>
      <c r="H289" s="188"/>
      <c r="I289" s="188"/>
      <c r="J289" s="188"/>
      <c r="K289" s="188"/>
      <c r="L289" s="188"/>
      <c r="M289" s="188"/>
      <c r="N289" s="188"/>
      <c r="O289" s="188"/>
      <c r="P289" s="188"/>
      <c r="Q289" s="188"/>
      <c r="R289" s="188"/>
      <c r="S289" s="188"/>
      <c r="T289" s="188"/>
      <c r="U289" s="188"/>
      <c r="V289" s="188"/>
      <c r="W289" s="188"/>
      <c r="X289" s="188"/>
      <c r="Y289" s="188"/>
      <c r="Z289" s="188"/>
      <c r="AA289" s="188"/>
      <c r="AB289" s="188"/>
      <c r="AC289" s="188"/>
      <c r="AD289" s="188"/>
      <c r="AE289" s="188"/>
      <c r="AF289" s="188"/>
      <c r="AG289" s="188"/>
    </row>
    <row r="290" spans="2:33" ht="12" customHeight="1" x14ac:dyDescent="0.35">
      <c r="B290" s="188"/>
      <c r="C290" s="188"/>
      <c r="D290" s="188"/>
      <c r="E290" s="188"/>
      <c r="F290" s="188"/>
      <c r="G290" s="188"/>
      <c r="H290" s="188"/>
      <c r="I290" s="188"/>
      <c r="J290" s="188"/>
      <c r="K290" s="188"/>
      <c r="L290" s="188"/>
      <c r="M290" s="188"/>
      <c r="N290" s="188"/>
      <c r="O290" s="188"/>
      <c r="P290" s="188"/>
      <c r="Q290" s="188"/>
      <c r="R290" s="188"/>
      <c r="S290" s="188"/>
      <c r="T290" s="188"/>
      <c r="U290" s="188"/>
      <c r="V290" s="188"/>
      <c r="W290" s="188"/>
      <c r="X290" s="188"/>
      <c r="Y290" s="188"/>
      <c r="Z290" s="188"/>
      <c r="AA290" s="188"/>
      <c r="AB290" s="188"/>
      <c r="AC290" s="188"/>
      <c r="AD290" s="188"/>
      <c r="AE290" s="188"/>
      <c r="AF290" s="188"/>
      <c r="AG290" s="188"/>
    </row>
    <row r="291" spans="2:33" ht="12" customHeight="1" x14ac:dyDescent="0.35">
      <c r="B291" s="188"/>
      <c r="C291" s="188"/>
      <c r="D291" s="188"/>
      <c r="E291" s="188"/>
      <c r="F291" s="188"/>
      <c r="G291" s="188"/>
      <c r="H291" s="188"/>
      <c r="I291" s="188"/>
      <c r="J291" s="188"/>
      <c r="K291" s="188"/>
      <c r="L291" s="188"/>
      <c r="M291" s="188"/>
      <c r="N291" s="188"/>
      <c r="O291" s="188"/>
      <c r="P291" s="188"/>
      <c r="Q291" s="188"/>
      <c r="R291" s="188"/>
      <c r="S291" s="188"/>
      <c r="T291" s="188"/>
      <c r="U291" s="188"/>
      <c r="V291" s="188"/>
      <c r="W291" s="188"/>
      <c r="X291" s="188"/>
      <c r="Y291" s="188"/>
      <c r="Z291" s="188"/>
      <c r="AA291" s="188"/>
      <c r="AB291" s="188"/>
      <c r="AC291" s="188"/>
      <c r="AD291" s="188"/>
      <c r="AE291" s="188"/>
      <c r="AF291" s="188"/>
      <c r="AG291" s="188"/>
    </row>
    <row r="292" spans="2:33" ht="12" customHeight="1" x14ac:dyDescent="0.35">
      <c r="B292" s="188"/>
      <c r="C292" s="188"/>
      <c r="D292" s="188"/>
      <c r="E292" s="188"/>
      <c r="F292" s="188"/>
      <c r="G292" s="188"/>
      <c r="H292" s="188"/>
      <c r="I292" s="188"/>
      <c r="J292" s="188"/>
      <c r="K292" s="188"/>
      <c r="L292" s="188"/>
      <c r="M292" s="188"/>
      <c r="N292" s="188"/>
      <c r="O292" s="188"/>
      <c r="P292" s="188"/>
      <c r="Q292" s="188"/>
      <c r="R292" s="188"/>
      <c r="S292" s="188"/>
      <c r="T292" s="188"/>
      <c r="U292" s="188"/>
      <c r="V292" s="188"/>
      <c r="W292" s="188"/>
      <c r="X292" s="188"/>
      <c r="Y292" s="188"/>
      <c r="Z292" s="188"/>
      <c r="AA292" s="188"/>
      <c r="AB292" s="188"/>
      <c r="AC292" s="188"/>
      <c r="AD292" s="188"/>
      <c r="AE292" s="188"/>
      <c r="AF292" s="188"/>
      <c r="AG292" s="188"/>
    </row>
    <row r="293" spans="2:33" ht="12" customHeight="1" x14ac:dyDescent="0.35">
      <c r="B293" s="188"/>
      <c r="C293" s="188"/>
      <c r="D293" s="188"/>
      <c r="E293" s="188"/>
      <c r="F293" s="188"/>
      <c r="G293" s="188"/>
      <c r="H293" s="188"/>
      <c r="I293" s="188"/>
      <c r="J293" s="188"/>
      <c r="K293" s="188"/>
      <c r="L293" s="188"/>
      <c r="M293" s="188"/>
      <c r="N293" s="188"/>
      <c r="O293" s="188"/>
      <c r="P293" s="188"/>
      <c r="Q293" s="188"/>
      <c r="R293" s="188"/>
      <c r="S293" s="188"/>
      <c r="T293" s="188"/>
      <c r="U293" s="188"/>
      <c r="V293" s="188"/>
      <c r="W293" s="188"/>
      <c r="X293" s="188"/>
      <c r="Y293" s="188"/>
      <c r="Z293" s="188"/>
      <c r="AA293" s="188"/>
      <c r="AB293" s="188"/>
      <c r="AC293" s="188"/>
      <c r="AD293" s="188"/>
      <c r="AE293" s="188"/>
      <c r="AF293" s="188"/>
      <c r="AG293" s="188"/>
    </row>
    <row r="294" spans="2:33" ht="12" customHeight="1" x14ac:dyDescent="0.35">
      <c r="B294" s="188"/>
      <c r="C294" s="188"/>
      <c r="D294" s="188"/>
      <c r="E294" s="188"/>
      <c r="F294" s="188"/>
      <c r="G294" s="188"/>
      <c r="H294" s="188"/>
      <c r="I294" s="188"/>
      <c r="J294" s="188"/>
      <c r="K294" s="188"/>
      <c r="L294" s="188"/>
      <c r="M294" s="188"/>
      <c r="N294" s="188"/>
      <c r="O294" s="188"/>
      <c r="P294" s="188"/>
      <c r="Q294" s="188"/>
      <c r="R294" s="188"/>
      <c r="S294" s="188"/>
      <c r="T294" s="188"/>
      <c r="U294" s="188"/>
      <c r="V294" s="188"/>
      <c r="W294" s="188"/>
      <c r="X294" s="188"/>
      <c r="Y294" s="188"/>
      <c r="Z294" s="188"/>
      <c r="AA294" s="188"/>
      <c r="AB294" s="188"/>
      <c r="AC294" s="188"/>
      <c r="AD294" s="188"/>
      <c r="AE294" s="188"/>
      <c r="AF294" s="188"/>
      <c r="AG294" s="188"/>
    </row>
    <row r="295" spans="2:33" ht="12" customHeight="1" x14ac:dyDescent="0.35">
      <c r="B295" s="188"/>
      <c r="C295" s="188"/>
      <c r="D295" s="188"/>
      <c r="E295" s="188"/>
      <c r="F295" s="188"/>
      <c r="G295" s="188"/>
      <c r="H295" s="188"/>
      <c r="I295" s="188"/>
      <c r="J295" s="188"/>
      <c r="K295" s="188"/>
      <c r="L295" s="188"/>
      <c r="M295" s="188"/>
      <c r="N295" s="188"/>
      <c r="O295" s="188"/>
      <c r="P295" s="188"/>
      <c r="Q295" s="188"/>
      <c r="R295" s="188"/>
      <c r="S295" s="188"/>
      <c r="T295" s="188"/>
      <c r="U295" s="188"/>
      <c r="V295" s="188"/>
      <c r="W295" s="188"/>
      <c r="X295" s="188"/>
      <c r="Y295" s="188"/>
      <c r="Z295" s="188"/>
      <c r="AA295" s="188"/>
      <c r="AB295" s="188"/>
      <c r="AC295" s="188"/>
      <c r="AD295" s="188"/>
      <c r="AE295" s="188"/>
      <c r="AF295" s="188"/>
      <c r="AG295" s="188"/>
    </row>
    <row r="296" spans="2:33" ht="12" customHeight="1" x14ac:dyDescent="0.35">
      <c r="B296" s="188"/>
      <c r="C296" s="188"/>
      <c r="D296" s="188"/>
      <c r="E296" s="188"/>
      <c r="F296" s="188"/>
      <c r="G296" s="188"/>
      <c r="H296" s="188"/>
      <c r="I296" s="188"/>
      <c r="J296" s="188"/>
      <c r="K296" s="188"/>
      <c r="L296" s="188"/>
      <c r="M296" s="188"/>
      <c r="N296" s="188"/>
      <c r="O296" s="188"/>
      <c r="P296" s="188"/>
      <c r="Q296" s="188"/>
      <c r="R296" s="188"/>
      <c r="S296" s="188"/>
      <c r="T296" s="188"/>
      <c r="U296" s="188"/>
      <c r="V296" s="188"/>
      <c r="W296" s="188"/>
      <c r="X296" s="188"/>
      <c r="Y296" s="188"/>
      <c r="Z296" s="188"/>
      <c r="AA296" s="188"/>
      <c r="AB296" s="188"/>
      <c r="AC296" s="188"/>
      <c r="AD296" s="188"/>
      <c r="AE296" s="188"/>
      <c r="AF296" s="188"/>
      <c r="AG296" s="188"/>
    </row>
    <row r="297" spans="2:33" ht="12" customHeight="1" x14ac:dyDescent="0.35">
      <c r="B297" s="188"/>
      <c r="C297" s="188"/>
      <c r="D297" s="188"/>
      <c r="E297" s="188"/>
      <c r="F297" s="188"/>
      <c r="G297" s="188"/>
      <c r="H297" s="188"/>
      <c r="I297" s="188"/>
      <c r="J297" s="188"/>
      <c r="K297" s="188"/>
      <c r="L297" s="188"/>
      <c r="M297" s="188"/>
      <c r="N297" s="188"/>
      <c r="O297" s="188"/>
      <c r="P297" s="188"/>
      <c r="Q297" s="188"/>
      <c r="R297" s="188"/>
      <c r="S297" s="188"/>
      <c r="T297" s="188"/>
      <c r="U297" s="188"/>
      <c r="V297" s="188"/>
      <c r="W297" s="188"/>
      <c r="X297" s="188"/>
      <c r="Y297" s="188"/>
      <c r="Z297" s="188"/>
      <c r="AA297" s="188"/>
      <c r="AB297" s="188"/>
      <c r="AC297" s="188"/>
      <c r="AD297" s="188"/>
      <c r="AE297" s="188"/>
      <c r="AF297" s="188"/>
      <c r="AG297" s="188"/>
    </row>
    <row r="298" spans="2:33" ht="12" customHeight="1" x14ac:dyDescent="0.35">
      <c r="B298" s="188"/>
      <c r="C298" s="188"/>
      <c r="D298" s="188"/>
      <c r="E298" s="188"/>
      <c r="F298" s="188"/>
      <c r="G298" s="188"/>
      <c r="H298" s="188"/>
      <c r="I298" s="188"/>
      <c r="J298" s="188"/>
      <c r="K298" s="188"/>
      <c r="L298" s="188"/>
      <c r="M298" s="188"/>
      <c r="N298" s="188"/>
      <c r="O298" s="188"/>
      <c r="P298" s="188"/>
      <c r="Q298" s="188"/>
      <c r="R298" s="188"/>
      <c r="S298" s="188"/>
      <c r="T298" s="188"/>
      <c r="U298" s="188"/>
      <c r="V298" s="188"/>
      <c r="W298" s="188"/>
      <c r="X298" s="188"/>
      <c r="Y298" s="188"/>
      <c r="Z298" s="188"/>
      <c r="AA298" s="188"/>
      <c r="AB298" s="188"/>
      <c r="AC298" s="188"/>
      <c r="AD298" s="188"/>
      <c r="AE298" s="188"/>
      <c r="AF298" s="188"/>
      <c r="AG298" s="188"/>
    </row>
    <row r="299" spans="2:33" ht="12" customHeight="1" x14ac:dyDescent="0.35">
      <c r="B299" s="188"/>
      <c r="C299" s="188"/>
      <c r="D299" s="188"/>
      <c r="E299" s="188"/>
      <c r="F299" s="188"/>
      <c r="G299" s="188"/>
      <c r="H299" s="188"/>
      <c r="I299" s="188"/>
      <c r="J299" s="188"/>
      <c r="K299" s="188"/>
      <c r="L299" s="188"/>
      <c r="M299" s="188"/>
      <c r="N299" s="188"/>
      <c r="O299" s="188"/>
      <c r="P299" s="188"/>
      <c r="Q299" s="188"/>
      <c r="R299" s="188"/>
      <c r="S299" s="188"/>
      <c r="T299" s="188"/>
      <c r="U299" s="188"/>
      <c r="V299" s="188"/>
      <c r="W299" s="188"/>
      <c r="X299" s="188"/>
      <c r="Y299" s="188"/>
      <c r="Z299" s="188"/>
      <c r="AA299" s="188"/>
      <c r="AB299" s="188"/>
      <c r="AC299" s="188"/>
      <c r="AD299" s="188"/>
      <c r="AE299" s="188"/>
      <c r="AF299" s="188"/>
      <c r="AG299" s="188"/>
    </row>
    <row r="300" spans="2:33" ht="15" customHeight="1" x14ac:dyDescent="0.35">
      <c r="B300" s="188"/>
      <c r="C300" s="188"/>
      <c r="D300" s="188"/>
      <c r="E300" s="188"/>
      <c r="F300" s="188"/>
      <c r="G300" s="188"/>
      <c r="H300" s="188"/>
      <c r="I300" s="188"/>
      <c r="J300" s="188"/>
      <c r="K300" s="188"/>
      <c r="L300" s="188"/>
      <c r="M300" s="188"/>
      <c r="N300" s="188"/>
      <c r="O300" s="188"/>
      <c r="P300" s="188"/>
      <c r="Q300" s="188"/>
      <c r="R300" s="188"/>
      <c r="S300" s="188"/>
      <c r="T300" s="188"/>
      <c r="U300" s="188"/>
      <c r="V300" s="188"/>
      <c r="W300" s="188"/>
      <c r="X300" s="188"/>
      <c r="Y300" s="188"/>
      <c r="Z300" s="188"/>
      <c r="AA300" s="188"/>
      <c r="AB300" s="188"/>
      <c r="AC300" s="188"/>
      <c r="AD300" s="188"/>
      <c r="AE300" s="188"/>
      <c r="AF300" s="188"/>
      <c r="AG300" s="188"/>
    </row>
    <row r="301" spans="2:33" ht="15" customHeight="1" x14ac:dyDescent="0.35">
      <c r="B301" s="188"/>
      <c r="C301" s="188"/>
      <c r="D301" s="188"/>
      <c r="E301" s="188"/>
      <c r="F301" s="188"/>
      <c r="G301" s="188"/>
      <c r="H301" s="188"/>
      <c r="I301" s="188"/>
      <c r="J301" s="188"/>
      <c r="K301" s="188"/>
      <c r="L301" s="188"/>
      <c r="M301" s="188"/>
      <c r="N301" s="188"/>
      <c r="O301" s="188"/>
      <c r="P301" s="188"/>
      <c r="Q301" s="188"/>
      <c r="R301" s="188"/>
      <c r="S301" s="188"/>
      <c r="T301" s="188"/>
      <c r="U301" s="188"/>
      <c r="V301" s="188"/>
      <c r="W301" s="188"/>
      <c r="X301" s="188"/>
      <c r="Y301" s="188"/>
      <c r="Z301" s="188"/>
      <c r="AA301" s="188"/>
      <c r="AB301" s="188"/>
      <c r="AC301" s="188"/>
      <c r="AD301" s="188"/>
      <c r="AE301" s="188"/>
      <c r="AF301" s="188"/>
      <c r="AG301" s="188"/>
    </row>
    <row r="302" spans="2:33" ht="15" customHeight="1" x14ac:dyDescent="0.35">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row>
    <row r="303" spans="2:33" ht="15" customHeight="1" x14ac:dyDescent="0.35">
      <c r="B303" s="188"/>
      <c r="C303" s="188"/>
      <c r="D303" s="188"/>
      <c r="E303" s="188"/>
      <c r="F303" s="188"/>
      <c r="G303" s="188"/>
      <c r="H303" s="188"/>
      <c r="I303" s="188"/>
      <c r="J303" s="188"/>
      <c r="K303" s="188"/>
      <c r="L303" s="188"/>
      <c r="M303" s="188"/>
      <c r="N303" s="188"/>
      <c r="O303" s="188"/>
      <c r="P303" s="188"/>
      <c r="Q303" s="188"/>
      <c r="R303" s="188"/>
      <c r="S303" s="188"/>
      <c r="T303" s="188"/>
      <c r="U303" s="188"/>
      <c r="V303" s="188"/>
      <c r="W303" s="188"/>
      <c r="X303" s="188"/>
      <c r="Y303" s="188"/>
      <c r="Z303" s="188"/>
      <c r="AA303" s="188"/>
      <c r="AB303" s="188"/>
      <c r="AC303" s="188"/>
      <c r="AD303" s="188"/>
      <c r="AE303" s="188"/>
      <c r="AF303" s="188"/>
      <c r="AG303" s="188"/>
    </row>
    <row r="304" spans="2:33" ht="15" customHeight="1" x14ac:dyDescent="0.35">
      <c r="B304" s="188"/>
      <c r="C304" s="188"/>
      <c r="D304" s="188"/>
      <c r="E304" s="188"/>
      <c r="F304" s="188"/>
      <c r="G304" s="188"/>
      <c r="H304" s="188"/>
      <c r="I304" s="188"/>
      <c r="J304" s="188"/>
      <c r="K304" s="188"/>
      <c r="L304" s="188"/>
      <c r="M304" s="188"/>
      <c r="N304" s="188"/>
      <c r="O304" s="188"/>
      <c r="P304" s="188"/>
      <c r="Q304" s="188"/>
      <c r="R304" s="188"/>
      <c r="S304" s="188"/>
      <c r="T304" s="188"/>
      <c r="U304" s="188"/>
      <c r="V304" s="188"/>
      <c r="W304" s="188"/>
      <c r="X304" s="188"/>
      <c r="Y304" s="188"/>
      <c r="Z304" s="188"/>
      <c r="AA304" s="188"/>
      <c r="AB304" s="188"/>
      <c r="AC304" s="188"/>
      <c r="AD304" s="188"/>
      <c r="AE304" s="188"/>
      <c r="AF304" s="188"/>
      <c r="AG304" s="188"/>
    </row>
    <row r="305" spans="2:33" ht="15" customHeight="1" x14ac:dyDescent="0.35">
      <c r="B305" s="188"/>
      <c r="C305" s="188"/>
      <c r="D305" s="188"/>
      <c r="E305" s="188"/>
      <c r="F305" s="188"/>
      <c r="G305" s="188"/>
      <c r="H305" s="188"/>
      <c r="I305" s="188"/>
      <c r="J305" s="188"/>
      <c r="K305" s="188"/>
      <c r="L305" s="188"/>
      <c r="M305" s="188"/>
      <c r="N305" s="188"/>
      <c r="O305" s="188"/>
      <c r="P305" s="188"/>
      <c r="Q305" s="188"/>
      <c r="R305" s="188"/>
      <c r="S305" s="188"/>
      <c r="T305" s="188"/>
      <c r="U305" s="188"/>
      <c r="V305" s="188"/>
      <c r="W305" s="188"/>
      <c r="X305" s="188"/>
      <c r="Y305" s="188"/>
      <c r="Z305" s="188"/>
      <c r="AA305" s="188"/>
      <c r="AB305" s="188"/>
      <c r="AC305" s="188"/>
      <c r="AD305" s="188"/>
      <c r="AE305" s="188"/>
      <c r="AF305" s="188"/>
      <c r="AG305" s="188"/>
    </row>
    <row r="306" spans="2:33" ht="15" customHeight="1" x14ac:dyDescent="0.35">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row>
    <row r="307" spans="2:33" ht="15" customHeight="1" x14ac:dyDescent="0.35">
      <c r="B307" s="188"/>
      <c r="C307" s="188"/>
      <c r="D307" s="188"/>
      <c r="E307" s="188"/>
      <c r="F307" s="188"/>
      <c r="G307" s="188"/>
      <c r="H307" s="188"/>
      <c r="I307" s="188"/>
      <c r="J307" s="188"/>
      <c r="K307" s="188"/>
      <c r="L307" s="188"/>
      <c r="M307" s="188"/>
      <c r="N307" s="188"/>
      <c r="O307" s="188"/>
      <c r="P307" s="188"/>
      <c r="Q307" s="188"/>
      <c r="R307" s="188"/>
      <c r="S307" s="188"/>
      <c r="T307" s="188"/>
      <c r="U307" s="188"/>
      <c r="V307" s="188"/>
      <c r="W307" s="188"/>
      <c r="X307" s="188"/>
      <c r="Y307" s="188"/>
      <c r="Z307" s="188"/>
      <c r="AA307" s="188"/>
      <c r="AB307" s="188"/>
      <c r="AC307" s="188"/>
      <c r="AD307" s="188"/>
      <c r="AE307" s="188"/>
      <c r="AF307" s="188"/>
      <c r="AG307" s="188"/>
    </row>
    <row r="308" spans="2:33" ht="15" customHeight="1" x14ac:dyDescent="0.35">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row>
    <row r="309" spans="2:33" ht="15" customHeight="1" x14ac:dyDescent="0.35">
      <c r="B309" s="188"/>
      <c r="C309" s="188"/>
      <c r="D309" s="188"/>
      <c r="E309" s="188"/>
      <c r="F309" s="188"/>
      <c r="G309" s="188"/>
      <c r="H309" s="188"/>
      <c r="I309" s="188"/>
      <c r="J309" s="188"/>
      <c r="K309" s="188"/>
      <c r="L309" s="188"/>
      <c r="M309" s="188"/>
      <c r="N309" s="188"/>
      <c r="O309" s="188"/>
      <c r="P309" s="188"/>
      <c r="Q309" s="188"/>
      <c r="R309" s="188"/>
      <c r="S309" s="188"/>
      <c r="T309" s="188"/>
      <c r="U309" s="188"/>
      <c r="V309" s="188"/>
      <c r="W309" s="188"/>
      <c r="X309" s="188"/>
      <c r="Y309" s="188"/>
      <c r="Z309" s="188"/>
      <c r="AA309" s="188"/>
      <c r="AB309" s="188"/>
      <c r="AC309" s="188"/>
      <c r="AD309" s="188"/>
      <c r="AE309" s="188"/>
      <c r="AF309" s="188"/>
      <c r="AG309" s="188"/>
    </row>
    <row r="310" spans="2:33" ht="12" customHeight="1" x14ac:dyDescent="0.35">
      <c r="B310" s="188"/>
      <c r="C310" s="188"/>
      <c r="D310" s="188"/>
      <c r="E310" s="188"/>
      <c r="F310" s="188"/>
      <c r="G310" s="188"/>
      <c r="H310" s="188"/>
      <c r="I310" s="188"/>
      <c r="J310" s="188"/>
      <c r="K310" s="188"/>
      <c r="L310" s="188"/>
      <c r="M310" s="188"/>
      <c r="N310" s="188"/>
      <c r="O310" s="188"/>
      <c r="P310" s="188"/>
      <c r="Q310" s="188"/>
      <c r="R310" s="188"/>
      <c r="S310" s="188"/>
      <c r="T310" s="188"/>
      <c r="U310" s="188"/>
      <c r="V310" s="188"/>
      <c r="W310" s="188"/>
      <c r="X310" s="188"/>
      <c r="Y310" s="188"/>
      <c r="Z310" s="188"/>
      <c r="AA310" s="188"/>
      <c r="AB310" s="188"/>
      <c r="AC310" s="188"/>
      <c r="AD310" s="188"/>
      <c r="AE310" s="188"/>
      <c r="AF310" s="188"/>
      <c r="AG310" s="188"/>
    </row>
    <row r="311" spans="2:33" ht="15" customHeight="1" x14ac:dyDescent="0.35">
      <c r="B311" s="188"/>
      <c r="C311" s="188"/>
      <c r="D311" s="188"/>
      <c r="E311" s="188"/>
      <c r="F311" s="188"/>
      <c r="G311" s="188"/>
      <c r="H311" s="188"/>
      <c r="I311" s="188"/>
      <c r="J311" s="188"/>
      <c r="K311" s="188"/>
      <c r="L311" s="188"/>
      <c r="M311" s="188"/>
      <c r="N311" s="188"/>
      <c r="O311" s="188"/>
      <c r="P311" s="188"/>
      <c r="Q311" s="188"/>
      <c r="R311" s="188"/>
      <c r="S311" s="188"/>
      <c r="T311" s="188"/>
      <c r="U311" s="188"/>
      <c r="V311" s="188"/>
      <c r="W311" s="188"/>
      <c r="X311" s="188"/>
      <c r="Y311" s="188"/>
      <c r="Z311" s="188"/>
      <c r="AA311" s="188"/>
      <c r="AB311" s="188"/>
      <c r="AC311" s="188"/>
      <c r="AD311" s="188"/>
      <c r="AE311" s="188"/>
      <c r="AF311" s="188"/>
      <c r="AG311" s="188"/>
    </row>
    <row r="312" spans="2:33" ht="15" customHeight="1" x14ac:dyDescent="0.35">
      <c r="B312" s="188"/>
      <c r="C312" s="188"/>
      <c r="D312" s="188"/>
      <c r="E312" s="188"/>
      <c r="F312" s="188"/>
      <c r="G312" s="188"/>
      <c r="H312" s="188"/>
      <c r="I312" s="188"/>
      <c r="J312" s="188"/>
      <c r="K312" s="188"/>
      <c r="L312" s="188"/>
      <c r="M312" s="188"/>
      <c r="N312" s="188"/>
      <c r="O312" s="188"/>
      <c r="P312" s="188"/>
      <c r="Q312" s="188"/>
      <c r="R312" s="188"/>
      <c r="S312" s="188"/>
      <c r="T312" s="188"/>
      <c r="U312" s="188"/>
      <c r="V312" s="188"/>
      <c r="W312" s="188"/>
      <c r="X312" s="188"/>
      <c r="Y312" s="188"/>
      <c r="Z312" s="188"/>
      <c r="AA312" s="188"/>
      <c r="AB312" s="188"/>
      <c r="AC312" s="188"/>
      <c r="AD312" s="188"/>
      <c r="AE312" s="188"/>
      <c r="AF312" s="188"/>
      <c r="AG312" s="188"/>
    </row>
    <row r="313" spans="2:33" ht="15" customHeight="1" x14ac:dyDescent="0.35">
      <c r="B313" s="188"/>
      <c r="C313" s="188"/>
      <c r="D313" s="188"/>
      <c r="E313" s="188"/>
      <c r="F313" s="188"/>
      <c r="G313" s="188"/>
      <c r="H313" s="188"/>
      <c r="I313" s="188"/>
      <c r="J313" s="188"/>
      <c r="K313" s="188"/>
      <c r="L313" s="188"/>
      <c r="M313" s="188"/>
      <c r="N313" s="188"/>
      <c r="O313" s="188"/>
      <c r="P313" s="188"/>
      <c r="Q313" s="188"/>
      <c r="R313" s="188"/>
      <c r="S313" s="188"/>
      <c r="T313" s="188"/>
      <c r="U313" s="188"/>
      <c r="V313" s="188"/>
      <c r="W313" s="188"/>
      <c r="X313" s="188"/>
      <c r="Y313" s="188"/>
      <c r="Z313" s="188"/>
      <c r="AA313" s="188"/>
      <c r="AB313" s="188"/>
      <c r="AC313" s="188"/>
      <c r="AD313" s="188"/>
      <c r="AE313" s="188"/>
      <c r="AF313" s="188"/>
      <c r="AG313" s="188"/>
    </row>
    <row r="314" spans="2:33" ht="15" customHeight="1" x14ac:dyDescent="0.35">
      <c r="B314" s="188"/>
      <c r="C314" s="188"/>
      <c r="D314" s="188"/>
      <c r="E314" s="188"/>
      <c r="F314" s="188"/>
      <c r="G314" s="188"/>
      <c r="H314" s="188"/>
      <c r="I314" s="188"/>
      <c r="J314" s="188"/>
      <c r="K314" s="188"/>
      <c r="L314" s="188"/>
      <c r="M314" s="188"/>
      <c r="N314" s="188"/>
      <c r="O314" s="188"/>
      <c r="P314" s="188"/>
      <c r="Q314" s="188"/>
      <c r="R314" s="188"/>
      <c r="S314" s="188"/>
      <c r="T314" s="188"/>
      <c r="U314" s="188"/>
      <c r="V314" s="188"/>
      <c r="W314" s="188"/>
      <c r="X314" s="188"/>
      <c r="Y314" s="188"/>
      <c r="Z314" s="188"/>
      <c r="AA314" s="188"/>
      <c r="AB314" s="188"/>
      <c r="AC314" s="188"/>
      <c r="AD314" s="188"/>
      <c r="AE314" s="188"/>
      <c r="AF314" s="188"/>
      <c r="AG314" s="188"/>
    </row>
    <row r="315" spans="2:33" ht="15" customHeight="1" x14ac:dyDescent="0.35">
      <c r="B315" s="188"/>
      <c r="C315" s="188"/>
      <c r="D315" s="188"/>
      <c r="E315" s="188"/>
      <c r="F315" s="188"/>
      <c r="G315" s="188"/>
      <c r="H315" s="188"/>
      <c r="I315" s="188"/>
      <c r="J315" s="188"/>
      <c r="K315" s="188"/>
      <c r="L315" s="188"/>
      <c r="M315" s="188"/>
      <c r="N315" s="188"/>
      <c r="O315" s="188"/>
      <c r="P315" s="188"/>
      <c r="Q315" s="188"/>
      <c r="R315" s="188"/>
      <c r="S315" s="188"/>
      <c r="T315" s="188"/>
      <c r="U315" s="188"/>
      <c r="V315" s="188"/>
      <c r="W315" s="188"/>
      <c r="X315" s="188"/>
      <c r="Y315" s="188"/>
      <c r="Z315" s="188"/>
      <c r="AA315" s="188"/>
      <c r="AB315" s="188"/>
      <c r="AC315" s="188"/>
      <c r="AD315" s="188"/>
      <c r="AE315" s="188"/>
      <c r="AF315" s="188"/>
      <c r="AG315" s="188"/>
    </row>
    <row r="316" spans="2:33" ht="15" customHeight="1" x14ac:dyDescent="0.35">
      <c r="B316" s="188"/>
      <c r="C316" s="188"/>
      <c r="D316" s="188"/>
      <c r="E316" s="188"/>
      <c r="F316" s="188"/>
      <c r="G316" s="188"/>
      <c r="H316" s="188"/>
      <c r="I316" s="188"/>
      <c r="J316" s="188"/>
      <c r="K316" s="188"/>
      <c r="L316" s="188"/>
      <c r="M316" s="188"/>
      <c r="N316" s="188"/>
      <c r="O316" s="188"/>
      <c r="P316" s="188"/>
      <c r="Q316" s="188"/>
      <c r="R316" s="188"/>
      <c r="S316" s="188"/>
      <c r="T316" s="188"/>
      <c r="U316" s="188"/>
      <c r="V316" s="188"/>
      <c r="W316" s="188"/>
      <c r="X316" s="188"/>
      <c r="Y316" s="188"/>
      <c r="Z316" s="188"/>
      <c r="AA316" s="188"/>
      <c r="AB316" s="188"/>
      <c r="AC316" s="188"/>
      <c r="AD316" s="188"/>
      <c r="AE316" s="188"/>
      <c r="AF316" s="188"/>
      <c r="AG316" s="188"/>
    </row>
    <row r="317" spans="2:33" ht="15" customHeight="1" x14ac:dyDescent="0.35">
      <c r="B317" s="188"/>
      <c r="C317" s="188"/>
      <c r="D317" s="188"/>
      <c r="E317" s="188"/>
      <c r="F317" s="188"/>
      <c r="G317" s="188"/>
      <c r="H317" s="188"/>
      <c r="I317" s="188"/>
      <c r="J317" s="188"/>
      <c r="K317" s="188"/>
      <c r="L317" s="188"/>
      <c r="M317" s="188"/>
      <c r="N317" s="188"/>
      <c r="O317" s="188"/>
      <c r="P317" s="188"/>
      <c r="Q317" s="188"/>
      <c r="R317" s="188"/>
      <c r="S317" s="188"/>
      <c r="T317" s="188"/>
      <c r="U317" s="188"/>
      <c r="V317" s="188"/>
      <c r="W317" s="188"/>
      <c r="X317" s="188"/>
      <c r="Y317" s="188"/>
      <c r="Z317" s="188"/>
      <c r="AA317" s="188"/>
      <c r="AB317" s="188"/>
      <c r="AC317" s="188"/>
      <c r="AD317" s="188"/>
      <c r="AE317" s="188"/>
      <c r="AF317" s="188"/>
      <c r="AG317" s="188"/>
    </row>
    <row r="318" spans="2:33" ht="15" customHeight="1" x14ac:dyDescent="0.35">
      <c r="B318" s="188"/>
      <c r="C318" s="188"/>
      <c r="D318" s="188"/>
      <c r="E318" s="188"/>
      <c r="F318" s="188"/>
      <c r="G318" s="188"/>
      <c r="H318" s="188"/>
      <c r="I318" s="188"/>
      <c r="J318" s="188"/>
      <c r="K318" s="188"/>
      <c r="L318" s="188"/>
      <c r="M318" s="188"/>
      <c r="N318" s="188"/>
      <c r="O318" s="188"/>
      <c r="P318" s="188"/>
      <c r="Q318" s="188"/>
      <c r="R318" s="188"/>
      <c r="S318" s="188"/>
      <c r="T318" s="188"/>
      <c r="U318" s="188"/>
      <c r="V318" s="188"/>
      <c r="W318" s="188"/>
      <c r="X318" s="188"/>
      <c r="Y318" s="188"/>
      <c r="Z318" s="188"/>
      <c r="AA318" s="188"/>
      <c r="AB318" s="188"/>
      <c r="AC318" s="188"/>
      <c r="AD318" s="188"/>
      <c r="AE318" s="188"/>
      <c r="AF318" s="188"/>
      <c r="AG318" s="188"/>
    </row>
    <row r="319" spans="2:33" ht="15" customHeight="1" x14ac:dyDescent="0.35">
      <c r="B319" s="188"/>
      <c r="C319" s="188"/>
      <c r="D319" s="188"/>
      <c r="E319" s="188"/>
      <c r="F319" s="188"/>
      <c r="G319" s="188"/>
      <c r="H319" s="188"/>
      <c r="I319" s="188"/>
      <c r="J319" s="188"/>
      <c r="K319" s="188"/>
      <c r="L319" s="188"/>
      <c r="M319" s="188"/>
      <c r="N319" s="188"/>
      <c r="O319" s="188"/>
      <c r="P319" s="188"/>
      <c r="Q319" s="188"/>
      <c r="R319" s="188"/>
      <c r="S319" s="188"/>
      <c r="T319" s="188"/>
      <c r="U319" s="188"/>
      <c r="V319" s="188"/>
      <c r="W319" s="188"/>
      <c r="X319" s="188"/>
      <c r="Y319" s="188"/>
      <c r="Z319" s="188"/>
      <c r="AA319" s="188"/>
      <c r="AB319" s="188"/>
      <c r="AC319" s="188"/>
      <c r="AD319" s="188"/>
      <c r="AE319" s="188"/>
      <c r="AF319" s="188"/>
      <c r="AG319" s="188"/>
    </row>
    <row r="320" spans="2:33" ht="15" customHeight="1" x14ac:dyDescent="0.35">
      <c r="B320" s="188"/>
      <c r="C320" s="188"/>
      <c r="D320" s="188"/>
      <c r="E320" s="188"/>
      <c r="F320" s="188"/>
      <c r="G320" s="188"/>
      <c r="H320" s="188"/>
      <c r="I320" s="188"/>
      <c r="J320" s="188"/>
      <c r="K320" s="188"/>
      <c r="L320" s="188"/>
      <c r="M320" s="188"/>
      <c r="N320" s="188"/>
      <c r="O320" s="188"/>
      <c r="P320" s="188"/>
      <c r="Q320" s="188"/>
      <c r="R320" s="188"/>
      <c r="S320" s="188"/>
      <c r="T320" s="188"/>
      <c r="U320" s="188"/>
      <c r="V320" s="188"/>
      <c r="W320" s="188"/>
      <c r="X320" s="188"/>
      <c r="Y320" s="188"/>
      <c r="Z320" s="188"/>
      <c r="AA320" s="188"/>
      <c r="AB320" s="188"/>
      <c r="AC320" s="188"/>
      <c r="AD320" s="188"/>
      <c r="AE320" s="188"/>
      <c r="AF320" s="188"/>
      <c r="AG320" s="188"/>
    </row>
    <row r="321" spans="2:33" ht="15" customHeight="1" x14ac:dyDescent="0.35">
      <c r="B321" s="188"/>
      <c r="C321" s="188"/>
      <c r="D321" s="188"/>
      <c r="E321" s="188"/>
      <c r="F321" s="188"/>
      <c r="G321" s="188"/>
      <c r="H321" s="188"/>
      <c r="I321" s="188"/>
      <c r="J321" s="188"/>
      <c r="K321" s="188"/>
      <c r="L321" s="188"/>
      <c r="M321" s="188"/>
      <c r="N321" s="188"/>
      <c r="O321" s="188"/>
      <c r="P321" s="188"/>
      <c r="Q321" s="188"/>
      <c r="R321" s="188"/>
      <c r="S321" s="188"/>
      <c r="T321" s="188"/>
      <c r="U321" s="188"/>
      <c r="V321" s="188"/>
      <c r="W321" s="188"/>
      <c r="X321" s="188"/>
      <c r="Y321" s="188"/>
      <c r="Z321" s="188"/>
      <c r="AA321" s="188"/>
      <c r="AB321" s="188"/>
      <c r="AC321" s="188"/>
      <c r="AD321" s="188"/>
      <c r="AE321" s="188"/>
      <c r="AF321" s="188"/>
      <c r="AG321" s="188"/>
    </row>
    <row r="322" spans="2:33" ht="15" customHeight="1" x14ac:dyDescent="0.35">
      <c r="B322" s="188"/>
      <c r="C322" s="188"/>
      <c r="D322" s="188"/>
      <c r="E322" s="188"/>
      <c r="F322" s="188"/>
      <c r="G322" s="188"/>
      <c r="H322" s="188"/>
      <c r="I322" s="188"/>
      <c r="J322" s="188"/>
      <c r="K322" s="188"/>
      <c r="L322" s="188"/>
      <c r="M322" s="188"/>
      <c r="N322" s="188"/>
      <c r="O322" s="188"/>
      <c r="P322" s="188"/>
      <c r="Q322" s="188"/>
      <c r="R322" s="188"/>
      <c r="S322" s="188"/>
      <c r="T322" s="188"/>
      <c r="U322" s="188"/>
      <c r="V322" s="188"/>
      <c r="W322" s="188"/>
      <c r="X322" s="188"/>
      <c r="Y322" s="188"/>
      <c r="Z322" s="188"/>
      <c r="AA322" s="188"/>
      <c r="AB322" s="188"/>
      <c r="AC322" s="188"/>
      <c r="AD322" s="188"/>
      <c r="AE322" s="188"/>
      <c r="AF322" s="188"/>
      <c r="AG322" s="188"/>
    </row>
    <row r="323" spans="2:33" ht="15" customHeight="1" x14ac:dyDescent="0.35">
      <c r="B323" s="188"/>
      <c r="C323" s="188"/>
      <c r="D323" s="188"/>
      <c r="E323" s="188"/>
      <c r="F323" s="188"/>
      <c r="G323" s="188"/>
      <c r="H323" s="188"/>
      <c r="I323" s="188"/>
      <c r="J323" s="188"/>
      <c r="K323" s="188"/>
      <c r="L323" s="188"/>
      <c r="M323" s="188"/>
      <c r="N323" s="188"/>
      <c r="O323" s="188"/>
      <c r="P323" s="188"/>
      <c r="Q323" s="188"/>
      <c r="R323" s="188"/>
      <c r="S323" s="188"/>
      <c r="T323" s="188"/>
      <c r="U323" s="188"/>
      <c r="V323" s="188"/>
      <c r="W323" s="188"/>
      <c r="X323" s="188"/>
      <c r="Y323" s="188"/>
      <c r="Z323" s="188"/>
      <c r="AA323" s="188"/>
      <c r="AB323" s="188"/>
      <c r="AC323" s="188"/>
      <c r="AD323" s="188"/>
      <c r="AE323" s="188"/>
      <c r="AF323" s="188"/>
      <c r="AG323" s="188"/>
    </row>
    <row r="324" spans="2:33" ht="15" customHeight="1" x14ac:dyDescent="0.35">
      <c r="B324" s="188"/>
      <c r="C324" s="188"/>
      <c r="D324" s="188"/>
      <c r="E324" s="188"/>
      <c r="F324" s="188"/>
      <c r="G324" s="188"/>
      <c r="H324" s="188"/>
      <c r="I324" s="188"/>
      <c r="J324" s="188"/>
      <c r="K324" s="188"/>
      <c r="L324" s="188"/>
      <c r="M324" s="188"/>
      <c r="N324" s="188"/>
      <c r="O324" s="188"/>
      <c r="P324" s="188"/>
      <c r="Q324" s="188"/>
      <c r="R324" s="188"/>
      <c r="S324" s="188"/>
      <c r="T324" s="188"/>
      <c r="U324" s="188"/>
      <c r="V324" s="188"/>
      <c r="W324" s="188"/>
      <c r="X324" s="188"/>
      <c r="Y324" s="188"/>
      <c r="Z324" s="188"/>
      <c r="AA324" s="188"/>
      <c r="AB324" s="188"/>
      <c r="AC324" s="188"/>
      <c r="AD324" s="188"/>
      <c r="AE324" s="188"/>
      <c r="AF324" s="188"/>
      <c r="AG324" s="188"/>
    </row>
    <row r="325" spans="2:33" ht="15" customHeight="1" x14ac:dyDescent="0.35">
      <c r="B325" s="188"/>
      <c r="C325" s="188"/>
      <c r="D325" s="188"/>
      <c r="E325" s="188"/>
      <c r="F325" s="188"/>
      <c r="G325" s="188"/>
      <c r="H325" s="188"/>
      <c r="I325" s="188"/>
      <c r="J325" s="188"/>
      <c r="K325" s="188"/>
      <c r="L325" s="188"/>
      <c r="M325" s="188"/>
      <c r="N325" s="188"/>
      <c r="O325" s="188"/>
      <c r="P325" s="188"/>
      <c r="Q325" s="188"/>
      <c r="R325" s="188"/>
      <c r="S325" s="188"/>
      <c r="T325" s="188"/>
      <c r="U325" s="188"/>
      <c r="V325" s="188"/>
      <c r="W325" s="188"/>
      <c r="X325" s="188"/>
      <c r="Y325" s="188"/>
      <c r="Z325" s="188"/>
      <c r="AA325" s="188"/>
      <c r="AB325" s="188"/>
      <c r="AC325" s="188"/>
      <c r="AD325" s="188"/>
      <c r="AE325" s="188"/>
      <c r="AF325" s="188"/>
      <c r="AG325" s="188"/>
    </row>
    <row r="326" spans="2:33" ht="15" customHeight="1" x14ac:dyDescent="0.35">
      <c r="B326" s="188"/>
      <c r="C326" s="188"/>
      <c r="D326" s="188"/>
      <c r="E326" s="188"/>
      <c r="F326" s="188"/>
      <c r="G326" s="188"/>
      <c r="H326" s="188"/>
      <c r="I326" s="188"/>
      <c r="J326" s="188"/>
      <c r="K326" s="188"/>
      <c r="L326" s="188"/>
      <c r="M326" s="188"/>
      <c r="N326" s="188"/>
      <c r="O326" s="188"/>
      <c r="P326" s="188"/>
      <c r="Q326" s="188"/>
      <c r="R326" s="188"/>
      <c r="S326" s="188"/>
      <c r="T326" s="188"/>
      <c r="U326" s="188"/>
      <c r="V326" s="188"/>
      <c r="W326" s="188"/>
      <c r="X326" s="188"/>
      <c r="Y326" s="188"/>
      <c r="Z326" s="188"/>
      <c r="AA326" s="188"/>
      <c r="AB326" s="188"/>
      <c r="AC326" s="188"/>
      <c r="AD326" s="188"/>
      <c r="AE326" s="188"/>
      <c r="AF326" s="188"/>
      <c r="AG326" s="188"/>
    </row>
    <row r="327" spans="2:33" ht="12" customHeight="1" x14ac:dyDescent="0.35">
      <c r="B327" s="188"/>
      <c r="C327" s="188"/>
      <c r="D327" s="188"/>
      <c r="E327" s="188"/>
      <c r="F327" s="188"/>
      <c r="G327" s="188"/>
      <c r="H327" s="188"/>
      <c r="I327" s="188"/>
      <c r="J327" s="188"/>
      <c r="K327" s="188"/>
      <c r="L327" s="188"/>
      <c r="M327" s="188"/>
      <c r="N327" s="188"/>
      <c r="O327" s="188"/>
      <c r="P327" s="188"/>
      <c r="Q327" s="188"/>
      <c r="R327" s="188"/>
      <c r="S327" s="188"/>
      <c r="T327" s="188"/>
      <c r="U327" s="188"/>
      <c r="V327" s="188"/>
      <c r="W327" s="188"/>
      <c r="X327" s="188"/>
      <c r="Y327" s="188"/>
      <c r="Z327" s="188"/>
      <c r="AA327" s="188"/>
      <c r="AB327" s="188"/>
      <c r="AC327" s="188"/>
      <c r="AD327" s="188"/>
      <c r="AE327" s="188"/>
      <c r="AF327" s="188"/>
      <c r="AG327" s="188"/>
    </row>
    <row r="328" spans="2:33" ht="15" customHeight="1" x14ac:dyDescent="0.35">
      <c r="B328" s="188"/>
      <c r="C328" s="188"/>
      <c r="D328" s="188"/>
      <c r="E328" s="188"/>
      <c r="F328" s="188"/>
      <c r="G328" s="188"/>
      <c r="H328" s="188"/>
      <c r="I328" s="188"/>
      <c r="J328" s="188"/>
      <c r="K328" s="188"/>
      <c r="L328" s="188"/>
      <c r="M328" s="188"/>
      <c r="N328" s="188"/>
      <c r="O328" s="188"/>
      <c r="P328" s="188"/>
      <c r="Q328" s="188"/>
      <c r="R328" s="188"/>
      <c r="S328" s="188"/>
      <c r="T328" s="188"/>
      <c r="U328" s="188"/>
      <c r="V328" s="188"/>
      <c r="W328" s="188"/>
      <c r="X328" s="188"/>
      <c r="Y328" s="188"/>
      <c r="Z328" s="188"/>
      <c r="AA328" s="188"/>
      <c r="AB328" s="188"/>
      <c r="AC328" s="188"/>
      <c r="AD328" s="188"/>
      <c r="AE328" s="188"/>
      <c r="AF328" s="188"/>
      <c r="AG328" s="188"/>
    </row>
    <row r="329" spans="2:33" ht="12" customHeight="1" x14ac:dyDescent="0.35">
      <c r="B329" s="188"/>
      <c r="C329" s="188"/>
      <c r="D329" s="188"/>
      <c r="E329" s="188"/>
      <c r="F329" s="188"/>
      <c r="G329" s="188"/>
      <c r="H329" s="188"/>
      <c r="I329" s="188"/>
      <c r="J329" s="188"/>
      <c r="K329" s="188"/>
      <c r="L329" s="188"/>
      <c r="M329" s="188"/>
      <c r="N329" s="188"/>
      <c r="O329" s="188"/>
      <c r="P329" s="188"/>
      <c r="Q329" s="188"/>
      <c r="R329" s="188"/>
      <c r="S329" s="188"/>
      <c r="T329" s="188"/>
      <c r="U329" s="188"/>
      <c r="V329" s="188"/>
      <c r="W329" s="188"/>
      <c r="X329" s="188"/>
      <c r="Y329" s="188"/>
      <c r="Z329" s="188"/>
      <c r="AA329" s="188"/>
      <c r="AB329" s="188"/>
      <c r="AC329" s="188"/>
      <c r="AD329" s="188"/>
      <c r="AE329" s="188"/>
      <c r="AF329" s="188"/>
      <c r="AG329" s="188"/>
    </row>
    <row r="330" spans="2:33" ht="15" customHeight="1" x14ac:dyDescent="0.35">
      <c r="B330" s="188"/>
      <c r="C330" s="188"/>
      <c r="D330" s="188"/>
      <c r="E330" s="188"/>
      <c r="F330" s="188"/>
      <c r="G330" s="188"/>
      <c r="H330" s="188"/>
      <c r="I330" s="188"/>
      <c r="J330" s="188"/>
      <c r="K330" s="188"/>
      <c r="L330" s="188"/>
      <c r="M330" s="188"/>
      <c r="N330" s="188"/>
      <c r="O330" s="188"/>
      <c r="P330" s="188"/>
      <c r="Q330" s="188"/>
      <c r="R330" s="188"/>
      <c r="S330" s="188"/>
      <c r="T330" s="188"/>
      <c r="U330" s="188"/>
      <c r="V330" s="188"/>
      <c r="W330" s="188"/>
      <c r="X330" s="188"/>
      <c r="Y330" s="188"/>
      <c r="Z330" s="188"/>
      <c r="AA330" s="188"/>
      <c r="AB330" s="188"/>
      <c r="AC330" s="188"/>
      <c r="AD330" s="188"/>
      <c r="AE330" s="188"/>
      <c r="AF330" s="188"/>
      <c r="AG330" s="188"/>
    </row>
    <row r="331" spans="2:33" ht="15" customHeight="1" x14ac:dyDescent="0.35">
      <c r="B331" s="188"/>
      <c r="C331" s="188"/>
      <c r="D331" s="188"/>
      <c r="E331" s="188"/>
      <c r="F331" s="188"/>
      <c r="G331" s="188"/>
      <c r="H331" s="188"/>
      <c r="I331" s="188"/>
      <c r="J331" s="188"/>
      <c r="K331" s="188"/>
      <c r="L331" s="188"/>
      <c r="M331" s="188"/>
      <c r="N331" s="188"/>
      <c r="O331" s="188"/>
      <c r="P331" s="188"/>
      <c r="Q331" s="188"/>
      <c r="R331" s="188"/>
      <c r="S331" s="188"/>
      <c r="T331" s="188"/>
      <c r="U331" s="188"/>
      <c r="V331" s="188"/>
      <c r="W331" s="188"/>
      <c r="X331" s="188"/>
      <c r="Y331" s="188"/>
      <c r="Z331" s="188"/>
      <c r="AA331" s="188"/>
      <c r="AB331" s="188"/>
      <c r="AC331" s="188"/>
      <c r="AD331" s="188"/>
      <c r="AE331" s="188"/>
      <c r="AF331" s="188"/>
      <c r="AG331" s="188"/>
    </row>
    <row r="332" spans="2:33" ht="15" customHeight="1" x14ac:dyDescent="0.35">
      <c r="B332" s="188"/>
      <c r="C332" s="188"/>
      <c r="D332" s="188"/>
      <c r="E332" s="188"/>
      <c r="F332" s="188"/>
      <c r="G332" s="188"/>
      <c r="H332" s="188"/>
      <c r="I332" s="188"/>
      <c r="J332" s="188"/>
      <c r="K332" s="188"/>
      <c r="L332" s="188"/>
      <c r="M332" s="188"/>
      <c r="N332" s="188"/>
      <c r="O332" s="188"/>
      <c r="P332" s="188"/>
      <c r="Q332" s="188"/>
      <c r="R332" s="188"/>
      <c r="S332" s="188"/>
      <c r="T332" s="188"/>
      <c r="U332" s="188"/>
      <c r="V332" s="188"/>
      <c r="W332" s="188"/>
      <c r="X332" s="188"/>
      <c r="Y332" s="188"/>
      <c r="Z332" s="188"/>
      <c r="AA332" s="188"/>
      <c r="AB332" s="188"/>
      <c r="AC332" s="188"/>
      <c r="AD332" s="188"/>
      <c r="AE332" s="188"/>
      <c r="AF332" s="188"/>
      <c r="AG332" s="188"/>
    </row>
    <row r="333" spans="2:33" ht="15" customHeight="1" x14ac:dyDescent="0.35">
      <c r="B333" s="188"/>
      <c r="C333" s="188"/>
      <c r="D333" s="188"/>
      <c r="E333" s="188"/>
      <c r="F333" s="188"/>
      <c r="G333" s="188"/>
      <c r="H333" s="188"/>
      <c r="I333" s="188"/>
      <c r="J333" s="188"/>
      <c r="K333" s="188"/>
      <c r="L333" s="188"/>
      <c r="M333" s="188"/>
      <c r="N333" s="188"/>
      <c r="O333" s="188"/>
      <c r="P333" s="188"/>
      <c r="Q333" s="188"/>
      <c r="R333" s="188"/>
      <c r="S333" s="188"/>
      <c r="T333" s="188"/>
      <c r="U333" s="188"/>
      <c r="V333" s="188"/>
      <c r="W333" s="188"/>
      <c r="X333" s="188"/>
      <c r="Y333" s="188"/>
      <c r="Z333" s="188"/>
      <c r="AA333" s="188"/>
      <c r="AB333" s="188"/>
      <c r="AC333" s="188"/>
      <c r="AD333" s="188"/>
      <c r="AE333" s="188"/>
      <c r="AF333" s="188"/>
      <c r="AG333" s="188"/>
    </row>
    <row r="334" spans="2:33" ht="15" customHeight="1" x14ac:dyDescent="0.35">
      <c r="B334" s="188"/>
      <c r="C334" s="188"/>
      <c r="D334" s="188"/>
      <c r="E334" s="188"/>
      <c r="F334" s="188"/>
      <c r="G334" s="188"/>
      <c r="H334" s="188"/>
      <c r="I334" s="188"/>
      <c r="J334" s="188"/>
      <c r="K334" s="188"/>
      <c r="L334" s="188"/>
      <c r="M334" s="188"/>
      <c r="N334" s="188"/>
      <c r="O334" s="188"/>
      <c r="P334" s="188"/>
      <c r="Q334" s="188"/>
      <c r="R334" s="188"/>
      <c r="S334" s="188"/>
      <c r="T334" s="188"/>
      <c r="U334" s="188"/>
      <c r="V334" s="188"/>
      <c r="W334" s="188"/>
      <c r="X334" s="188"/>
      <c r="Y334" s="188"/>
      <c r="Z334" s="188"/>
      <c r="AA334" s="188"/>
      <c r="AB334" s="188"/>
      <c r="AC334" s="188"/>
      <c r="AD334" s="188"/>
      <c r="AE334" s="188"/>
      <c r="AF334" s="188" t="s">
        <v>1274</v>
      </c>
      <c r="AG334" s="188"/>
    </row>
    <row r="335" spans="2:33" ht="15" customHeight="1" x14ac:dyDescent="0.35"/>
    <row r="336" spans="2:33" ht="15" customHeight="1" x14ac:dyDescent="0.35"/>
    <row r="337" spans="2:32" ht="15" customHeight="1" x14ac:dyDescent="0.35"/>
    <row r="338" spans="2:32" ht="15" customHeight="1" x14ac:dyDescent="0.35">
      <c r="B338" s="184"/>
      <c r="C338" s="184"/>
      <c r="D338" s="184"/>
      <c r="E338" s="184"/>
      <c r="F338" s="184"/>
      <c r="G338" s="184"/>
      <c r="H338" s="184"/>
      <c r="I338" s="184"/>
      <c r="J338" s="184"/>
      <c r="K338" s="184"/>
      <c r="L338" s="184"/>
      <c r="M338" s="184"/>
      <c r="N338" s="184"/>
      <c r="O338" s="184"/>
      <c r="P338" s="184"/>
      <c r="Q338" s="184"/>
      <c r="R338" s="184"/>
      <c r="S338" s="184"/>
      <c r="T338" s="184"/>
      <c r="U338" s="184"/>
      <c r="V338" s="184"/>
      <c r="W338" s="184"/>
      <c r="X338" s="184"/>
      <c r="Y338" s="184"/>
      <c r="Z338" s="184"/>
      <c r="AA338" s="184"/>
      <c r="AB338" s="184"/>
      <c r="AC338" s="184"/>
      <c r="AD338" s="184"/>
      <c r="AE338" s="184"/>
      <c r="AF338" s="184"/>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184"/>
      <c r="C348" s="184"/>
      <c r="D348" s="184"/>
      <c r="E348" s="184"/>
      <c r="F348" s="184"/>
      <c r="G348" s="184"/>
      <c r="H348" s="184"/>
      <c r="I348" s="184"/>
      <c r="J348" s="184"/>
      <c r="K348" s="184"/>
      <c r="L348" s="184"/>
      <c r="M348" s="184"/>
      <c r="N348" s="184"/>
      <c r="O348" s="184"/>
      <c r="P348" s="184"/>
      <c r="Q348" s="184"/>
      <c r="R348" s="184"/>
      <c r="S348" s="184"/>
      <c r="T348" s="184"/>
      <c r="U348" s="184"/>
      <c r="V348" s="184"/>
      <c r="W348" s="184"/>
      <c r="X348" s="184"/>
      <c r="Y348" s="184"/>
      <c r="Z348" s="184"/>
      <c r="AA348" s="184"/>
      <c r="AB348" s="184"/>
      <c r="AC348" s="184"/>
      <c r="AD348" s="184"/>
      <c r="AE348" s="184"/>
      <c r="AF348" s="184"/>
    </row>
    <row r="349" spans="2:32" ht="12" customHeight="1" x14ac:dyDescent="0.35">
      <c r="B349" s="184"/>
      <c r="C349" s="184"/>
      <c r="D349" s="184"/>
      <c r="E349" s="184"/>
      <c r="F349" s="184"/>
      <c r="G349" s="184"/>
      <c r="H349" s="184"/>
      <c r="I349" s="184"/>
      <c r="J349" s="184"/>
      <c r="K349" s="184"/>
      <c r="L349" s="184"/>
      <c r="M349" s="184"/>
      <c r="N349" s="184"/>
      <c r="O349" s="184"/>
      <c r="P349" s="184"/>
      <c r="Q349" s="184"/>
      <c r="R349" s="184"/>
      <c r="S349" s="184"/>
      <c r="T349" s="184"/>
      <c r="U349" s="184"/>
      <c r="V349" s="184"/>
      <c r="W349" s="184"/>
      <c r="X349" s="184"/>
      <c r="Y349" s="184"/>
      <c r="Z349" s="184"/>
      <c r="AA349" s="184"/>
      <c r="AB349" s="184"/>
      <c r="AC349" s="184"/>
      <c r="AD349" s="184"/>
      <c r="AE349" s="184"/>
      <c r="AF349" s="184"/>
    </row>
    <row r="350" spans="2:32" ht="12" customHeight="1" x14ac:dyDescent="0.35">
      <c r="B350" s="184"/>
      <c r="C350" s="184"/>
      <c r="D350" s="184"/>
      <c r="E350" s="184"/>
      <c r="F350" s="184"/>
      <c r="G350" s="184"/>
      <c r="H350" s="184"/>
      <c r="I350" s="184"/>
      <c r="J350" s="184"/>
      <c r="K350" s="184"/>
      <c r="L350" s="184"/>
      <c r="M350" s="184"/>
      <c r="N350" s="184"/>
      <c r="O350" s="184"/>
      <c r="P350" s="184"/>
      <c r="Q350" s="184"/>
      <c r="R350" s="184"/>
      <c r="S350" s="184"/>
      <c r="T350" s="184"/>
      <c r="U350" s="184"/>
      <c r="V350" s="184"/>
      <c r="W350" s="184"/>
      <c r="X350" s="184"/>
      <c r="Y350" s="184"/>
      <c r="Z350" s="184"/>
      <c r="AA350" s="184"/>
      <c r="AB350" s="184"/>
      <c r="AC350" s="184"/>
      <c r="AD350" s="184"/>
      <c r="AE350" s="184"/>
      <c r="AF350" s="184"/>
    </row>
    <row r="351" spans="2:32" ht="12" customHeight="1" x14ac:dyDescent="0.35">
      <c r="B351" s="184"/>
      <c r="C351" s="184"/>
      <c r="D351" s="184"/>
      <c r="E351" s="184"/>
      <c r="F351" s="184"/>
      <c r="G351" s="184"/>
      <c r="H351" s="184"/>
      <c r="I351" s="184"/>
      <c r="J351" s="184"/>
      <c r="K351" s="184"/>
      <c r="L351" s="184"/>
      <c r="M351" s="184"/>
      <c r="N351" s="184"/>
      <c r="O351" s="184"/>
      <c r="P351" s="184"/>
      <c r="Q351" s="184"/>
      <c r="R351" s="184"/>
      <c r="S351" s="184"/>
      <c r="T351" s="184"/>
      <c r="U351" s="184"/>
      <c r="V351" s="184"/>
      <c r="W351" s="184"/>
      <c r="X351" s="184"/>
      <c r="Y351" s="184"/>
      <c r="Z351" s="184"/>
      <c r="AA351" s="184"/>
      <c r="AB351" s="184"/>
      <c r="AC351" s="184"/>
      <c r="AD351" s="184"/>
      <c r="AE351" s="184"/>
      <c r="AF351" s="184"/>
    </row>
    <row r="352" spans="2:32" ht="12" customHeight="1" x14ac:dyDescent="0.35">
      <c r="B352" s="184"/>
      <c r="C352" s="184"/>
      <c r="D352" s="184"/>
      <c r="E352" s="184"/>
      <c r="F352" s="184"/>
      <c r="G352" s="184"/>
      <c r="H352" s="184"/>
      <c r="I352" s="184"/>
      <c r="J352" s="184"/>
      <c r="K352" s="184"/>
      <c r="L352" s="184"/>
      <c r="M352" s="184"/>
      <c r="N352" s="184"/>
      <c r="O352" s="184"/>
      <c r="P352" s="184"/>
      <c r="Q352" s="184"/>
      <c r="R352" s="184"/>
      <c r="S352" s="184"/>
      <c r="T352" s="184"/>
      <c r="U352" s="184"/>
      <c r="V352" s="184"/>
      <c r="W352" s="184"/>
      <c r="X352" s="184"/>
      <c r="Y352" s="184"/>
      <c r="Z352" s="184"/>
      <c r="AA352" s="184"/>
      <c r="AB352" s="184"/>
      <c r="AC352" s="184"/>
      <c r="AD352" s="184"/>
      <c r="AE352" s="184"/>
      <c r="AF352" s="184"/>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184"/>
      <c r="C449" s="184"/>
      <c r="D449" s="184"/>
      <c r="E449" s="184"/>
      <c r="F449" s="184"/>
      <c r="G449" s="184"/>
      <c r="H449" s="184"/>
      <c r="I449" s="184"/>
      <c r="J449" s="184"/>
      <c r="K449" s="184"/>
      <c r="L449" s="184"/>
      <c r="M449" s="184"/>
      <c r="N449" s="184"/>
      <c r="O449" s="184"/>
      <c r="P449" s="184"/>
      <c r="Q449" s="184"/>
      <c r="R449" s="184"/>
      <c r="S449" s="184"/>
      <c r="T449" s="184"/>
      <c r="U449" s="184"/>
      <c r="V449" s="184"/>
      <c r="W449" s="184"/>
      <c r="X449" s="184"/>
      <c r="Y449" s="184"/>
      <c r="Z449" s="184"/>
      <c r="AA449" s="184"/>
      <c r="AB449" s="184"/>
      <c r="AC449" s="184"/>
      <c r="AD449" s="184"/>
      <c r="AE449" s="184"/>
      <c r="AF449" s="184"/>
    </row>
    <row r="450" spans="2:32" ht="15" customHeight="1" x14ac:dyDescent="0.35"/>
    <row r="451" spans="2:32" ht="15" customHeight="1" x14ac:dyDescent="0.35">
      <c r="B451" s="184"/>
      <c r="C451" s="184"/>
      <c r="D451" s="184"/>
      <c r="E451" s="184"/>
      <c r="F451" s="184"/>
      <c r="G451" s="184"/>
      <c r="H451" s="184"/>
      <c r="I451" s="184"/>
      <c r="J451" s="184"/>
      <c r="K451" s="184"/>
      <c r="L451" s="184"/>
      <c r="M451" s="184"/>
      <c r="N451" s="184"/>
      <c r="O451" s="184"/>
      <c r="P451" s="184"/>
      <c r="Q451" s="184"/>
      <c r="R451" s="184"/>
      <c r="S451" s="184"/>
      <c r="T451" s="184"/>
      <c r="U451" s="184"/>
      <c r="V451" s="184"/>
      <c r="W451" s="184"/>
      <c r="X451" s="184"/>
      <c r="Y451" s="184"/>
      <c r="Z451" s="184"/>
      <c r="AA451" s="184"/>
      <c r="AB451" s="184"/>
      <c r="AC451" s="184"/>
      <c r="AD451" s="184"/>
      <c r="AE451" s="184"/>
      <c r="AF451" s="184"/>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184"/>
      <c r="C461" s="184"/>
      <c r="D461" s="184"/>
      <c r="E461" s="184"/>
      <c r="F461" s="184"/>
      <c r="G461" s="184"/>
      <c r="H461" s="184"/>
      <c r="I461" s="184"/>
      <c r="J461" s="184"/>
      <c r="K461" s="184"/>
      <c r="L461" s="184"/>
      <c r="M461" s="184"/>
      <c r="N461" s="184"/>
      <c r="O461" s="184"/>
      <c r="P461" s="184"/>
      <c r="Q461" s="184"/>
      <c r="R461" s="184"/>
      <c r="S461" s="184"/>
      <c r="T461" s="184"/>
      <c r="U461" s="184"/>
      <c r="V461" s="184"/>
      <c r="W461" s="184"/>
      <c r="X461" s="184"/>
      <c r="Y461" s="184"/>
      <c r="Z461" s="184"/>
      <c r="AA461" s="184"/>
      <c r="AB461" s="184"/>
      <c r="AC461" s="184"/>
      <c r="AD461" s="184"/>
      <c r="AE461" s="184"/>
      <c r="AF461" s="184"/>
    </row>
    <row r="462" spans="2:32" ht="12" customHeight="1" x14ac:dyDescent="0.35">
      <c r="B462" s="184"/>
      <c r="C462" s="184"/>
      <c r="D462" s="184"/>
      <c r="E462" s="184"/>
      <c r="F462" s="184"/>
      <c r="G462" s="184"/>
      <c r="H462" s="184"/>
      <c r="I462" s="184"/>
      <c r="J462" s="184"/>
      <c r="K462" s="184"/>
      <c r="L462" s="184"/>
      <c r="M462" s="184"/>
      <c r="N462" s="184"/>
      <c r="O462" s="184"/>
      <c r="P462" s="184"/>
      <c r="Q462" s="184"/>
      <c r="R462" s="184"/>
      <c r="S462" s="184"/>
      <c r="T462" s="184"/>
      <c r="U462" s="184"/>
      <c r="V462" s="184"/>
      <c r="W462" s="184"/>
      <c r="X462" s="184"/>
      <c r="Y462" s="184"/>
      <c r="Z462" s="184"/>
      <c r="AA462" s="184"/>
      <c r="AB462" s="184"/>
      <c r="AC462" s="184"/>
      <c r="AD462" s="184"/>
      <c r="AE462" s="184"/>
      <c r="AF462" s="184"/>
    </row>
    <row r="463" spans="2:32" ht="12" customHeight="1" x14ac:dyDescent="0.35">
      <c r="B463" s="184"/>
      <c r="C463" s="184"/>
      <c r="D463" s="184"/>
      <c r="E463" s="184"/>
      <c r="F463" s="184"/>
      <c r="G463" s="184"/>
      <c r="H463" s="184"/>
      <c r="I463" s="184"/>
      <c r="J463" s="184"/>
      <c r="K463" s="184"/>
      <c r="L463" s="184"/>
      <c r="M463" s="184"/>
      <c r="N463" s="184"/>
      <c r="O463" s="184"/>
      <c r="P463" s="184"/>
      <c r="Q463" s="184"/>
      <c r="R463" s="184"/>
      <c r="S463" s="184"/>
      <c r="T463" s="184"/>
      <c r="U463" s="184"/>
      <c r="V463" s="184"/>
      <c r="W463" s="184"/>
      <c r="X463" s="184"/>
      <c r="Y463" s="184"/>
      <c r="Z463" s="184"/>
      <c r="AA463" s="184"/>
      <c r="AB463" s="184"/>
      <c r="AC463" s="184"/>
      <c r="AD463" s="184"/>
      <c r="AE463" s="184"/>
      <c r="AF463" s="184"/>
    </row>
    <row r="464" spans="2:32" ht="12" customHeight="1" x14ac:dyDescent="0.35">
      <c r="B464" s="184"/>
      <c r="C464" s="184"/>
      <c r="D464" s="184"/>
      <c r="E464" s="184"/>
      <c r="F464" s="184"/>
      <c r="G464" s="184"/>
      <c r="H464" s="184"/>
      <c r="I464" s="184"/>
      <c r="J464" s="184"/>
      <c r="K464" s="184"/>
      <c r="L464" s="184"/>
      <c r="M464" s="184"/>
      <c r="N464" s="184"/>
      <c r="O464" s="184"/>
      <c r="P464" s="184"/>
      <c r="Q464" s="184"/>
      <c r="R464" s="184"/>
      <c r="S464" s="184"/>
      <c r="T464" s="184"/>
      <c r="U464" s="184"/>
      <c r="V464" s="184"/>
      <c r="W464" s="184"/>
      <c r="X464" s="184"/>
      <c r="Y464" s="184"/>
      <c r="Z464" s="184"/>
      <c r="AA464" s="184"/>
      <c r="AB464" s="184"/>
      <c r="AC464" s="184"/>
      <c r="AD464" s="184"/>
      <c r="AE464" s="184"/>
      <c r="AF464" s="184"/>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2"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spans="2:32" ht="15" customHeight="1" x14ac:dyDescent="0.35"/>
    <row r="562" spans="2:32" ht="12" customHeight="1" x14ac:dyDescent="0.35"/>
    <row r="563" spans="2:32" ht="12" customHeight="1" x14ac:dyDescent="0.35"/>
    <row r="564" spans="2:32" ht="12" customHeight="1" x14ac:dyDescent="0.35">
      <c r="B564" s="184"/>
      <c r="C564" s="184"/>
      <c r="D564" s="184"/>
      <c r="E564" s="184"/>
      <c r="F564" s="184"/>
      <c r="G564" s="184"/>
      <c r="H564" s="184"/>
      <c r="I564" s="184"/>
      <c r="J564" s="184"/>
      <c r="K564" s="184"/>
      <c r="L564" s="184"/>
      <c r="M564" s="184"/>
      <c r="N564" s="184"/>
      <c r="O564" s="184"/>
      <c r="P564" s="184"/>
      <c r="Q564" s="184"/>
      <c r="R564" s="184"/>
      <c r="S564" s="184"/>
      <c r="T564" s="184"/>
      <c r="U564" s="184"/>
      <c r="V564" s="184"/>
      <c r="W564" s="184"/>
      <c r="X564" s="184"/>
      <c r="Y564" s="184"/>
      <c r="Z564" s="184"/>
      <c r="AA564" s="184"/>
      <c r="AB564" s="184"/>
      <c r="AC564" s="184"/>
      <c r="AD564" s="184"/>
      <c r="AE564" s="184"/>
      <c r="AF564" s="184"/>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184"/>
      <c r="C571" s="184"/>
      <c r="D571" s="184"/>
      <c r="E571" s="184"/>
      <c r="F571" s="184"/>
      <c r="G571" s="184"/>
      <c r="H571" s="184"/>
      <c r="I571" s="184"/>
      <c r="J571" s="184"/>
      <c r="K571" s="184"/>
      <c r="L571" s="184"/>
      <c r="M571" s="184"/>
      <c r="N571" s="184"/>
      <c r="O571" s="184"/>
      <c r="P571" s="184"/>
      <c r="Q571" s="184"/>
      <c r="R571" s="184"/>
      <c r="S571" s="184"/>
      <c r="T571" s="184"/>
      <c r="U571" s="184"/>
      <c r="V571" s="184"/>
      <c r="W571" s="184"/>
      <c r="X571" s="184"/>
      <c r="Y571" s="184"/>
      <c r="Z571" s="184"/>
      <c r="AA571" s="184"/>
      <c r="AB571" s="184"/>
      <c r="AC571" s="184"/>
      <c r="AD571" s="184"/>
      <c r="AE571" s="184"/>
      <c r="AF571" s="184"/>
    </row>
    <row r="572" spans="2:32" ht="12" customHeight="1" x14ac:dyDescent="0.35">
      <c r="B572" s="184"/>
      <c r="C572" s="184"/>
      <c r="D572" s="184"/>
      <c r="E572" s="184"/>
      <c r="F572" s="184"/>
      <c r="G572" s="184"/>
      <c r="H572" s="184"/>
      <c r="I572" s="184"/>
      <c r="J572" s="184"/>
      <c r="K572" s="184"/>
      <c r="L572" s="184"/>
      <c r="M572" s="184"/>
      <c r="N572" s="184"/>
      <c r="O572" s="184"/>
      <c r="P572" s="184"/>
      <c r="Q572" s="184"/>
      <c r="R572" s="184"/>
      <c r="S572" s="184"/>
      <c r="T572" s="184"/>
      <c r="U572" s="184"/>
      <c r="V572" s="184"/>
      <c r="W572" s="184"/>
      <c r="X572" s="184"/>
      <c r="Y572" s="184"/>
      <c r="Z572" s="184"/>
      <c r="AA572" s="184"/>
      <c r="AB572" s="184"/>
      <c r="AC572" s="184"/>
      <c r="AD572" s="184"/>
      <c r="AE572" s="184"/>
      <c r="AF572" s="184"/>
    </row>
    <row r="573" spans="2:32" ht="12" customHeight="1" x14ac:dyDescent="0.35">
      <c r="B573" s="184"/>
      <c r="C573" s="184"/>
      <c r="D573" s="184"/>
      <c r="E573" s="184"/>
      <c r="F573" s="184"/>
      <c r="G573" s="184"/>
      <c r="H573" s="184"/>
      <c r="I573" s="184"/>
      <c r="J573" s="184"/>
      <c r="K573" s="184"/>
      <c r="L573" s="184"/>
      <c r="M573" s="184"/>
      <c r="N573" s="184"/>
      <c r="O573" s="184"/>
      <c r="P573" s="184"/>
      <c r="Q573" s="184"/>
      <c r="R573" s="184"/>
      <c r="S573" s="184"/>
      <c r="T573" s="184"/>
      <c r="U573" s="184"/>
      <c r="V573" s="184"/>
      <c r="W573" s="184"/>
      <c r="X573" s="184"/>
      <c r="Y573" s="184"/>
      <c r="Z573" s="184"/>
      <c r="AA573" s="184"/>
      <c r="AB573" s="184"/>
      <c r="AC573" s="184"/>
      <c r="AD573" s="184"/>
      <c r="AE573" s="184"/>
      <c r="AF573" s="184"/>
    </row>
    <row r="574" spans="2:32" ht="12" customHeight="1" x14ac:dyDescent="0.35">
      <c r="B574" s="184"/>
      <c r="C574" s="184"/>
      <c r="D574" s="184"/>
      <c r="E574" s="184"/>
      <c r="F574" s="184"/>
      <c r="G574" s="184"/>
      <c r="H574" s="184"/>
      <c r="I574" s="184"/>
      <c r="J574" s="184"/>
      <c r="K574" s="184"/>
      <c r="L574" s="184"/>
      <c r="M574" s="184"/>
      <c r="N574" s="184"/>
      <c r="O574" s="184"/>
      <c r="P574" s="184"/>
      <c r="Q574" s="184"/>
      <c r="R574" s="184"/>
      <c r="S574" s="184"/>
      <c r="T574" s="184"/>
      <c r="U574" s="184"/>
      <c r="V574" s="184"/>
      <c r="W574" s="184"/>
      <c r="X574" s="184"/>
      <c r="Y574" s="184"/>
      <c r="Z574" s="184"/>
      <c r="AA574" s="184"/>
      <c r="AB574" s="184"/>
      <c r="AC574" s="184"/>
      <c r="AD574" s="184"/>
      <c r="AE574" s="184"/>
      <c r="AF574" s="184"/>
    </row>
    <row r="575" spans="2:32" ht="15" customHeight="1" x14ac:dyDescent="0.35">
      <c r="B575" s="184"/>
      <c r="C575" s="184"/>
      <c r="D575" s="184"/>
      <c r="E575" s="184"/>
      <c r="F575" s="184"/>
      <c r="G575" s="184"/>
      <c r="H575" s="184"/>
      <c r="I575" s="184"/>
      <c r="J575" s="184"/>
      <c r="K575" s="184"/>
      <c r="L575" s="184"/>
      <c r="M575" s="184"/>
      <c r="N575" s="184"/>
      <c r="O575" s="184"/>
      <c r="P575" s="184"/>
      <c r="Q575" s="184"/>
      <c r="R575" s="184"/>
      <c r="S575" s="184"/>
      <c r="T575" s="184"/>
      <c r="U575" s="184"/>
      <c r="V575" s="184"/>
      <c r="W575" s="184"/>
      <c r="X575" s="184"/>
      <c r="Y575" s="184"/>
      <c r="Z575" s="184"/>
      <c r="AA575" s="184"/>
      <c r="AB575" s="184"/>
      <c r="AC575" s="184"/>
      <c r="AD575" s="184"/>
      <c r="AE575" s="184"/>
      <c r="AF575" s="184"/>
    </row>
    <row r="576" spans="2:32" ht="15" customHeight="1" x14ac:dyDescent="0.35">
      <c r="B576" s="184"/>
      <c r="C576" s="184"/>
      <c r="D576" s="184"/>
      <c r="E576" s="184"/>
      <c r="F576" s="184"/>
      <c r="G576" s="184"/>
      <c r="H576" s="184"/>
      <c r="I576" s="184"/>
      <c r="J576" s="184"/>
      <c r="K576" s="184"/>
      <c r="L576" s="184"/>
      <c r="M576" s="184"/>
      <c r="N576" s="184"/>
      <c r="O576" s="184"/>
      <c r="P576" s="184"/>
      <c r="Q576" s="184"/>
      <c r="R576" s="184"/>
      <c r="S576" s="184"/>
      <c r="T576" s="184"/>
      <c r="U576" s="184"/>
      <c r="V576" s="184"/>
      <c r="W576" s="184"/>
      <c r="X576" s="184"/>
      <c r="Y576" s="184"/>
      <c r="Z576" s="184"/>
      <c r="AA576" s="184"/>
      <c r="AB576" s="184"/>
      <c r="AC576" s="184"/>
      <c r="AD576" s="184"/>
      <c r="AE576" s="184"/>
      <c r="AF576" s="184"/>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184"/>
      <c r="C657" s="184"/>
      <c r="D657" s="184"/>
      <c r="E657" s="184"/>
      <c r="F657" s="184"/>
      <c r="G657" s="184"/>
      <c r="H657" s="184"/>
      <c r="I657" s="184"/>
      <c r="J657" s="184"/>
      <c r="K657" s="184"/>
      <c r="L657" s="184"/>
      <c r="M657" s="184"/>
      <c r="N657" s="184"/>
      <c r="O657" s="184"/>
      <c r="P657" s="184"/>
      <c r="Q657" s="184"/>
      <c r="R657" s="184"/>
      <c r="S657" s="184"/>
      <c r="T657" s="184"/>
      <c r="U657" s="184"/>
      <c r="V657" s="184"/>
      <c r="W657" s="184"/>
      <c r="X657" s="184"/>
      <c r="Y657" s="184"/>
      <c r="Z657" s="184"/>
      <c r="AA657" s="184"/>
      <c r="AB657" s="184"/>
      <c r="AC657" s="184"/>
      <c r="AD657" s="184"/>
      <c r="AE657" s="184"/>
      <c r="AF657" s="184"/>
    </row>
    <row r="658" spans="2:32" ht="12" customHeight="1" x14ac:dyDescent="0.35">
      <c r="B658" s="184"/>
      <c r="C658" s="184"/>
      <c r="D658" s="184"/>
      <c r="E658" s="184"/>
      <c r="F658" s="184"/>
      <c r="G658" s="184"/>
      <c r="H658" s="184"/>
      <c r="I658" s="184"/>
      <c r="J658" s="184"/>
      <c r="K658" s="184"/>
      <c r="L658" s="184"/>
      <c r="M658" s="184"/>
      <c r="N658" s="184"/>
      <c r="O658" s="184"/>
      <c r="P658" s="184"/>
      <c r="Q658" s="184"/>
      <c r="R658" s="184"/>
      <c r="S658" s="184"/>
      <c r="T658" s="184"/>
      <c r="U658" s="184"/>
      <c r="V658" s="184"/>
      <c r="W658" s="184"/>
      <c r="X658" s="184"/>
      <c r="Y658" s="184"/>
      <c r="Z658" s="184"/>
      <c r="AA658" s="184"/>
      <c r="AB658" s="184"/>
      <c r="AC658" s="184"/>
      <c r="AD658" s="184"/>
      <c r="AE658" s="184"/>
      <c r="AF658" s="184"/>
    </row>
    <row r="659" spans="2:32" ht="12" customHeight="1" x14ac:dyDescent="0.35"/>
    <row r="660" spans="2:32" ht="12" customHeight="1" x14ac:dyDescent="0.35">
      <c r="B660" s="184"/>
      <c r="C660" s="184"/>
      <c r="D660" s="184"/>
      <c r="E660" s="184"/>
      <c r="F660" s="184"/>
      <c r="G660" s="184"/>
      <c r="H660" s="184"/>
      <c r="I660" s="184"/>
      <c r="J660" s="184"/>
      <c r="K660" s="184"/>
      <c r="L660" s="184"/>
      <c r="M660" s="184"/>
      <c r="N660" s="184"/>
      <c r="O660" s="184"/>
      <c r="P660" s="184"/>
      <c r="Q660" s="184"/>
      <c r="R660" s="184"/>
      <c r="S660" s="184"/>
      <c r="T660" s="184"/>
      <c r="U660" s="184"/>
      <c r="V660" s="184"/>
      <c r="W660" s="184"/>
      <c r="X660" s="184"/>
      <c r="Y660" s="184"/>
      <c r="Z660" s="184"/>
      <c r="AA660" s="184"/>
      <c r="AB660" s="184"/>
      <c r="AC660" s="184"/>
      <c r="AD660" s="184"/>
      <c r="AE660" s="184"/>
      <c r="AF660" s="184"/>
    </row>
    <row r="661" spans="2:32" ht="12" customHeight="1" x14ac:dyDescent="0.35"/>
    <row r="662" spans="2:32" ht="12" customHeight="1" x14ac:dyDescent="0.35">
      <c r="B662" s="184"/>
      <c r="C662" s="184"/>
      <c r="D662" s="184"/>
      <c r="E662" s="184"/>
      <c r="F662" s="184"/>
      <c r="G662" s="184"/>
      <c r="H662" s="184"/>
      <c r="I662" s="184"/>
      <c r="J662" s="184"/>
      <c r="K662" s="184"/>
      <c r="L662" s="184"/>
      <c r="M662" s="184"/>
      <c r="N662" s="184"/>
      <c r="O662" s="184"/>
      <c r="P662" s="184"/>
      <c r="Q662" s="184"/>
      <c r="R662" s="184"/>
      <c r="S662" s="184"/>
      <c r="T662" s="184"/>
      <c r="U662" s="184"/>
      <c r="V662" s="184"/>
      <c r="W662" s="184"/>
      <c r="X662" s="184"/>
      <c r="Y662" s="184"/>
      <c r="Z662" s="184"/>
      <c r="AA662" s="184"/>
      <c r="AB662" s="184"/>
      <c r="AC662" s="184"/>
      <c r="AD662" s="184"/>
      <c r="AE662" s="184"/>
      <c r="AF662" s="184"/>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184"/>
      <c r="C669" s="184"/>
      <c r="D669" s="184"/>
      <c r="E669" s="184"/>
      <c r="F669" s="184"/>
      <c r="G669" s="184"/>
      <c r="H669" s="184"/>
      <c r="I669" s="184"/>
      <c r="J669" s="184"/>
      <c r="K669" s="184"/>
      <c r="L669" s="184"/>
      <c r="M669" s="184"/>
      <c r="N669" s="184"/>
      <c r="O669" s="184"/>
      <c r="P669" s="184"/>
      <c r="Q669" s="184"/>
      <c r="R669" s="184"/>
      <c r="S669" s="184"/>
      <c r="T669" s="184"/>
      <c r="U669" s="184"/>
      <c r="V669" s="184"/>
      <c r="W669" s="184"/>
      <c r="X669" s="184"/>
      <c r="Y669" s="184"/>
      <c r="Z669" s="184"/>
      <c r="AA669" s="184"/>
      <c r="AB669" s="184"/>
      <c r="AC669" s="184"/>
      <c r="AD669" s="184"/>
      <c r="AE669" s="184"/>
      <c r="AF669" s="184"/>
    </row>
    <row r="670" spans="2:32" ht="12" customHeight="1" x14ac:dyDescent="0.35">
      <c r="B670" s="184"/>
      <c r="C670" s="184"/>
      <c r="D670" s="184"/>
      <c r="E670" s="184"/>
      <c r="F670" s="184"/>
      <c r="G670" s="184"/>
      <c r="H670" s="184"/>
      <c r="I670" s="184"/>
      <c r="J670" s="184"/>
      <c r="K670" s="184"/>
      <c r="L670" s="184"/>
      <c r="M670" s="184"/>
      <c r="N670" s="184"/>
      <c r="O670" s="184"/>
      <c r="P670" s="184"/>
      <c r="Q670" s="184"/>
      <c r="R670" s="184"/>
      <c r="S670" s="184"/>
      <c r="T670" s="184"/>
      <c r="U670" s="184"/>
      <c r="V670" s="184"/>
      <c r="W670" s="184"/>
      <c r="X670" s="184"/>
      <c r="Y670" s="184"/>
      <c r="Z670" s="184"/>
      <c r="AA670" s="184"/>
      <c r="AB670" s="184"/>
      <c r="AC670" s="184"/>
      <c r="AD670" s="184"/>
      <c r="AE670" s="184"/>
      <c r="AF670" s="184"/>
    </row>
    <row r="671" spans="2:32" ht="12" customHeight="1" x14ac:dyDescent="0.35">
      <c r="B671" s="184"/>
      <c r="C671" s="184"/>
      <c r="D671" s="184"/>
      <c r="E671" s="184"/>
      <c r="F671" s="184"/>
      <c r="G671" s="184"/>
      <c r="H671" s="184"/>
      <c r="I671" s="184"/>
      <c r="J671" s="184"/>
      <c r="K671" s="184"/>
      <c r="L671" s="184"/>
      <c r="M671" s="184"/>
      <c r="N671" s="184"/>
      <c r="O671" s="184"/>
      <c r="P671" s="184"/>
      <c r="Q671" s="184"/>
      <c r="R671" s="184"/>
      <c r="S671" s="184"/>
      <c r="T671" s="184"/>
      <c r="U671" s="184"/>
      <c r="V671" s="184"/>
      <c r="W671" s="184"/>
      <c r="X671" s="184"/>
      <c r="Y671" s="184"/>
      <c r="Z671" s="184"/>
      <c r="AA671" s="184"/>
      <c r="AB671" s="184"/>
      <c r="AC671" s="184"/>
      <c r="AD671" s="184"/>
      <c r="AE671" s="184"/>
      <c r="AF671" s="184"/>
    </row>
    <row r="672" spans="2:32" ht="12" customHeight="1" x14ac:dyDescent="0.35">
      <c r="B672" s="184"/>
      <c r="C672" s="184"/>
      <c r="D672" s="184"/>
      <c r="E672" s="184"/>
      <c r="F672" s="184"/>
      <c r="G672" s="184"/>
      <c r="H672" s="184"/>
      <c r="I672" s="184"/>
      <c r="J672" s="184"/>
      <c r="K672" s="184"/>
      <c r="L672" s="184"/>
      <c r="M672" s="184"/>
      <c r="N672" s="184"/>
      <c r="O672" s="184"/>
      <c r="P672" s="184"/>
      <c r="Q672" s="184"/>
      <c r="R672" s="184"/>
      <c r="S672" s="184"/>
      <c r="T672" s="184"/>
      <c r="U672" s="184"/>
      <c r="V672" s="184"/>
      <c r="W672" s="184"/>
      <c r="X672" s="184"/>
      <c r="Y672" s="184"/>
      <c r="Z672" s="184"/>
      <c r="AA672" s="184"/>
      <c r="AB672" s="184"/>
      <c r="AC672" s="184"/>
      <c r="AD672" s="184"/>
      <c r="AE672" s="184"/>
      <c r="AF672" s="184"/>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spans="2:32" ht="12" customHeight="1" x14ac:dyDescent="0.35"/>
    <row r="722" spans="2:32" ht="12" customHeight="1" x14ac:dyDescent="0.35"/>
    <row r="723" spans="2:32" ht="12" customHeight="1" x14ac:dyDescent="0.35">
      <c r="B723" s="184"/>
      <c r="C723" s="184"/>
      <c r="D723" s="184"/>
      <c r="E723" s="184"/>
      <c r="F723" s="184"/>
      <c r="G723" s="184"/>
      <c r="H723" s="184"/>
      <c r="I723" s="184"/>
      <c r="J723" s="184"/>
      <c r="K723" s="184"/>
      <c r="L723" s="184"/>
      <c r="M723" s="184"/>
      <c r="N723" s="184"/>
      <c r="O723" s="184"/>
      <c r="P723" s="184"/>
      <c r="Q723" s="184"/>
      <c r="R723" s="184"/>
      <c r="S723" s="184"/>
      <c r="T723" s="184"/>
      <c r="U723" s="184"/>
      <c r="V723" s="184"/>
      <c r="W723" s="184"/>
      <c r="X723" s="184"/>
      <c r="Y723" s="184"/>
      <c r="Z723" s="184"/>
      <c r="AA723" s="184"/>
      <c r="AB723" s="184"/>
      <c r="AC723" s="184"/>
      <c r="AD723" s="184"/>
      <c r="AE723" s="184"/>
      <c r="AF723" s="184"/>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184"/>
      <c r="C728" s="184"/>
      <c r="D728" s="184"/>
      <c r="E728" s="184"/>
      <c r="F728" s="184"/>
      <c r="G728" s="184"/>
      <c r="H728" s="184"/>
      <c r="I728" s="184"/>
      <c r="J728" s="184"/>
      <c r="K728" s="184"/>
      <c r="L728" s="184"/>
      <c r="M728" s="184"/>
      <c r="N728" s="184"/>
      <c r="O728" s="184"/>
      <c r="P728" s="184"/>
      <c r="Q728" s="184"/>
      <c r="R728" s="184"/>
      <c r="S728" s="184"/>
      <c r="T728" s="184"/>
      <c r="U728" s="184"/>
      <c r="V728" s="184"/>
      <c r="W728" s="184"/>
      <c r="X728" s="184"/>
      <c r="Y728" s="184"/>
      <c r="Z728" s="184"/>
      <c r="AA728" s="184"/>
      <c r="AB728" s="184"/>
      <c r="AC728" s="184"/>
      <c r="AD728" s="184"/>
      <c r="AE728" s="184"/>
      <c r="AF728" s="184"/>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184"/>
      <c r="C734" s="184"/>
      <c r="D734" s="184"/>
      <c r="E734" s="184"/>
      <c r="F734" s="184"/>
      <c r="G734" s="184"/>
      <c r="H734" s="184"/>
      <c r="I734" s="184"/>
      <c r="J734" s="184"/>
      <c r="K734" s="184"/>
      <c r="L734" s="184"/>
      <c r="M734" s="184"/>
      <c r="N734" s="184"/>
      <c r="O734" s="184"/>
      <c r="P734" s="184"/>
      <c r="Q734" s="184"/>
      <c r="R734" s="184"/>
      <c r="S734" s="184"/>
      <c r="T734" s="184"/>
      <c r="U734" s="184"/>
      <c r="V734" s="184"/>
      <c r="W734" s="184"/>
      <c r="X734" s="184"/>
      <c r="Y734" s="184"/>
      <c r="Z734" s="184"/>
      <c r="AA734" s="184"/>
      <c r="AB734" s="184"/>
      <c r="AC734" s="184"/>
      <c r="AD734" s="184"/>
      <c r="AE734" s="184"/>
      <c r="AF734" s="184"/>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184"/>
      <c r="C906" s="184"/>
      <c r="D906" s="184"/>
      <c r="E906" s="184"/>
      <c r="F906" s="184"/>
      <c r="G906" s="184"/>
      <c r="H906" s="184"/>
      <c r="I906" s="184"/>
      <c r="J906" s="184"/>
      <c r="K906" s="184"/>
      <c r="L906" s="184"/>
      <c r="M906" s="184"/>
      <c r="N906" s="184"/>
      <c r="O906" s="184"/>
      <c r="P906" s="184"/>
      <c r="Q906" s="184"/>
      <c r="R906" s="184"/>
      <c r="S906" s="184"/>
      <c r="T906" s="184"/>
      <c r="U906" s="184"/>
      <c r="V906" s="184"/>
      <c r="W906" s="184"/>
      <c r="X906" s="184"/>
      <c r="Y906" s="184"/>
      <c r="Z906" s="184"/>
      <c r="AA906" s="184"/>
      <c r="AB906" s="184"/>
      <c r="AC906" s="184"/>
      <c r="AD906" s="184"/>
      <c r="AE906" s="184"/>
      <c r="AF906" s="184"/>
    </row>
    <row r="907" spans="2:32" ht="15" customHeight="1" x14ac:dyDescent="0.35"/>
    <row r="908" spans="2:32" ht="15" customHeight="1" x14ac:dyDescent="0.35"/>
    <row r="909" spans="2:32" ht="15" customHeight="1" x14ac:dyDescent="0.35"/>
    <row r="910" spans="2:32" ht="12" customHeight="1" x14ac:dyDescent="0.35">
      <c r="B910" s="184"/>
      <c r="C910" s="184"/>
      <c r="D910" s="184"/>
      <c r="E910" s="184"/>
      <c r="F910" s="184"/>
      <c r="G910" s="184"/>
      <c r="H910" s="184"/>
      <c r="I910" s="184"/>
      <c r="J910" s="184"/>
      <c r="K910" s="184"/>
      <c r="L910" s="184"/>
      <c r="M910" s="184"/>
      <c r="N910" s="184"/>
      <c r="O910" s="184"/>
      <c r="P910" s="184"/>
      <c r="Q910" s="184"/>
      <c r="R910" s="184"/>
      <c r="S910" s="184"/>
      <c r="T910" s="184"/>
      <c r="U910" s="184"/>
      <c r="V910" s="184"/>
      <c r="W910" s="184"/>
      <c r="X910" s="184"/>
      <c r="Y910" s="184"/>
      <c r="Z910" s="184"/>
      <c r="AA910" s="184"/>
      <c r="AB910" s="184"/>
      <c r="AC910" s="184"/>
      <c r="AD910" s="184"/>
      <c r="AE910" s="184"/>
      <c r="AF910" s="184"/>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184"/>
      <c r="C993" s="184"/>
      <c r="D993" s="184"/>
      <c r="E993" s="184"/>
      <c r="F993" s="184"/>
      <c r="G993" s="184"/>
      <c r="H993" s="184"/>
      <c r="I993" s="184"/>
      <c r="J993" s="184"/>
      <c r="K993" s="184"/>
      <c r="L993" s="184"/>
      <c r="M993" s="184"/>
      <c r="N993" s="184"/>
      <c r="O993" s="184"/>
      <c r="P993" s="184"/>
      <c r="Q993" s="184"/>
      <c r="R993" s="184"/>
      <c r="S993" s="184"/>
      <c r="T993" s="184"/>
      <c r="U993" s="184"/>
      <c r="V993" s="184"/>
      <c r="W993" s="184"/>
      <c r="X993" s="184"/>
      <c r="Y993" s="184"/>
      <c r="Z993" s="184"/>
      <c r="AA993" s="184"/>
      <c r="AB993" s="184"/>
      <c r="AC993" s="184"/>
      <c r="AD993" s="184"/>
      <c r="AE993" s="184"/>
      <c r="AF993" s="184"/>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184"/>
      <c r="C1001" s="184"/>
      <c r="D1001" s="184"/>
      <c r="E1001" s="184"/>
      <c r="F1001" s="184"/>
      <c r="G1001" s="184"/>
      <c r="H1001" s="184"/>
      <c r="I1001" s="184"/>
      <c r="J1001" s="184"/>
      <c r="K1001" s="184"/>
      <c r="L1001" s="184"/>
      <c r="M1001" s="184"/>
      <c r="N1001" s="184"/>
      <c r="O1001" s="184"/>
      <c r="P1001" s="184"/>
      <c r="Q1001" s="184"/>
      <c r="R1001" s="184"/>
      <c r="S1001" s="184"/>
      <c r="T1001" s="184"/>
      <c r="U1001" s="184"/>
      <c r="V1001" s="184"/>
      <c r="W1001" s="184"/>
      <c r="X1001" s="184"/>
      <c r="Y1001" s="184"/>
      <c r="Z1001" s="184"/>
      <c r="AA1001" s="184"/>
      <c r="AB1001" s="184"/>
      <c r="AC1001" s="184"/>
      <c r="AD1001" s="184"/>
      <c r="AE1001" s="184"/>
      <c r="AF1001" s="184"/>
    </row>
    <row r="1002" spans="2:32" ht="15" customHeight="1" x14ac:dyDescent="0.35">
      <c r="B1002" s="184"/>
      <c r="C1002" s="184"/>
      <c r="D1002" s="184"/>
      <c r="E1002" s="184"/>
      <c r="F1002" s="184"/>
      <c r="G1002" s="184"/>
      <c r="H1002" s="184"/>
      <c r="I1002" s="184"/>
      <c r="J1002" s="184"/>
      <c r="K1002" s="184"/>
      <c r="L1002" s="184"/>
      <c r="M1002" s="184"/>
      <c r="N1002" s="184"/>
      <c r="O1002" s="184"/>
      <c r="P1002" s="184"/>
      <c r="Q1002" s="184"/>
      <c r="R1002" s="184"/>
      <c r="S1002" s="184"/>
      <c r="T1002" s="184"/>
      <c r="U1002" s="184"/>
      <c r="V1002" s="184"/>
      <c r="W1002" s="184"/>
      <c r="X1002" s="184"/>
      <c r="Y1002" s="184"/>
      <c r="Z1002" s="184"/>
      <c r="AA1002" s="184"/>
      <c r="AB1002" s="184"/>
      <c r="AC1002" s="184"/>
      <c r="AD1002" s="184"/>
      <c r="AE1002" s="184"/>
      <c r="AF1002" s="184"/>
    </row>
    <row r="1003" spans="2:32" ht="15" customHeight="1" x14ac:dyDescent="0.35">
      <c r="B1003" s="184"/>
      <c r="C1003" s="184"/>
      <c r="D1003" s="184"/>
      <c r="E1003" s="184"/>
      <c r="F1003" s="184"/>
      <c r="G1003" s="184"/>
      <c r="H1003" s="184"/>
      <c r="I1003" s="184"/>
      <c r="J1003" s="184"/>
      <c r="K1003" s="184"/>
      <c r="L1003" s="184"/>
      <c r="M1003" s="184"/>
      <c r="N1003" s="184"/>
      <c r="O1003" s="184"/>
      <c r="P1003" s="184"/>
      <c r="Q1003" s="184"/>
      <c r="R1003" s="184"/>
      <c r="S1003" s="184"/>
      <c r="T1003" s="184"/>
      <c r="U1003" s="184"/>
      <c r="V1003" s="184"/>
      <c r="W1003" s="184"/>
      <c r="X1003" s="184"/>
      <c r="Y1003" s="184"/>
      <c r="Z1003" s="184"/>
      <c r="AA1003" s="184"/>
      <c r="AB1003" s="184"/>
      <c r="AC1003" s="184"/>
      <c r="AD1003" s="184"/>
      <c r="AE1003" s="184"/>
      <c r="AF1003" s="184"/>
    </row>
    <row r="1004" spans="2:32" ht="15" customHeight="1" x14ac:dyDescent="0.35">
      <c r="B1004" s="184"/>
      <c r="C1004" s="184"/>
      <c r="D1004" s="184"/>
      <c r="E1004" s="184"/>
      <c r="F1004" s="184"/>
      <c r="G1004" s="184"/>
      <c r="H1004" s="184"/>
      <c r="I1004" s="184"/>
      <c r="J1004" s="184"/>
      <c r="K1004" s="184"/>
      <c r="L1004" s="184"/>
      <c r="M1004" s="184"/>
      <c r="N1004" s="184"/>
      <c r="O1004" s="184"/>
      <c r="P1004" s="184"/>
      <c r="Q1004" s="184"/>
      <c r="R1004" s="184"/>
      <c r="S1004" s="184"/>
      <c r="T1004" s="184"/>
      <c r="U1004" s="184"/>
      <c r="V1004" s="184"/>
      <c r="W1004" s="184"/>
      <c r="X1004" s="184"/>
      <c r="Y1004" s="184"/>
      <c r="Z1004" s="184"/>
      <c r="AA1004" s="184"/>
      <c r="AB1004" s="184"/>
      <c r="AC1004" s="184"/>
      <c r="AD1004" s="184"/>
      <c r="AE1004" s="184"/>
      <c r="AF1004" s="184"/>
    </row>
    <row r="1005" spans="2:32" ht="15" customHeight="1" x14ac:dyDescent="0.35">
      <c r="B1005" s="184"/>
      <c r="C1005" s="184"/>
      <c r="D1005" s="184"/>
      <c r="E1005" s="184"/>
      <c r="F1005" s="184"/>
      <c r="G1005" s="184"/>
      <c r="H1005" s="184"/>
      <c r="I1005" s="184"/>
      <c r="J1005" s="184"/>
      <c r="K1005" s="184"/>
      <c r="L1005" s="184"/>
      <c r="M1005" s="184"/>
      <c r="N1005" s="184"/>
      <c r="O1005" s="184"/>
      <c r="P1005" s="184"/>
      <c r="Q1005" s="184"/>
      <c r="R1005" s="184"/>
      <c r="S1005" s="184"/>
      <c r="T1005" s="184"/>
      <c r="U1005" s="184"/>
      <c r="V1005" s="184"/>
      <c r="W1005" s="184"/>
      <c r="X1005" s="184"/>
      <c r="Y1005" s="184"/>
      <c r="Z1005" s="184"/>
      <c r="AA1005" s="184"/>
      <c r="AB1005" s="184"/>
      <c r="AC1005" s="184"/>
      <c r="AD1005" s="184"/>
      <c r="AE1005" s="184"/>
      <c r="AF1005" s="184"/>
    </row>
    <row r="1006" spans="2:32" ht="15" customHeight="1" x14ac:dyDescent="0.35">
      <c r="B1006" s="184"/>
      <c r="C1006" s="184"/>
      <c r="D1006" s="184"/>
      <c r="E1006" s="184"/>
      <c r="F1006" s="184"/>
      <c r="G1006" s="184"/>
      <c r="H1006" s="184"/>
      <c r="I1006" s="184"/>
      <c r="J1006" s="184"/>
      <c r="K1006" s="184"/>
      <c r="L1006" s="184"/>
      <c r="M1006" s="184"/>
      <c r="N1006" s="184"/>
      <c r="O1006" s="184"/>
      <c r="P1006" s="184"/>
      <c r="Q1006" s="184"/>
      <c r="R1006" s="184"/>
      <c r="S1006" s="184"/>
      <c r="T1006" s="184"/>
      <c r="U1006" s="184"/>
      <c r="V1006" s="184"/>
      <c r="W1006" s="184"/>
      <c r="X1006" s="184"/>
      <c r="Y1006" s="184"/>
      <c r="Z1006" s="184"/>
      <c r="AA1006" s="184"/>
      <c r="AB1006" s="184"/>
      <c r="AC1006" s="184"/>
      <c r="AD1006" s="184"/>
      <c r="AE1006" s="184"/>
      <c r="AF1006" s="184"/>
    </row>
    <row r="1007" spans="2:32" ht="15" customHeight="1" x14ac:dyDescent="0.35">
      <c r="B1007" s="184"/>
      <c r="C1007" s="184"/>
      <c r="D1007" s="184"/>
      <c r="E1007" s="184"/>
      <c r="F1007" s="184"/>
      <c r="G1007" s="184"/>
      <c r="H1007" s="184"/>
      <c r="I1007" s="184"/>
      <c r="J1007" s="184"/>
      <c r="K1007" s="184"/>
      <c r="L1007" s="184"/>
      <c r="M1007" s="184"/>
      <c r="N1007" s="184"/>
      <c r="O1007" s="184"/>
      <c r="P1007" s="184"/>
      <c r="Q1007" s="184"/>
      <c r="R1007" s="184"/>
      <c r="S1007" s="184"/>
      <c r="T1007" s="184"/>
      <c r="U1007" s="184"/>
      <c r="V1007" s="184"/>
      <c r="W1007" s="184"/>
      <c r="X1007" s="184"/>
      <c r="Y1007" s="184"/>
      <c r="Z1007" s="184"/>
      <c r="AA1007" s="184"/>
      <c r="AB1007" s="184"/>
      <c r="AC1007" s="184"/>
      <c r="AD1007" s="184"/>
      <c r="AE1007" s="184"/>
      <c r="AF1007" s="184"/>
    </row>
    <row r="1008" spans="2:32" ht="15" customHeight="1" x14ac:dyDescent="0.35">
      <c r="B1008" s="184"/>
      <c r="C1008" s="184"/>
      <c r="D1008" s="184"/>
      <c r="E1008" s="184"/>
      <c r="F1008" s="184"/>
      <c r="G1008" s="184"/>
      <c r="H1008" s="184"/>
      <c r="I1008" s="184"/>
      <c r="J1008" s="184"/>
      <c r="K1008" s="184"/>
      <c r="L1008" s="184"/>
      <c r="M1008" s="184"/>
      <c r="N1008" s="184"/>
      <c r="O1008" s="184"/>
      <c r="P1008" s="184"/>
      <c r="Q1008" s="184"/>
      <c r="R1008" s="184"/>
      <c r="S1008" s="184"/>
      <c r="T1008" s="184"/>
      <c r="U1008" s="184"/>
      <c r="V1008" s="184"/>
      <c r="W1008" s="184"/>
      <c r="X1008" s="184"/>
      <c r="Y1008" s="184"/>
      <c r="Z1008" s="184"/>
      <c r="AA1008" s="184"/>
      <c r="AB1008" s="184"/>
      <c r="AC1008" s="184"/>
      <c r="AD1008" s="184"/>
      <c r="AE1008" s="184"/>
      <c r="AF1008" s="184"/>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184"/>
      <c r="C1095" s="184"/>
      <c r="D1095" s="184"/>
      <c r="E1095" s="184"/>
      <c r="F1095" s="184"/>
      <c r="G1095" s="184"/>
      <c r="H1095" s="184"/>
      <c r="I1095" s="184"/>
      <c r="J1095" s="184"/>
      <c r="K1095" s="184"/>
      <c r="L1095" s="184"/>
      <c r="M1095" s="184"/>
      <c r="N1095" s="184"/>
      <c r="O1095" s="184"/>
      <c r="P1095" s="184"/>
      <c r="Q1095" s="184"/>
      <c r="R1095" s="184"/>
      <c r="S1095" s="184"/>
      <c r="T1095" s="184"/>
      <c r="U1095" s="184"/>
      <c r="V1095" s="184"/>
      <c r="W1095" s="184"/>
      <c r="X1095" s="184"/>
      <c r="Y1095" s="184"/>
      <c r="Z1095" s="184"/>
      <c r="AA1095" s="184"/>
      <c r="AB1095" s="184"/>
      <c r="AC1095" s="184"/>
      <c r="AD1095" s="184"/>
      <c r="AE1095" s="184"/>
      <c r="AF1095" s="184"/>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184"/>
      <c r="C1103" s="184"/>
      <c r="D1103" s="184"/>
      <c r="E1103" s="184"/>
      <c r="F1103" s="184"/>
      <c r="G1103" s="184"/>
      <c r="H1103" s="184"/>
      <c r="I1103" s="184"/>
      <c r="J1103" s="184"/>
      <c r="K1103" s="184"/>
      <c r="L1103" s="184"/>
      <c r="M1103" s="184"/>
      <c r="N1103" s="184"/>
      <c r="O1103" s="184"/>
      <c r="P1103" s="184"/>
      <c r="Q1103" s="184"/>
      <c r="R1103" s="184"/>
      <c r="S1103" s="184"/>
      <c r="T1103" s="184"/>
      <c r="U1103" s="184"/>
      <c r="V1103" s="184"/>
      <c r="W1103" s="184"/>
      <c r="X1103" s="184"/>
      <c r="Y1103" s="184"/>
      <c r="Z1103" s="184"/>
      <c r="AA1103" s="184"/>
      <c r="AB1103" s="184"/>
      <c r="AC1103" s="184"/>
      <c r="AD1103" s="184"/>
      <c r="AE1103" s="184"/>
      <c r="AF1103" s="184"/>
    </row>
    <row r="1104" spans="2:32" ht="15" customHeight="1" x14ac:dyDescent="0.35">
      <c r="B1104" s="184"/>
      <c r="C1104" s="184"/>
      <c r="D1104" s="184"/>
      <c r="E1104" s="184"/>
      <c r="F1104" s="184"/>
      <c r="G1104" s="184"/>
      <c r="H1104" s="184"/>
      <c r="I1104" s="184"/>
      <c r="J1104" s="184"/>
      <c r="K1104" s="184"/>
      <c r="L1104" s="184"/>
      <c r="M1104" s="184"/>
      <c r="N1104" s="184"/>
      <c r="O1104" s="184"/>
      <c r="P1104" s="184"/>
      <c r="Q1104" s="184"/>
      <c r="R1104" s="184"/>
      <c r="S1104" s="184"/>
      <c r="T1104" s="184"/>
      <c r="U1104" s="184"/>
      <c r="V1104" s="184"/>
      <c r="W1104" s="184"/>
      <c r="X1104" s="184"/>
      <c r="Y1104" s="184"/>
      <c r="Z1104" s="184"/>
      <c r="AA1104" s="184"/>
      <c r="AB1104" s="184"/>
      <c r="AC1104" s="184"/>
      <c r="AD1104" s="184"/>
      <c r="AE1104" s="184"/>
      <c r="AF1104" s="184"/>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184"/>
      <c r="C1193" s="184"/>
      <c r="D1193" s="184"/>
      <c r="E1193" s="184"/>
      <c r="F1193" s="184"/>
      <c r="G1193" s="184"/>
      <c r="H1193" s="184"/>
      <c r="I1193" s="184"/>
      <c r="J1193" s="184"/>
      <c r="K1193" s="184"/>
      <c r="L1193" s="184"/>
      <c r="M1193" s="184"/>
      <c r="N1193" s="184"/>
      <c r="O1193" s="184"/>
      <c r="P1193" s="184"/>
      <c r="Q1193" s="184"/>
      <c r="R1193" s="184"/>
      <c r="S1193" s="184"/>
      <c r="T1193" s="184"/>
      <c r="U1193" s="184"/>
      <c r="V1193" s="184"/>
      <c r="W1193" s="184"/>
      <c r="X1193" s="184"/>
      <c r="Y1193" s="184"/>
      <c r="Z1193" s="184"/>
      <c r="AA1193" s="184"/>
      <c r="AB1193" s="184"/>
      <c r="AC1193" s="184"/>
      <c r="AD1193" s="184"/>
      <c r="AE1193" s="184"/>
      <c r="AF1193" s="184"/>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spans="2:32" ht="12" customHeight="1" x14ac:dyDescent="0.35">
      <c r="B1281" s="184"/>
      <c r="C1281" s="184"/>
      <c r="D1281" s="184"/>
      <c r="E1281" s="184"/>
      <c r="F1281" s="184"/>
      <c r="G1281" s="184"/>
      <c r="H1281" s="184"/>
      <c r="I1281" s="184"/>
      <c r="J1281" s="184"/>
      <c r="K1281" s="184"/>
      <c r="L1281" s="184"/>
      <c r="M1281" s="184"/>
      <c r="N1281" s="184"/>
      <c r="O1281" s="184"/>
      <c r="P1281" s="184"/>
      <c r="Q1281" s="184"/>
      <c r="R1281" s="184"/>
      <c r="S1281" s="184"/>
      <c r="T1281" s="184"/>
      <c r="U1281" s="184"/>
      <c r="V1281" s="184"/>
      <c r="W1281" s="184"/>
      <c r="X1281" s="184"/>
      <c r="Y1281" s="184"/>
      <c r="Z1281" s="184"/>
      <c r="AA1281" s="184"/>
      <c r="AB1281" s="184"/>
      <c r="AC1281" s="184"/>
      <c r="AD1281" s="184"/>
      <c r="AE1281" s="184"/>
      <c r="AF1281" s="184"/>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184"/>
      <c r="C1293" s="184"/>
      <c r="D1293" s="184"/>
      <c r="E1293" s="184"/>
      <c r="F1293" s="184"/>
      <c r="G1293" s="184"/>
      <c r="H1293" s="184"/>
      <c r="I1293" s="184"/>
      <c r="J1293" s="184"/>
      <c r="K1293" s="184"/>
      <c r="L1293" s="184"/>
      <c r="M1293" s="184"/>
      <c r="N1293" s="184"/>
      <c r="O1293" s="184"/>
      <c r="P1293" s="184"/>
      <c r="Q1293" s="184"/>
      <c r="R1293" s="184"/>
      <c r="S1293" s="184"/>
      <c r="T1293" s="184"/>
      <c r="U1293" s="184"/>
      <c r="V1293" s="184"/>
      <c r="W1293" s="184"/>
      <c r="X1293" s="184"/>
      <c r="Y1293" s="184"/>
      <c r="Z1293" s="184"/>
      <c r="AA1293" s="184"/>
      <c r="AB1293" s="184"/>
      <c r="AC1293" s="184"/>
      <c r="AD1293" s="184"/>
      <c r="AE1293" s="184"/>
      <c r="AF1293" s="184"/>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184"/>
      <c r="C1589" s="184"/>
      <c r="D1589" s="184"/>
      <c r="E1589" s="184"/>
      <c r="F1589" s="184"/>
      <c r="G1589" s="184"/>
      <c r="H1589" s="184"/>
      <c r="I1589" s="184"/>
      <c r="J1589" s="184"/>
      <c r="K1589" s="184"/>
      <c r="L1589" s="184"/>
      <c r="M1589" s="184"/>
      <c r="N1589" s="184"/>
      <c r="O1589" s="184"/>
      <c r="P1589" s="184"/>
      <c r="Q1589" s="184"/>
      <c r="R1589" s="184"/>
      <c r="S1589" s="184"/>
      <c r="T1589" s="184"/>
      <c r="U1589" s="184"/>
      <c r="V1589" s="184"/>
      <c r="W1589" s="184"/>
      <c r="X1589" s="184"/>
      <c r="Y1589" s="184"/>
      <c r="Z1589" s="184"/>
      <c r="AA1589" s="184"/>
      <c r="AB1589" s="184"/>
      <c r="AC1589" s="184"/>
      <c r="AD1589" s="184"/>
      <c r="AE1589" s="184"/>
      <c r="AF1589" s="184"/>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184"/>
      <c r="C1599" s="184"/>
      <c r="D1599" s="184"/>
      <c r="E1599" s="184"/>
      <c r="F1599" s="184"/>
      <c r="G1599" s="184"/>
      <c r="H1599" s="184"/>
      <c r="I1599" s="184"/>
      <c r="J1599" s="184"/>
      <c r="K1599" s="184"/>
      <c r="L1599" s="184"/>
      <c r="M1599" s="184"/>
      <c r="N1599" s="184"/>
      <c r="O1599" s="184"/>
      <c r="P1599" s="184"/>
      <c r="Q1599" s="184"/>
      <c r="R1599" s="184"/>
      <c r="S1599" s="184"/>
      <c r="T1599" s="184"/>
      <c r="U1599" s="184"/>
      <c r="V1599" s="184"/>
      <c r="W1599" s="184"/>
      <c r="X1599" s="184"/>
      <c r="Y1599" s="184"/>
      <c r="Z1599" s="184"/>
      <c r="AA1599" s="184"/>
      <c r="AB1599" s="184"/>
      <c r="AC1599" s="184"/>
      <c r="AD1599" s="184"/>
      <c r="AE1599" s="184"/>
      <c r="AF1599" s="184"/>
    </row>
    <row r="1600" spans="2:32" ht="15" customHeight="1" x14ac:dyDescent="0.35">
      <c r="B1600" s="184"/>
      <c r="C1600" s="184"/>
      <c r="D1600" s="184"/>
      <c r="E1600" s="184"/>
      <c r="F1600" s="184"/>
      <c r="G1600" s="184"/>
      <c r="H1600" s="184"/>
      <c r="I1600" s="184"/>
      <c r="J1600" s="184"/>
      <c r="K1600" s="184"/>
      <c r="L1600" s="184"/>
      <c r="M1600" s="184"/>
      <c r="N1600" s="184"/>
      <c r="O1600" s="184"/>
      <c r="P1600" s="184"/>
      <c r="Q1600" s="184"/>
      <c r="R1600" s="184"/>
      <c r="S1600" s="184"/>
      <c r="T1600" s="184"/>
      <c r="U1600" s="184"/>
      <c r="V1600" s="184"/>
      <c r="W1600" s="184"/>
      <c r="X1600" s="184"/>
      <c r="Y1600" s="184"/>
      <c r="Z1600" s="184"/>
      <c r="AA1600" s="184"/>
      <c r="AB1600" s="184"/>
      <c r="AC1600" s="184"/>
      <c r="AD1600" s="184"/>
      <c r="AE1600" s="184"/>
      <c r="AF1600" s="184"/>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184"/>
      <c r="C1812" s="184"/>
      <c r="D1812" s="184"/>
      <c r="E1812" s="184"/>
      <c r="F1812" s="184"/>
      <c r="G1812" s="184"/>
      <c r="H1812" s="184"/>
      <c r="I1812" s="184"/>
      <c r="J1812" s="184"/>
      <c r="K1812" s="184"/>
      <c r="L1812" s="184"/>
      <c r="M1812" s="184"/>
      <c r="N1812" s="184"/>
      <c r="O1812" s="184"/>
      <c r="P1812" s="184"/>
      <c r="Q1812" s="184"/>
      <c r="R1812" s="184"/>
      <c r="S1812" s="184"/>
      <c r="T1812" s="184"/>
      <c r="U1812" s="184"/>
      <c r="V1812" s="184"/>
      <c r="W1812" s="184"/>
      <c r="X1812" s="184"/>
      <c r="Y1812" s="184"/>
      <c r="Z1812" s="184"/>
      <c r="AA1812" s="184"/>
      <c r="AB1812" s="184"/>
      <c r="AC1812" s="184"/>
      <c r="AD1812" s="184"/>
      <c r="AE1812" s="184"/>
      <c r="AF1812" s="184"/>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184"/>
      <c r="C1814" s="184"/>
      <c r="D1814" s="184"/>
      <c r="E1814" s="184"/>
      <c r="F1814" s="184"/>
      <c r="G1814" s="184"/>
      <c r="H1814" s="184"/>
      <c r="I1814" s="184"/>
      <c r="J1814" s="184"/>
      <c r="K1814" s="184"/>
      <c r="L1814" s="184"/>
      <c r="M1814" s="184"/>
      <c r="N1814" s="184"/>
      <c r="O1814" s="184"/>
      <c r="P1814" s="184"/>
      <c r="Q1814" s="184"/>
      <c r="R1814" s="184"/>
      <c r="S1814" s="184"/>
      <c r="T1814" s="184"/>
      <c r="U1814" s="184"/>
      <c r="V1814" s="184"/>
      <c r="W1814" s="184"/>
      <c r="X1814" s="184"/>
      <c r="Y1814" s="184"/>
      <c r="Z1814" s="184"/>
      <c r="AA1814" s="184"/>
      <c r="AB1814" s="184"/>
      <c r="AC1814" s="184"/>
      <c r="AD1814" s="184"/>
      <c r="AE1814" s="184"/>
      <c r="AF1814" s="184"/>
    </row>
    <row r="1815" spans="2:32" ht="15" customHeight="1" x14ac:dyDescent="0.35">
      <c r="B1815" s="184"/>
      <c r="C1815" s="184"/>
      <c r="D1815" s="184"/>
      <c r="E1815" s="184"/>
      <c r="F1815" s="184"/>
      <c r="G1815" s="184"/>
      <c r="H1815" s="184"/>
      <c r="I1815" s="184"/>
      <c r="J1815" s="184"/>
      <c r="K1815" s="184"/>
      <c r="L1815" s="184"/>
      <c r="M1815" s="184"/>
      <c r="N1815" s="184"/>
      <c r="O1815" s="184"/>
      <c r="P1815" s="184"/>
      <c r="Q1815" s="184"/>
      <c r="R1815" s="184"/>
      <c r="S1815" s="184"/>
      <c r="T1815" s="184"/>
      <c r="U1815" s="184"/>
      <c r="V1815" s="184"/>
      <c r="W1815" s="184"/>
      <c r="X1815" s="184"/>
      <c r="Y1815" s="184"/>
      <c r="Z1815" s="184"/>
      <c r="AA1815" s="184"/>
      <c r="AB1815" s="184"/>
      <c r="AC1815" s="184"/>
      <c r="AD1815" s="184"/>
      <c r="AE1815" s="184"/>
      <c r="AF1815" s="184"/>
    </row>
    <row r="1816" spans="2:32" ht="15" customHeight="1" x14ac:dyDescent="0.35">
      <c r="B1816" s="184"/>
      <c r="C1816" s="184"/>
      <c r="D1816" s="184"/>
      <c r="E1816" s="184"/>
      <c r="F1816" s="184"/>
      <c r="G1816" s="184"/>
      <c r="H1816" s="184"/>
      <c r="I1816" s="184"/>
      <c r="J1816" s="184"/>
      <c r="K1816" s="184"/>
      <c r="L1816" s="184"/>
      <c r="M1816" s="184"/>
      <c r="N1816" s="184"/>
      <c r="O1816" s="184"/>
      <c r="P1816" s="184"/>
      <c r="Q1816" s="184"/>
      <c r="R1816" s="184"/>
      <c r="S1816" s="184"/>
      <c r="T1816" s="184"/>
      <c r="U1816" s="184"/>
      <c r="V1816" s="184"/>
      <c r="W1816" s="184"/>
      <c r="X1816" s="184"/>
      <c r="Y1816" s="184"/>
      <c r="Z1816" s="184"/>
      <c r="AA1816" s="184"/>
      <c r="AB1816" s="184"/>
      <c r="AC1816" s="184"/>
      <c r="AD1816" s="184"/>
      <c r="AE1816" s="184"/>
      <c r="AF1816" s="184"/>
    </row>
    <row r="1817" spans="2:32" ht="15" customHeight="1" x14ac:dyDescent="0.35">
      <c r="B1817" s="184"/>
      <c r="C1817" s="184"/>
      <c r="D1817" s="184"/>
      <c r="E1817" s="184"/>
      <c r="F1817" s="184"/>
      <c r="G1817" s="184"/>
      <c r="H1817" s="184"/>
      <c r="I1817" s="184"/>
      <c r="J1817" s="184"/>
      <c r="K1817" s="184"/>
      <c r="L1817" s="184"/>
      <c r="M1817" s="184"/>
      <c r="N1817" s="184"/>
      <c r="O1817" s="184"/>
      <c r="P1817" s="184"/>
      <c r="Q1817" s="184"/>
      <c r="R1817" s="184"/>
      <c r="S1817" s="184"/>
      <c r="T1817" s="184"/>
      <c r="U1817" s="184"/>
      <c r="V1817" s="184"/>
      <c r="W1817" s="184"/>
      <c r="X1817" s="184"/>
      <c r="Y1817" s="184"/>
      <c r="Z1817" s="184"/>
      <c r="AA1817" s="184"/>
      <c r="AB1817" s="184"/>
      <c r="AC1817" s="184"/>
      <c r="AD1817" s="184"/>
      <c r="AE1817" s="184"/>
      <c r="AF1817" s="184"/>
    </row>
    <row r="1818" spans="2:32" ht="15" customHeight="1" x14ac:dyDescent="0.35">
      <c r="B1818" s="184"/>
      <c r="C1818" s="184"/>
      <c r="D1818" s="184"/>
      <c r="E1818" s="184"/>
      <c r="F1818" s="184"/>
      <c r="G1818" s="184"/>
      <c r="H1818" s="184"/>
      <c r="I1818" s="184"/>
      <c r="J1818" s="184"/>
      <c r="K1818" s="184"/>
      <c r="L1818" s="184"/>
      <c r="M1818" s="184"/>
      <c r="N1818" s="184"/>
      <c r="O1818" s="184"/>
      <c r="P1818" s="184"/>
      <c r="Q1818" s="184"/>
      <c r="R1818" s="184"/>
      <c r="S1818" s="184"/>
      <c r="T1818" s="184"/>
      <c r="U1818" s="184"/>
      <c r="V1818" s="184"/>
      <c r="W1818" s="184"/>
      <c r="X1818" s="184"/>
      <c r="Y1818" s="184"/>
      <c r="Z1818" s="184"/>
      <c r="AA1818" s="184"/>
      <c r="AB1818" s="184"/>
      <c r="AC1818" s="184"/>
      <c r="AD1818" s="184"/>
      <c r="AE1818" s="184"/>
      <c r="AF1818" s="184"/>
    </row>
    <row r="1819" spans="2:32" ht="15" customHeight="1" x14ac:dyDescent="0.35">
      <c r="B1819" s="184"/>
      <c r="C1819" s="184"/>
      <c r="D1819" s="184"/>
      <c r="E1819" s="184"/>
      <c r="F1819" s="184"/>
      <c r="G1819" s="184"/>
      <c r="H1819" s="184"/>
      <c r="I1819" s="184"/>
      <c r="J1819" s="184"/>
      <c r="K1819" s="184"/>
      <c r="L1819" s="184"/>
      <c r="M1819" s="184"/>
      <c r="N1819" s="184"/>
      <c r="O1819" s="184"/>
      <c r="P1819" s="184"/>
      <c r="Q1819" s="184"/>
      <c r="R1819" s="184"/>
      <c r="S1819" s="184"/>
      <c r="T1819" s="184"/>
      <c r="U1819" s="184"/>
      <c r="V1819" s="184"/>
      <c r="W1819" s="184"/>
      <c r="X1819" s="184"/>
      <c r="Y1819" s="184"/>
      <c r="Z1819" s="184"/>
      <c r="AA1819" s="184"/>
      <c r="AB1819" s="184"/>
      <c r="AC1819" s="184"/>
      <c r="AD1819" s="184"/>
      <c r="AE1819" s="184"/>
      <c r="AF1819" s="184"/>
    </row>
    <row r="1820" spans="2:32" ht="15" customHeight="1" x14ac:dyDescent="0.35">
      <c r="B1820" s="184"/>
      <c r="C1820" s="184"/>
      <c r="D1820" s="184"/>
      <c r="E1820" s="184"/>
      <c r="F1820" s="184"/>
      <c r="G1820" s="184"/>
      <c r="H1820" s="184"/>
      <c r="I1820" s="184"/>
      <c r="J1820" s="184"/>
      <c r="K1820" s="184"/>
      <c r="L1820" s="184"/>
      <c r="M1820" s="184"/>
      <c r="N1820" s="184"/>
      <c r="O1820" s="184"/>
      <c r="P1820" s="184"/>
      <c r="Q1820" s="184"/>
      <c r="R1820" s="184"/>
      <c r="S1820" s="184"/>
      <c r="T1820" s="184"/>
      <c r="U1820" s="184"/>
      <c r="V1820" s="184"/>
      <c r="W1820" s="184"/>
      <c r="X1820" s="184"/>
      <c r="Y1820" s="184"/>
      <c r="Z1820" s="184"/>
      <c r="AA1820" s="184"/>
      <c r="AB1820" s="184"/>
      <c r="AC1820" s="184"/>
      <c r="AD1820" s="184"/>
      <c r="AE1820" s="184"/>
      <c r="AF1820" s="184"/>
    </row>
    <row r="1821" spans="2:32" ht="15" customHeight="1" x14ac:dyDescent="0.35">
      <c r="B1821" s="184"/>
      <c r="C1821" s="184"/>
      <c r="D1821" s="184"/>
      <c r="E1821" s="184"/>
      <c r="F1821" s="184"/>
      <c r="G1821" s="184"/>
      <c r="H1821" s="184"/>
      <c r="I1821" s="184"/>
      <c r="J1821" s="184"/>
      <c r="K1821" s="184"/>
      <c r="L1821" s="184"/>
      <c r="M1821" s="184"/>
      <c r="N1821" s="184"/>
      <c r="O1821" s="184"/>
      <c r="P1821" s="184"/>
      <c r="Q1821" s="184"/>
      <c r="R1821" s="184"/>
      <c r="S1821" s="184"/>
      <c r="T1821" s="184"/>
      <c r="U1821" s="184"/>
      <c r="V1821" s="184"/>
      <c r="W1821" s="184"/>
      <c r="X1821" s="184"/>
      <c r="Y1821" s="184"/>
      <c r="Z1821" s="184"/>
      <c r="AA1821" s="184"/>
      <c r="AB1821" s="184"/>
      <c r="AC1821" s="184"/>
      <c r="AD1821" s="184"/>
      <c r="AE1821" s="184"/>
      <c r="AF1821" s="184"/>
    </row>
    <row r="1822" spans="2:32" ht="15" customHeight="1" x14ac:dyDescent="0.35">
      <c r="B1822" s="184"/>
      <c r="C1822" s="184"/>
      <c r="D1822" s="184"/>
      <c r="E1822" s="184"/>
      <c r="F1822" s="184"/>
      <c r="G1822" s="184"/>
      <c r="H1822" s="184"/>
      <c r="I1822" s="184"/>
      <c r="J1822" s="184"/>
      <c r="K1822" s="184"/>
      <c r="L1822" s="184"/>
      <c r="M1822" s="184"/>
      <c r="N1822" s="184"/>
      <c r="O1822" s="184"/>
      <c r="P1822" s="184"/>
      <c r="Q1822" s="184"/>
      <c r="R1822" s="184"/>
      <c r="S1822" s="184"/>
      <c r="T1822" s="184"/>
      <c r="U1822" s="184"/>
      <c r="V1822" s="184"/>
      <c r="W1822" s="184"/>
      <c r="X1822" s="184"/>
      <c r="Y1822" s="184"/>
      <c r="Z1822" s="184"/>
      <c r="AA1822" s="184"/>
      <c r="AB1822" s="184"/>
      <c r="AC1822" s="184"/>
      <c r="AD1822" s="184"/>
      <c r="AE1822" s="184"/>
      <c r="AF1822" s="184"/>
    </row>
    <row r="1823" spans="2:32" ht="15" customHeight="1" x14ac:dyDescent="0.35">
      <c r="B1823" s="184"/>
      <c r="C1823" s="184"/>
      <c r="D1823" s="184"/>
      <c r="E1823" s="184"/>
      <c r="F1823" s="184"/>
      <c r="G1823" s="184"/>
      <c r="H1823" s="184"/>
      <c r="I1823" s="184"/>
      <c r="J1823" s="184"/>
      <c r="K1823" s="184"/>
      <c r="L1823" s="184"/>
      <c r="M1823" s="184"/>
      <c r="N1823" s="184"/>
      <c r="O1823" s="184"/>
      <c r="P1823" s="184"/>
      <c r="Q1823" s="184"/>
      <c r="R1823" s="184"/>
      <c r="S1823" s="184"/>
      <c r="T1823" s="184"/>
      <c r="U1823" s="184"/>
      <c r="V1823" s="184"/>
      <c r="W1823" s="184"/>
      <c r="X1823" s="184"/>
      <c r="Y1823" s="184"/>
      <c r="Z1823" s="184"/>
      <c r="AA1823" s="184"/>
      <c r="AB1823" s="184"/>
      <c r="AC1823" s="184"/>
      <c r="AD1823" s="184"/>
      <c r="AE1823" s="184"/>
      <c r="AF1823" s="184"/>
    </row>
    <row r="1824" spans="2:32" ht="15" customHeight="1" x14ac:dyDescent="0.35">
      <c r="B1824" s="184"/>
      <c r="C1824" s="184"/>
      <c r="D1824" s="184"/>
      <c r="E1824" s="184"/>
      <c r="F1824" s="184"/>
      <c r="G1824" s="184"/>
      <c r="H1824" s="184"/>
      <c r="I1824" s="184"/>
      <c r="J1824" s="184"/>
      <c r="K1824" s="184"/>
      <c r="L1824" s="184"/>
      <c r="M1824" s="184"/>
      <c r="N1824" s="184"/>
      <c r="O1824" s="184"/>
      <c r="P1824" s="184"/>
      <c r="Q1824" s="184"/>
      <c r="R1824" s="184"/>
      <c r="S1824" s="184"/>
      <c r="T1824" s="184"/>
      <c r="U1824" s="184"/>
      <c r="V1824" s="184"/>
      <c r="W1824" s="184"/>
      <c r="X1824" s="184"/>
      <c r="Y1824" s="184"/>
      <c r="Z1824" s="184"/>
      <c r="AA1824" s="184"/>
      <c r="AB1824" s="184"/>
      <c r="AC1824" s="184"/>
      <c r="AD1824" s="184"/>
      <c r="AE1824" s="184"/>
      <c r="AF1824" s="184"/>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184"/>
      <c r="C2089" s="184"/>
      <c r="D2089" s="184"/>
      <c r="E2089" s="184"/>
      <c r="F2089" s="184"/>
      <c r="G2089" s="184"/>
      <c r="H2089" s="184"/>
      <c r="I2089" s="184"/>
      <c r="J2089" s="184"/>
      <c r="K2089" s="184"/>
      <c r="L2089" s="184"/>
      <c r="M2089" s="184"/>
      <c r="N2089" s="184"/>
      <c r="O2089" s="184"/>
      <c r="P2089" s="184"/>
      <c r="Q2089" s="184"/>
      <c r="R2089" s="184"/>
      <c r="S2089" s="184"/>
      <c r="T2089" s="184"/>
      <c r="U2089" s="184"/>
      <c r="V2089" s="184"/>
      <c r="W2089" s="184"/>
      <c r="X2089" s="184"/>
      <c r="Y2089" s="184"/>
      <c r="Z2089" s="184"/>
      <c r="AA2089" s="184"/>
      <c r="AB2089" s="184"/>
      <c r="AC2089" s="184"/>
      <c r="AD2089" s="184"/>
      <c r="AE2089" s="184"/>
      <c r="AF2089" s="184"/>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184"/>
      <c r="C2424" s="184"/>
      <c r="D2424" s="184"/>
      <c r="E2424" s="184"/>
      <c r="F2424" s="184"/>
      <c r="G2424" s="184"/>
      <c r="H2424" s="184"/>
      <c r="I2424" s="184"/>
      <c r="J2424" s="184"/>
      <c r="K2424" s="184"/>
      <c r="L2424" s="184"/>
      <c r="M2424" s="184"/>
      <c r="N2424" s="184"/>
      <c r="O2424" s="184"/>
      <c r="P2424" s="184"/>
      <c r="Q2424" s="184"/>
      <c r="R2424" s="184"/>
      <c r="S2424" s="184"/>
      <c r="T2424" s="184"/>
      <c r="U2424" s="184"/>
      <c r="V2424" s="184"/>
      <c r="W2424" s="184"/>
      <c r="X2424" s="184"/>
      <c r="Y2424" s="184"/>
      <c r="Z2424" s="184"/>
      <c r="AA2424" s="184"/>
      <c r="AB2424" s="184"/>
      <c r="AC2424" s="184"/>
      <c r="AD2424" s="184"/>
      <c r="AE2424" s="184"/>
      <c r="AF2424" s="184"/>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184"/>
      <c r="C2744" s="184"/>
      <c r="D2744" s="184"/>
      <c r="E2744" s="184"/>
      <c r="F2744" s="184"/>
      <c r="G2744" s="184"/>
      <c r="H2744" s="184"/>
      <c r="I2744" s="184"/>
      <c r="J2744" s="184"/>
      <c r="K2744" s="184"/>
      <c r="L2744" s="184"/>
      <c r="M2744" s="184"/>
      <c r="N2744" s="184"/>
      <c r="O2744" s="184"/>
      <c r="P2744" s="184"/>
      <c r="Q2744" s="184"/>
      <c r="R2744" s="184"/>
      <c r="S2744" s="184"/>
      <c r="T2744" s="184"/>
      <c r="U2744" s="184"/>
      <c r="V2744" s="184"/>
      <c r="W2744" s="184"/>
      <c r="X2744" s="184"/>
      <c r="Y2744" s="184"/>
      <c r="Z2744" s="184"/>
      <c r="AA2744" s="184"/>
      <c r="AB2744" s="184"/>
      <c r="AC2744" s="184"/>
      <c r="AD2744" s="184"/>
      <c r="AE2744" s="184"/>
      <c r="AF2744" s="184"/>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184"/>
      <c r="C2747" s="184"/>
      <c r="D2747" s="184"/>
      <c r="E2747" s="184"/>
      <c r="F2747" s="184"/>
      <c r="G2747" s="184"/>
      <c r="H2747" s="184"/>
      <c r="I2747" s="184"/>
      <c r="J2747" s="184"/>
      <c r="K2747" s="184"/>
      <c r="L2747" s="184"/>
      <c r="M2747" s="184"/>
      <c r="N2747" s="184"/>
      <c r="O2747" s="184"/>
      <c r="P2747" s="184"/>
      <c r="Q2747" s="184"/>
      <c r="R2747" s="184"/>
      <c r="S2747" s="184"/>
      <c r="T2747" s="184"/>
      <c r="U2747" s="184"/>
      <c r="V2747" s="184"/>
      <c r="W2747" s="184"/>
      <c r="X2747" s="184"/>
      <c r="Y2747" s="184"/>
      <c r="Z2747" s="184"/>
      <c r="AA2747" s="184"/>
      <c r="AB2747" s="184"/>
      <c r="AC2747" s="184"/>
      <c r="AD2747" s="184"/>
      <c r="AE2747" s="184"/>
      <c r="AF2747" s="184"/>
    </row>
    <row r="2748" spans="2:32" ht="15" customHeight="1" x14ac:dyDescent="0.35">
      <c r="B2748" s="184"/>
      <c r="C2748" s="184"/>
      <c r="D2748" s="184"/>
      <c r="E2748" s="184"/>
      <c r="F2748" s="184"/>
      <c r="G2748" s="184"/>
      <c r="H2748" s="184"/>
      <c r="I2748" s="184"/>
      <c r="J2748" s="184"/>
      <c r="K2748" s="184"/>
      <c r="L2748" s="184"/>
      <c r="M2748" s="184"/>
      <c r="N2748" s="184"/>
      <c r="O2748" s="184"/>
      <c r="P2748" s="184"/>
      <c r="Q2748" s="184"/>
      <c r="R2748" s="184"/>
      <c r="S2748" s="184"/>
      <c r="T2748" s="184"/>
      <c r="U2748" s="184"/>
      <c r="V2748" s="184"/>
      <c r="W2748" s="184"/>
      <c r="X2748" s="184"/>
      <c r="Y2748" s="184"/>
      <c r="Z2748" s="184"/>
      <c r="AA2748" s="184"/>
      <c r="AB2748" s="184"/>
      <c r="AC2748" s="184"/>
      <c r="AD2748" s="184"/>
      <c r="AE2748" s="184"/>
      <c r="AF2748" s="184"/>
    </row>
    <row r="2749" spans="2:32" ht="15" customHeight="1" x14ac:dyDescent="0.35">
      <c r="B2749" s="184"/>
      <c r="C2749" s="184"/>
      <c r="D2749" s="184"/>
      <c r="E2749" s="184"/>
      <c r="F2749" s="184"/>
      <c r="G2749" s="184"/>
      <c r="H2749" s="184"/>
      <c r="I2749" s="184"/>
      <c r="J2749" s="184"/>
      <c r="K2749" s="184"/>
      <c r="L2749" s="184"/>
      <c r="M2749" s="184"/>
      <c r="N2749" s="184"/>
      <c r="O2749" s="184"/>
      <c r="P2749" s="184"/>
      <c r="Q2749" s="184"/>
      <c r="R2749" s="184"/>
      <c r="S2749" s="184"/>
      <c r="T2749" s="184"/>
      <c r="U2749" s="184"/>
      <c r="V2749" s="184"/>
      <c r="W2749" s="184"/>
      <c r="X2749" s="184"/>
      <c r="Y2749" s="184"/>
      <c r="Z2749" s="184"/>
      <c r="AA2749" s="184"/>
      <c r="AB2749" s="184"/>
      <c r="AC2749" s="184"/>
      <c r="AD2749" s="184"/>
      <c r="AE2749" s="184"/>
      <c r="AF2749" s="184"/>
    </row>
    <row r="2750" spans="2:32" ht="15" customHeight="1" x14ac:dyDescent="0.35">
      <c r="B2750" s="184"/>
      <c r="C2750" s="184"/>
      <c r="D2750" s="184"/>
      <c r="E2750" s="184"/>
      <c r="F2750" s="184"/>
      <c r="G2750" s="184"/>
      <c r="H2750" s="184"/>
      <c r="I2750" s="184"/>
      <c r="J2750" s="184"/>
      <c r="K2750" s="184"/>
      <c r="L2750" s="184"/>
      <c r="M2750" s="184"/>
      <c r="N2750" s="184"/>
      <c r="O2750" s="184"/>
      <c r="P2750" s="184"/>
      <c r="Q2750" s="184"/>
      <c r="R2750" s="184"/>
      <c r="S2750" s="184"/>
      <c r="T2750" s="184"/>
      <c r="U2750" s="184"/>
      <c r="V2750" s="184"/>
      <c r="W2750" s="184"/>
      <c r="X2750" s="184"/>
      <c r="Y2750" s="184"/>
      <c r="Z2750" s="184"/>
      <c r="AA2750" s="184"/>
      <c r="AB2750" s="184"/>
      <c r="AC2750" s="184"/>
      <c r="AD2750" s="184"/>
      <c r="AE2750" s="184"/>
      <c r="AF2750" s="184"/>
    </row>
    <row r="2751" spans="2:32" ht="12" customHeight="1" x14ac:dyDescent="0.35">
      <c r="B2751" s="184"/>
      <c r="C2751" s="184"/>
      <c r="D2751" s="184"/>
      <c r="E2751" s="184"/>
      <c r="F2751" s="184"/>
      <c r="G2751" s="184"/>
      <c r="H2751" s="184"/>
      <c r="I2751" s="184"/>
      <c r="J2751" s="184"/>
      <c r="K2751" s="184"/>
      <c r="L2751" s="184"/>
      <c r="M2751" s="184"/>
      <c r="N2751" s="184"/>
      <c r="O2751" s="184"/>
      <c r="P2751" s="184"/>
      <c r="Q2751" s="184"/>
      <c r="R2751" s="184"/>
      <c r="S2751" s="184"/>
      <c r="T2751" s="184"/>
      <c r="U2751" s="184"/>
      <c r="V2751" s="184"/>
      <c r="W2751" s="184"/>
      <c r="X2751" s="184"/>
      <c r="Y2751" s="184"/>
      <c r="Z2751" s="184"/>
      <c r="AA2751" s="184"/>
      <c r="AB2751" s="184"/>
      <c r="AC2751" s="184"/>
      <c r="AD2751" s="184"/>
      <c r="AE2751" s="184"/>
      <c r="AF2751" s="184"/>
    </row>
    <row r="2752" spans="2:32" ht="15" customHeight="1" x14ac:dyDescent="0.35">
      <c r="B2752" s="184"/>
      <c r="C2752" s="184"/>
      <c r="D2752" s="184"/>
      <c r="E2752" s="184"/>
      <c r="F2752" s="184"/>
      <c r="G2752" s="184"/>
      <c r="H2752" s="184"/>
      <c r="I2752" s="184"/>
      <c r="J2752" s="184"/>
      <c r="K2752" s="184"/>
      <c r="L2752" s="184"/>
      <c r="M2752" s="184"/>
      <c r="N2752" s="184"/>
      <c r="O2752" s="184"/>
      <c r="P2752" s="184"/>
      <c r="Q2752" s="184"/>
      <c r="R2752" s="184"/>
      <c r="S2752" s="184"/>
      <c r="T2752" s="184"/>
      <c r="U2752" s="184"/>
      <c r="V2752" s="184"/>
      <c r="W2752" s="184"/>
      <c r="X2752" s="184"/>
      <c r="Y2752" s="184"/>
      <c r="Z2752" s="184"/>
      <c r="AA2752" s="184"/>
      <c r="AB2752" s="184"/>
      <c r="AC2752" s="184"/>
      <c r="AD2752" s="184"/>
      <c r="AE2752" s="184"/>
      <c r="AF2752" s="184"/>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184"/>
      <c r="C3075" s="184"/>
      <c r="D3075" s="184"/>
      <c r="E3075" s="184"/>
      <c r="F3075" s="184"/>
      <c r="G3075" s="184"/>
      <c r="H3075" s="184"/>
      <c r="I3075" s="184"/>
      <c r="J3075" s="184"/>
      <c r="K3075" s="184"/>
      <c r="L3075" s="184"/>
      <c r="M3075" s="184"/>
      <c r="N3075" s="184"/>
      <c r="O3075" s="184"/>
      <c r="P3075" s="184"/>
      <c r="Q3075" s="184"/>
      <c r="R3075" s="184"/>
      <c r="S3075" s="184"/>
      <c r="T3075" s="184"/>
      <c r="U3075" s="184"/>
      <c r="V3075" s="184"/>
      <c r="W3075" s="184"/>
      <c r="X3075" s="184"/>
      <c r="Y3075" s="184"/>
      <c r="Z3075" s="184"/>
      <c r="AA3075" s="184"/>
      <c r="AB3075" s="184"/>
      <c r="AC3075" s="184"/>
      <c r="AD3075" s="184"/>
      <c r="AE3075" s="184"/>
      <c r="AF3075" s="184"/>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184"/>
      <c r="C3079" s="184"/>
      <c r="D3079" s="184"/>
      <c r="E3079" s="184"/>
      <c r="F3079" s="184"/>
      <c r="G3079" s="184"/>
      <c r="H3079" s="184"/>
      <c r="I3079" s="184"/>
      <c r="J3079" s="184"/>
      <c r="K3079" s="184"/>
      <c r="L3079" s="184"/>
      <c r="M3079" s="184"/>
      <c r="N3079" s="184"/>
      <c r="O3079" s="184"/>
      <c r="P3079" s="184"/>
      <c r="Q3079" s="184"/>
      <c r="R3079" s="184"/>
      <c r="S3079" s="184"/>
      <c r="T3079" s="184"/>
      <c r="U3079" s="184"/>
      <c r="V3079" s="184"/>
      <c r="W3079" s="184"/>
      <c r="X3079" s="184"/>
      <c r="Y3079" s="184"/>
      <c r="Z3079" s="184"/>
      <c r="AA3079" s="184"/>
      <c r="AB3079" s="184"/>
      <c r="AC3079" s="184"/>
      <c r="AD3079" s="184"/>
      <c r="AE3079" s="184"/>
      <c r="AF3079" s="184"/>
    </row>
    <row r="3080" spans="2:32" ht="15" customHeight="1" x14ac:dyDescent="0.35">
      <c r="B3080" s="184"/>
      <c r="C3080" s="184"/>
      <c r="D3080" s="184"/>
      <c r="E3080" s="184"/>
      <c r="F3080" s="184"/>
      <c r="G3080" s="184"/>
      <c r="H3080" s="184"/>
      <c r="I3080" s="184"/>
      <c r="J3080" s="184"/>
      <c r="K3080" s="184"/>
      <c r="L3080" s="184"/>
      <c r="M3080" s="184"/>
      <c r="N3080" s="184"/>
      <c r="O3080" s="184"/>
      <c r="P3080" s="184"/>
      <c r="Q3080" s="184"/>
      <c r="R3080" s="184"/>
      <c r="S3080" s="184"/>
      <c r="T3080" s="184"/>
      <c r="U3080" s="184"/>
      <c r="V3080" s="184"/>
      <c r="W3080" s="184"/>
      <c r="X3080" s="184"/>
      <c r="Y3080" s="184"/>
      <c r="Z3080" s="184"/>
      <c r="AA3080" s="184"/>
      <c r="AB3080" s="184"/>
      <c r="AC3080" s="184"/>
      <c r="AD3080" s="184"/>
      <c r="AE3080" s="184"/>
      <c r="AF3080" s="184"/>
    </row>
    <row r="3081" spans="2:32" ht="15" customHeight="1" x14ac:dyDescent="0.35">
      <c r="B3081" s="184"/>
      <c r="C3081" s="184"/>
      <c r="D3081" s="184"/>
      <c r="E3081" s="184"/>
      <c r="F3081" s="184"/>
      <c r="G3081" s="184"/>
      <c r="H3081" s="184"/>
      <c r="I3081" s="184"/>
      <c r="J3081" s="184"/>
      <c r="K3081" s="184"/>
      <c r="L3081" s="184"/>
      <c r="M3081" s="184"/>
      <c r="N3081" s="184"/>
      <c r="O3081" s="184"/>
      <c r="P3081" s="184"/>
      <c r="Q3081" s="184"/>
      <c r="R3081" s="184"/>
      <c r="S3081" s="184"/>
      <c r="T3081" s="184"/>
      <c r="U3081" s="184"/>
      <c r="V3081" s="184"/>
      <c r="W3081" s="184"/>
      <c r="X3081" s="184"/>
      <c r="Y3081" s="184"/>
      <c r="Z3081" s="184"/>
      <c r="AA3081" s="184"/>
      <c r="AB3081" s="184"/>
      <c r="AC3081" s="184"/>
      <c r="AD3081" s="184"/>
      <c r="AE3081" s="184"/>
      <c r="AF3081" s="184"/>
    </row>
    <row r="3082" spans="2:32" ht="15" customHeight="1" x14ac:dyDescent="0.35">
      <c r="B3082" s="184"/>
      <c r="C3082" s="184"/>
      <c r="D3082" s="184"/>
      <c r="E3082" s="184"/>
      <c r="F3082" s="184"/>
      <c r="G3082" s="184"/>
      <c r="H3082" s="184"/>
      <c r="I3082" s="184"/>
      <c r="J3082" s="184"/>
      <c r="K3082" s="184"/>
      <c r="L3082" s="184"/>
      <c r="M3082" s="184"/>
      <c r="N3082" s="184"/>
      <c r="O3082" s="184"/>
      <c r="P3082" s="184"/>
      <c r="Q3082" s="184"/>
      <c r="R3082" s="184"/>
      <c r="S3082" s="184"/>
      <c r="T3082" s="184"/>
      <c r="U3082" s="184"/>
      <c r="V3082" s="184"/>
      <c r="W3082" s="184"/>
      <c r="X3082" s="184"/>
      <c r="Y3082" s="184"/>
      <c r="Z3082" s="184"/>
      <c r="AA3082" s="184"/>
      <c r="AB3082" s="184"/>
      <c r="AC3082" s="184"/>
      <c r="AD3082" s="184"/>
      <c r="AE3082" s="184"/>
      <c r="AF3082" s="184"/>
    </row>
    <row r="3083" spans="2:32" ht="15" customHeight="1" x14ac:dyDescent="0.35">
      <c r="B3083" s="184"/>
      <c r="C3083" s="184"/>
      <c r="D3083" s="184"/>
      <c r="E3083" s="184"/>
      <c r="F3083" s="184"/>
      <c r="G3083" s="184"/>
      <c r="H3083" s="184"/>
      <c r="I3083" s="184"/>
      <c r="J3083" s="184"/>
      <c r="K3083" s="184"/>
      <c r="L3083" s="184"/>
      <c r="M3083" s="184"/>
      <c r="N3083" s="184"/>
      <c r="O3083" s="184"/>
      <c r="P3083" s="184"/>
      <c r="Q3083" s="184"/>
      <c r="R3083" s="184"/>
      <c r="S3083" s="184"/>
      <c r="T3083" s="184"/>
      <c r="U3083" s="184"/>
      <c r="V3083" s="184"/>
      <c r="W3083" s="184"/>
      <c r="X3083" s="184"/>
      <c r="Y3083" s="184"/>
      <c r="Z3083" s="184"/>
      <c r="AA3083" s="184"/>
      <c r="AB3083" s="184"/>
      <c r="AC3083" s="184"/>
      <c r="AD3083" s="184"/>
      <c r="AE3083" s="184"/>
      <c r="AF3083" s="184"/>
    </row>
    <row r="3084" spans="2:32" ht="15" customHeight="1" x14ac:dyDescent="0.35">
      <c r="B3084" s="184"/>
      <c r="C3084" s="184"/>
      <c r="D3084" s="184"/>
      <c r="E3084" s="184"/>
      <c r="F3084" s="184"/>
      <c r="G3084" s="184"/>
      <c r="H3084" s="184"/>
      <c r="I3084" s="184"/>
      <c r="J3084" s="184"/>
      <c r="K3084" s="184"/>
      <c r="L3084" s="184"/>
      <c r="M3084" s="184"/>
      <c r="N3084" s="184"/>
      <c r="O3084" s="184"/>
      <c r="P3084" s="184"/>
      <c r="Q3084" s="184"/>
      <c r="R3084" s="184"/>
      <c r="S3084" s="184"/>
      <c r="T3084" s="184"/>
      <c r="U3084" s="184"/>
      <c r="V3084" s="184"/>
      <c r="W3084" s="184"/>
      <c r="X3084" s="184"/>
      <c r="Y3084" s="184"/>
      <c r="Z3084" s="184"/>
      <c r="AA3084" s="184"/>
      <c r="AB3084" s="184"/>
      <c r="AC3084" s="184"/>
      <c r="AD3084" s="184"/>
      <c r="AE3084" s="184"/>
      <c r="AF3084" s="184"/>
    </row>
    <row r="3085" spans="2:32" ht="15" customHeight="1" x14ac:dyDescent="0.35">
      <c r="B3085" s="184"/>
      <c r="C3085" s="184"/>
      <c r="D3085" s="184"/>
      <c r="E3085" s="184"/>
      <c r="F3085" s="184"/>
      <c r="G3085" s="184"/>
      <c r="H3085" s="184"/>
      <c r="I3085" s="184"/>
      <c r="J3085" s="184"/>
      <c r="K3085" s="184"/>
      <c r="L3085" s="184"/>
      <c r="M3085" s="184"/>
      <c r="N3085" s="184"/>
      <c r="O3085" s="184"/>
      <c r="P3085" s="184"/>
      <c r="Q3085" s="184"/>
      <c r="R3085" s="184"/>
      <c r="S3085" s="184"/>
      <c r="T3085" s="184"/>
      <c r="U3085" s="184"/>
      <c r="V3085" s="184"/>
      <c r="W3085" s="184"/>
      <c r="X3085" s="184"/>
      <c r="Y3085" s="184"/>
      <c r="Z3085" s="184"/>
      <c r="AA3085" s="184"/>
      <c r="AB3085" s="184"/>
      <c r="AC3085" s="184"/>
      <c r="AD3085" s="184"/>
      <c r="AE3085" s="184"/>
      <c r="AF3085" s="184"/>
    </row>
    <row r="3086" spans="2:32" ht="15" customHeight="1" x14ac:dyDescent="0.35">
      <c r="B3086" s="184"/>
      <c r="C3086" s="184"/>
      <c r="D3086" s="184"/>
      <c r="E3086" s="184"/>
      <c r="F3086" s="184"/>
      <c r="G3086" s="184"/>
      <c r="H3086" s="184"/>
      <c r="I3086" s="184"/>
      <c r="J3086" s="184"/>
      <c r="K3086" s="184"/>
      <c r="L3086" s="184"/>
      <c r="M3086" s="184"/>
      <c r="N3086" s="184"/>
      <c r="O3086" s="184"/>
      <c r="P3086" s="184"/>
      <c r="Q3086" s="184"/>
      <c r="R3086" s="184"/>
      <c r="S3086" s="184"/>
      <c r="T3086" s="184"/>
      <c r="U3086" s="184"/>
      <c r="V3086" s="184"/>
      <c r="W3086" s="184"/>
      <c r="X3086" s="184"/>
      <c r="Y3086" s="184"/>
      <c r="Z3086" s="184"/>
      <c r="AA3086" s="184"/>
      <c r="AB3086" s="184"/>
      <c r="AC3086" s="184"/>
      <c r="AD3086" s="184"/>
      <c r="AE3086" s="184"/>
      <c r="AF3086" s="184"/>
    </row>
    <row r="3087" spans="2:32" ht="15" customHeight="1" x14ac:dyDescent="0.35">
      <c r="B3087" s="184"/>
      <c r="C3087" s="184"/>
      <c r="D3087" s="184"/>
      <c r="E3087" s="184"/>
      <c r="F3087" s="184"/>
      <c r="G3087" s="184"/>
      <c r="H3087" s="184"/>
      <c r="I3087" s="184"/>
      <c r="J3087" s="184"/>
      <c r="K3087" s="184"/>
      <c r="L3087" s="184"/>
      <c r="M3087" s="184"/>
      <c r="N3087" s="184"/>
      <c r="O3087" s="184"/>
      <c r="P3087" s="184"/>
      <c r="Q3087" s="184"/>
      <c r="R3087" s="184"/>
      <c r="S3087" s="184"/>
      <c r="T3087" s="184"/>
      <c r="U3087" s="184"/>
      <c r="V3087" s="184"/>
      <c r="W3087" s="184"/>
      <c r="X3087" s="184"/>
      <c r="Y3087" s="184"/>
      <c r="Z3087" s="184"/>
      <c r="AA3087" s="184"/>
      <c r="AB3087" s="184"/>
      <c r="AC3087" s="184"/>
      <c r="AD3087" s="184"/>
      <c r="AE3087" s="184"/>
      <c r="AF3087" s="184"/>
    </row>
    <row r="3088" spans="2:32" ht="15" customHeight="1" x14ac:dyDescent="0.35">
      <c r="B3088" s="184"/>
      <c r="C3088" s="184"/>
      <c r="D3088" s="184"/>
      <c r="E3088" s="184"/>
      <c r="F3088" s="184"/>
      <c r="G3088" s="184"/>
      <c r="H3088" s="184"/>
      <c r="I3088" s="184"/>
      <c r="J3088" s="184"/>
      <c r="K3088" s="184"/>
      <c r="L3088" s="184"/>
      <c r="M3088" s="184"/>
      <c r="N3088" s="184"/>
      <c r="O3088" s="184"/>
      <c r="P3088" s="184"/>
      <c r="Q3088" s="184"/>
      <c r="R3088" s="184"/>
      <c r="S3088" s="184"/>
      <c r="T3088" s="184"/>
      <c r="U3088" s="184"/>
      <c r="V3088" s="184"/>
      <c r="W3088" s="184"/>
      <c r="X3088" s="184"/>
      <c r="Y3088" s="184"/>
      <c r="Z3088" s="184"/>
      <c r="AA3088" s="184"/>
      <c r="AB3088" s="184"/>
      <c r="AC3088" s="184"/>
      <c r="AD3088" s="184"/>
      <c r="AE3088" s="184"/>
      <c r="AF3088" s="184"/>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184"/>
      <c r="C3394" s="184"/>
      <c r="D3394" s="184"/>
      <c r="E3394" s="184"/>
      <c r="F3394" s="184"/>
      <c r="G3394" s="184"/>
      <c r="H3394" s="184"/>
      <c r="I3394" s="184"/>
      <c r="J3394" s="184"/>
      <c r="K3394" s="184"/>
      <c r="L3394" s="184"/>
      <c r="M3394" s="184"/>
      <c r="N3394" s="184"/>
      <c r="O3394" s="184"/>
      <c r="P3394" s="184"/>
      <c r="Q3394" s="184"/>
      <c r="R3394" s="184"/>
      <c r="S3394" s="184"/>
      <c r="T3394" s="184"/>
      <c r="U3394" s="184"/>
      <c r="V3394" s="184"/>
      <c r="W3394" s="184"/>
      <c r="X3394" s="184"/>
      <c r="Y3394" s="184"/>
      <c r="Z3394" s="184"/>
      <c r="AA3394" s="184"/>
      <c r="AB3394" s="184"/>
      <c r="AC3394" s="184"/>
      <c r="AD3394" s="184"/>
      <c r="AE3394" s="184"/>
      <c r="AF3394" s="184"/>
    </row>
    <row r="3395" spans="2:32" ht="15" customHeight="1" x14ac:dyDescent="0.35">
      <c r="B3395" s="184"/>
      <c r="C3395" s="184"/>
      <c r="D3395" s="184"/>
      <c r="E3395" s="184"/>
      <c r="F3395" s="184"/>
      <c r="G3395" s="184"/>
      <c r="H3395" s="184"/>
      <c r="I3395" s="184"/>
      <c r="J3395" s="184"/>
      <c r="K3395" s="184"/>
      <c r="L3395" s="184"/>
      <c r="M3395" s="184"/>
      <c r="N3395" s="184"/>
      <c r="O3395" s="184"/>
      <c r="P3395" s="184"/>
      <c r="Q3395" s="184"/>
      <c r="R3395" s="184"/>
      <c r="S3395" s="184"/>
      <c r="T3395" s="184"/>
      <c r="U3395" s="184"/>
      <c r="V3395" s="184"/>
      <c r="W3395" s="184"/>
      <c r="X3395" s="184"/>
      <c r="Y3395" s="184"/>
      <c r="Z3395" s="184"/>
      <c r="AA3395" s="184"/>
      <c r="AB3395" s="184"/>
      <c r="AC3395" s="184"/>
      <c r="AD3395" s="184"/>
      <c r="AE3395" s="184"/>
      <c r="AF3395" s="184"/>
    </row>
    <row r="3396" spans="2:32" ht="12" customHeight="1" x14ac:dyDescent="0.35">
      <c r="B3396" s="184"/>
      <c r="C3396" s="184"/>
      <c r="D3396" s="184"/>
      <c r="E3396" s="184"/>
      <c r="F3396" s="184"/>
      <c r="G3396" s="184"/>
      <c r="H3396" s="184"/>
      <c r="I3396" s="184"/>
      <c r="J3396" s="184"/>
      <c r="K3396" s="184"/>
      <c r="L3396" s="184"/>
      <c r="M3396" s="184"/>
      <c r="N3396" s="184"/>
      <c r="O3396" s="184"/>
      <c r="P3396" s="184"/>
      <c r="Q3396" s="184"/>
      <c r="R3396" s="184"/>
      <c r="S3396" s="184"/>
      <c r="T3396" s="184"/>
      <c r="U3396" s="184"/>
      <c r="V3396" s="184"/>
      <c r="W3396" s="184"/>
      <c r="X3396" s="184"/>
      <c r="Y3396" s="184"/>
      <c r="Z3396" s="184"/>
      <c r="AA3396" s="184"/>
      <c r="AB3396" s="184"/>
      <c r="AC3396" s="184"/>
      <c r="AD3396" s="184"/>
      <c r="AE3396" s="184"/>
      <c r="AF3396" s="184"/>
    </row>
    <row r="3397" spans="2:32" ht="15" customHeight="1" x14ac:dyDescent="0.35">
      <c r="B3397" s="184"/>
      <c r="C3397" s="184"/>
      <c r="D3397" s="184"/>
      <c r="E3397" s="184"/>
      <c r="F3397" s="184"/>
      <c r="G3397" s="184"/>
      <c r="H3397" s="184"/>
      <c r="I3397" s="184"/>
      <c r="J3397" s="184"/>
      <c r="K3397" s="184"/>
      <c r="L3397" s="184"/>
      <c r="M3397" s="184"/>
      <c r="N3397" s="184"/>
      <c r="O3397" s="184"/>
      <c r="P3397" s="184"/>
      <c r="Q3397" s="184"/>
      <c r="R3397" s="184"/>
      <c r="S3397" s="184"/>
      <c r="T3397" s="184"/>
      <c r="U3397" s="184"/>
      <c r="V3397" s="184"/>
      <c r="W3397" s="184"/>
      <c r="X3397" s="184"/>
      <c r="Y3397" s="184"/>
      <c r="Z3397" s="184"/>
      <c r="AA3397" s="184"/>
      <c r="AB3397" s="184"/>
      <c r="AC3397" s="184"/>
      <c r="AD3397" s="184"/>
      <c r="AE3397" s="184"/>
      <c r="AF3397" s="184"/>
    </row>
    <row r="3398" spans="2:32" ht="15" customHeight="1" x14ac:dyDescent="0.35">
      <c r="B3398" s="184"/>
      <c r="C3398" s="184"/>
      <c r="D3398" s="184"/>
      <c r="E3398" s="184"/>
      <c r="F3398" s="184"/>
      <c r="G3398" s="184"/>
      <c r="H3398" s="184"/>
      <c r="I3398" s="184"/>
      <c r="J3398" s="184"/>
      <c r="K3398" s="184"/>
      <c r="L3398" s="184"/>
      <c r="M3398" s="184"/>
      <c r="N3398" s="184"/>
      <c r="O3398" s="184"/>
      <c r="P3398" s="184"/>
      <c r="Q3398" s="184"/>
      <c r="R3398" s="184"/>
      <c r="S3398" s="184"/>
      <c r="T3398" s="184"/>
      <c r="U3398" s="184"/>
      <c r="V3398" s="184"/>
      <c r="W3398" s="184"/>
      <c r="X3398" s="184"/>
      <c r="Y3398" s="184"/>
      <c r="Z3398" s="184"/>
      <c r="AA3398" s="184"/>
      <c r="AB3398" s="184"/>
      <c r="AC3398" s="184"/>
      <c r="AD3398" s="184"/>
      <c r="AE3398" s="184"/>
      <c r="AF3398" s="184"/>
    </row>
    <row r="3399" spans="2:32" ht="12" customHeight="1" x14ac:dyDescent="0.35">
      <c r="B3399" s="184"/>
      <c r="C3399" s="184"/>
      <c r="D3399" s="184"/>
      <c r="E3399" s="184"/>
      <c r="F3399" s="184"/>
      <c r="G3399" s="184"/>
      <c r="H3399" s="184"/>
      <c r="I3399" s="184"/>
      <c r="J3399" s="184"/>
      <c r="K3399" s="184"/>
      <c r="L3399" s="184"/>
      <c r="M3399" s="184"/>
      <c r="N3399" s="184"/>
      <c r="O3399" s="184"/>
      <c r="P3399" s="184"/>
      <c r="Q3399" s="184"/>
      <c r="R3399" s="184"/>
      <c r="S3399" s="184"/>
      <c r="T3399" s="184"/>
      <c r="U3399" s="184"/>
      <c r="V3399" s="184"/>
      <c r="W3399" s="184"/>
      <c r="X3399" s="184"/>
      <c r="Y3399" s="184"/>
      <c r="Z3399" s="184"/>
      <c r="AA3399" s="184"/>
      <c r="AB3399" s="184"/>
      <c r="AC3399" s="184"/>
      <c r="AD3399" s="184"/>
      <c r="AE3399" s="184"/>
      <c r="AF3399" s="184"/>
    </row>
    <row r="3400" spans="2:32" ht="15" customHeight="1" x14ac:dyDescent="0.35">
      <c r="B3400" s="184"/>
      <c r="C3400" s="184"/>
      <c r="D3400" s="184"/>
      <c r="E3400" s="184"/>
      <c r="F3400" s="184"/>
      <c r="G3400" s="184"/>
      <c r="H3400" s="184"/>
      <c r="I3400" s="184"/>
      <c r="J3400" s="184"/>
      <c r="K3400" s="184"/>
      <c r="L3400" s="184"/>
      <c r="M3400" s="184"/>
      <c r="N3400" s="184"/>
      <c r="O3400" s="184"/>
      <c r="P3400" s="184"/>
      <c r="Q3400" s="184"/>
      <c r="R3400" s="184"/>
      <c r="S3400" s="184"/>
      <c r="T3400" s="184"/>
      <c r="U3400" s="184"/>
      <c r="V3400" s="184"/>
      <c r="W3400" s="184"/>
      <c r="X3400" s="184"/>
      <c r="Y3400" s="184"/>
      <c r="Z3400" s="184"/>
      <c r="AA3400" s="184"/>
      <c r="AB3400" s="184"/>
      <c r="AC3400" s="184"/>
      <c r="AD3400" s="184"/>
      <c r="AE3400" s="184"/>
      <c r="AF3400" s="184"/>
    </row>
    <row r="3401" spans="2:32" ht="15" customHeight="1" x14ac:dyDescent="0.35">
      <c r="B3401" s="184"/>
      <c r="C3401" s="184"/>
      <c r="D3401" s="184"/>
      <c r="E3401" s="184"/>
      <c r="F3401" s="184"/>
      <c r="G3401" s="184"/>
      <c r="H3401" s="184"/>
      <c r="I3401" s="184"/>
      <c r="J3401" s="184"/>
      <c r="K3401" s="184"/>
      <c r="L3401" s="184"/>
      <c r="M3401" s="184"/>
      <c r="N3401" s="184"/>
      <c r="O3401" s="184"/>
      <c r="P3401" s="184"/>
      <c r="Q3401" s="184"/>
      <c r="R3401" s="184"/>
      <c r="S3401" s="184"/>
      <c r="T3401" s="184"/>
      <c r="U3401" s="184"/>
      <c r="V3401" s="184"/>
      <c r="W3401" s="184"/>
      <c r="X3401" s="184"/>
      <c r="Y3401" s="184"/>
      <c r="Z3401" s="184"/>
      <c r="AA3401" s="184"/>
      <c r="AB3401" s="184"/>
      <c r="AC3401" s="184"/>
      <c r="AD3401" s="184"/>
      <c r="AE3401" s="184"/>
      <c r="AF3401" s="184"/>
    </row>
    <row r="3402" spans="2:32" ht="15" customHeight="1" x14ac:dyDescent="0.35">
      <c r="B3402" s="184"/>
      <c r="C3402" s="184"/>
      <c r="D3402" s="184"/>
      <c r="E3402" s="184"/>
      <c r="F3402" s="184"/>
      <c r="G3402" s="184"/>
      <c r="H3402" s="184"/>
      <c r="I3402" s="184"/>
      <c r="J3402" s="184"/>
      <c r="K3402" s="184"/>
      <c r="L3402" s="184"/>
      <c r="M3402" s="184"/>
      <c r="N3402" s="184"/>
      <c r="O3402" s="184"/>
      <c r="P3402" s="184"/>
      <c r="Q3402" s="184"/>
      <c r="R3402" s="184"/>
      <c r="S3402" s="184"/>
      <c r="T3402" s="184"/>
      <c r="U3402" s="184"/>
      <c r="V3402" s="184"/>
      <c r="W3402" s="184"/>
      <c r="X3402" s="184"/>
      <c r="Y3402" s="184"/>
      <c r="Z3402" s="184"/>
      <c r="AA3402" s="184"/>
      <c r="AB3402" s="184"/>
      <c r="AC3402" s="184"/>
      <c r="AD3402" s="184"/>
      <c r="AE3402" s="184"/>
      <c r="AF3402" s="184"/>
    </row>
    <row r="3403" spans="2:32" ht="15" customHeight="1" x14ac:dyDescent="0.35">
      <c r="B3403" s="184"/>
      <c r="C3403" s="184"/>
      <c r="D3403" s="184"/>
      <c r="E3403" s="184"/>
      <c r="F3403" s="184"/>
      <c r="G3403" s="184"/>
      <c r="H3403" s="184"/>
      <c r="I3403" s="184"/>
      <c r="J3403" s="184"/>
      <c r="K3403" s="184"/>
      <c r="L3403" s="184"/>
      <c r="M3403" s="184"/>
      <c r="N3403" s="184"/>
      <c r="O3403" s="184"/>
      <c r="P3403" s="184"/>
      <c r="Q3403" s="184"/>
      <c r="R3403" s="184"/>
      <c r="S3403" s="184"/>
      <c r="T3403" s="184"/>
      <c r="U3403" s="184"/>
      <c r="V3403" s="184"/>
      <c r="W3403" s="184"/>
      <c r="X3403" s="184"/>
      <c r="Y3403" s="184"/>
      <c r="Z3403" s="184"/>
      <c r="AA3403" s="184"/>
      <c r="AB3403" s="184"/>
      <c r="AC3403" s="184"/>
      <c r="AD3403" s="184"/>
      <c r="AE3403" s="184"/>
      <c r="AF3403" s="184"/>
    </row>
    <row r="3404" spans="2:32" ht="15" customHeight="1" x14ac:dyDescent="0.35">
      <c r="B3404" s="184"/>
      <c r="C3404" s="184"/>
      <c r="D3404" s="184"/>
      <c r="E3404" s="184"/>
      <c r="F3404" s="184"/>
      <c r="G3404" s="184"/>
      <c r="H3404" s="184"/>
      <c r="I3404" s="184"/>
      <c r="J3404" s="184"/>
      <c r="K3404" s="184"/>
      <c r="L3404" s="184"/>
      <c r="M3404" s="184"/>
      <c r="N3404" s="184"/>
      <c r="O3404" s="184"/>
      <c r="P3404" s="184"/>
      <c r="Q3404" s="184"/>
      <c r="R3404" s="184"/>
      <c r="S3404" s="184"/>
      <c r="T3404" s="184"/>
      <c r="U3404" s="184"/>
      <c r="V3404" s="184"/>
      <c r="W3404" s="184"/>
      <c r="X3404" s="184"/>
      <c r="Y3404" s="184"/>
      <c r="Z3404" s="184"/>
      <c r="AA3404" s="184"/>
      <c r="AB3404" s="184"/>
      <c r="AC3404" s="184"/>
      <c r="AD3404" s="184"/>
      <c r="AE3404" s="184"/>
      <c r="AF3404" s="184"/>
    </row>
    <row r="3405" spans="2:32" ht="15" customHeight="1" x14ac:dyDescent="0.35">
      <c r="B3405" s="184"/>
      <c r="C3405" s="184"/>
      <c r="D3405" s="184"/>
      <c r="E3405" s="184"/>
      <c r="F3405" s="184"/>
      <c r="G3405" s="184"/>
      <c r="H3405" s="184"/>
      <c r="I3405" s="184"/>
      <c r="J3405" s="184"/>
      <c r="K3405" s="184"/>
      <c r="L3405" s="184"/>
      <c r="M3405" s="184"/>
      <c r="N3405" s="184"/>
      <c r="O3405" s="184"/>
      <c r="P3405" s="184"/>
      <c r="Q3405" s="184"/>
      <c r="R3405" s="184"/>
      <c r="S3405" s="184"/>
      <c r="T3405" s="184"/>
      <c r="U3405" s="184"/>
      <c r="V3405" s="184"/>
      <c r="W3405" s="184"/>
      <c r="X3405" s="184"/>
      <c r="Y3405" s="184"/>
      <c r="Z3405" s="184"/>
      <c r="AA3405" s="184"/>
      <c r="AB3405" s="184"/>
      <c r="AC3405" s="184"/>
      <c r="AD3405" s="184"/>
      <c r="AE3405" s="184"/>
      <c r="AF3405" s="184"/>
    </row>
    <row r="3406" spans="2:32" ht="15" customHeight="1" x14ac:dyDescent="0.35">
      <c r="B3406" s="184"/>
      <c r="C3406" s="184"/>
      <c r="D3406" s="184"/>
      <c r="E3406" s="184"/>
      <c r="F3406" s="184"/>
      <c r="G3406" s="184"/>
      <c r="H3406" s="184"/>
      <c r="I3406" s="184"/>
      <c r="J3406" s="184"/>
      <c r="K3406" s="184"/>
      <c r="L3406" s="184"/>
      <c r="M3406" s="184"/>
      <c r="N3406" s="184"/>
      <c r="O3406" s="184"/>
      <c r="P3406" s="184"/>
      <c r="Q3406" s="184"/>
      <c r="R3406" s="184"/>
      <c r="S3406" s="184"/>
      <c r="T3406" s="184"/>
      <c r="U3406" s="184"/>
      <c r="V3406" s="184"/>
      <c r="W3406" s="184"/>
      <c r="X3406" s="184"/>
      <c r="Y3406" s="184"/>
      <c r="Z3406" s="184"/>
      <c r="AA3406" s="184"/>
      <c r="AB3406" s="184"/>
      <c r="AC3406" s="184"/>
      <c r="AD3406" s="184"/>
      <c r="AE3406" s="184"/>
      <c r="AF3406" s="184"/>
    </row>
    <row r="3407" spans="2:32" ht="15" customHeight="1" x14ac:dyDescent="0.35">
      <c r="B3407" s="184"/>
      <c r="C3407" s="184"/>
      <c r="D3407" s="184"/>
      <c r="E3407" s="184"/>
      <c r="F3407" s="184"/>
      <c r="G3407" s="184"/>
      <c r="H3407" s="184"/>
      <c r="I3407" s="184"/>
      <c r="J3407" s="184"/>
      <c r="K3407" s="184"/>
      <c r="L3407" s="184"/>
      <c r="M3407" s="184"/>
      <c r="N3407" s="184"/>
      <c r="O3407" s="184"/>
      <c r="P3407" s="184"/>
      <c r="Q3407" s="184"/>
      <c r="R3407" s="184"/>
      <c r="S3407" s="184"/>
      <c r="T3407" s="184"/>
      <c r="U3407" s="184"/>
      <c r="V3407" s="184"/>
      <c r="W3407" s="184"/>
      <c r="X3407" s="184"/>
      <c r="Y3407" s="184"/>
      <c r="Z3407" s="184"/>
      <c r="AA3407" s="184"/>
      <c r="AB3407" s="184"/>
      <c r="AC3407" s="184"/>
      <c r="AD3407" s="184"/>
      <c r="AE3407" s="184"/>
      <c r="AF3407" s="184"/>
    </row>
    <row r="3408" spans="2:32" ht="15" customHeight="1" x14ac:dyDescent="0.35">
      <c r="B3408" s="184"/>
      <c r="C3408" s="184"/>
      <c r="D3408" s="184"/>
      <c r="E3408" s="184"/>
      <c r="F3408" s="184"/>
      <c r="G3408" s="184"/>
      <c r="H3408" s="184"/>
      <c r="I3408" s="184"/>
      <c r="J3408" s="184"/>
      <c r="K3408" s="184"/>
      <c r="L3408" s="184"/>
      <c r="M3408" s="184"/>
      <c r="N3408" s="184"/>
      <c r="O3408" s="184"/>
      <c r="P3408" s="184"/>
      <c r="Q3408" s="184"/>
      <c r="R3408" s="184"/>
      <c r="S3408" s="184"/>
      <c r="T3408" s="184"/>
      <c r="U3408" s="184"/>
      <c r="V3408" s="184"/>
      <c r="W3408" s="184"/>
      <c r="X3408" s="184"/>
      <c r="Y3408" s="184"/>
      <c r="Z3408" s="184"/>
      <c r="AA3408" s="184"/>
      <c r="AB3408" s="184"/>
      <c r="AC3408" s="184"/>
      <c r="AD3408" s="184"/>
      <c r="AE3408" s="184"/>
      <c r="AF3408" s="184"/>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184"/>
      <c r="C3496" s="184"/>
      <c r="D3496" s="184"/>
      <c r="E3496" s="184"/>
      <c r="F3496" s="184"/>
      <c r="G3496" s="184"/>
      <c r="H3496" s="184"/>
      <c r="I3496" s="184"/>
      <c r="J3496" s="184"/>
      <c r="K3496" s="184"/>
      <c r="L3496" s="184"/>
      <c r="M3496" s="184"/>
      <c r="N3496" s="184"/>
      <c r="O3496" s="184"/>
      <c r="P3496" s="184"/>
      <c r="Q3496" s="184"/>
      <c r="R3496" s="184"/>
      <c r="S3496" s="184"/>
      <c r="T3496" s="184"/>
      <c r="U3496" s="184"/>
      <c r="V3496" s="184"/>
      <c r="W3496" s="184"/>
      <c r="X3496" s="184"/>
      <c r="Y3496" s="184"/>
      <c r="Z3496" s="184"/>
      <c r="AA3496" s="184"/>
      <c r="AB3496" s="184"/>
      <c r="AC3496" s="184"/>
      <c r="AD3496" s="184"/>
      <c r="AE3496" s="184"/>
      <c r="AF3496" s="184"/>
    </row>
    <row r="3497" spans="2:32" ht="15" customHeight="1" x14ac:dyDescent="0.35"/>
    <row r="3498" spans="2:32" ht="15" customHeight="1" x14ac:dyDescent="0.35"/>
    <row r="3499" spans="2:32" ht="15" customHeight="1" x14ac:dyDescent="0.35">
      <c r="B3499" s="184"/>
      <c r="C3499" s="184"/>
      <c r="D3499" s="184"/>
      <c r="E3499" s="184"/>
      <c r="F3499" s="184"/>
      <c r="G3499" s="184"/>
      <c r="H3499" s="184"/>
      <c r="I3499" s="184"/>
      <c r="J3499" s="184"/>
      <c r="K3499" s="184"/>
      <c r="L3499" s="184"/>
      <c r="M3499" s="184"/>
      <c r="N3499" s="184"/>
      <c r="O3499" s="184"/>
      <c r="P3499" s="184"/>
      <c r="Q3499" s="184"/>
      <c r="R3499" s="184"/>
      <c r="S3499" s="184"/>
      <c r="T3499" s="184"/>
      <c r="U3499" s="184"/>
      <c r="V3499" s="184"/>
      <c r="W3499" s="184"/>
      <c r="X3499" s="184"/>
      <c r="Y3499" s="184"/>
      <c r="Z3499" s="184"/>
      <c r="AA3499" s="184"/>
      <c r="AB3499" s="184"/>
      <c r="AC3499" s="184"/>
      <c r="AD3499" s="184"/>
      <c r="AE3499" s="184"/>
      <c r="AF3499" s="184"/>
    </row>
    <row r="3500" spans="2:32" ht="15" customHeight="1" x14ac:dyDescent="0.35"/>
    <row r="3501" spans="2:32" ht="15" customHeight="1" x14ac:dyDescent="0.35">
      <c r="B3501" s="184"/>
      <c r="C3501" s="184"/>
      <c r="D3501" s="184"/>
      <c r="E3501" s="184"/>
      <c r="F3501" s="184"/>
      <c r="G3501" s="184"/>
      <c r="H3501" s="184"/>
      <c r="I3501" s="184"/>
      <c r="J3501" s="184"/>
      <c r="K3501" s="184"/>
      <c r="L3501" s="184"/>
      <c r="M3501" s="184"/>
      <c r="N3501" s="184"/>
      <c r="O3501" s="184"/>
      <c r="P3501" s="184"/>
      <c r="Q3501" s="184"/>
      <c r="R3501" s="184"/>
      <c r="S3501" s="184"/>
      <c r="T3501" s="184"/>
      <c r="U3501" s="184"/>
      <c r="V3501" s="184"/>
      <c r="W3501" s="184"/>
      <c r="X3501" s="184"/>
      <c r="Y3501" s="184"/>
      <c r="Z3501" s="184"/>
      <c r="AA3501" s="184"/>
      <c r="AB3501" s="184"/>
      <c r="AC3501" s="184"/>
      <c r="AD3501" s="184"/>
      <c r="AE3501" s="184"/>
      <c r="AF3501" s="184"/>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184"/>
      <c r="C3621" s="184"/>
      <c r="D3621" s="184"/>
      <c r="E3621" s="184"/>
      <c r="F3621" s="184"/>
      <c r="G3621" s="184"/>
      <c r="H3621" s="184"/>
      <c r="I3621" s="184"/>
      <c r="J3621" s="184"/>
      <c r="K3621" s="184"/>
      <c r="L3621" s="184"/>
      <c r="M3621" s="184"/>
      <c r="N3621" s="184"/>
      <c r="O3621" s="184"/>
      <c r="P3621" s="184"/>
      <c r="Q3621" s="184"/>
      <c r="R3621" s="184"/>
      <c r="S3621" s="184"/>
      <c r="T3621" s="184"/>
      <c r="U3621" s="184"/>
      <c r="V3621" s="184"/>
      <c r="W3621" s="184"/>
      <c r="X3621" s="184"/>
      <c r="Y3621" s="184"/>
      <c r="Z3621" s="184"/>
      <c r="AA3621" s="184"/>
      <c r="AB3621" s="184"/>
      <c r="AC3621" s="184"/>
      <c r="AD3621" s="184"/>
      <c r="AE3621" s="184"/>
      <c r="AF3621" s="184"/>
    </row>
    <row r="3622" spans="2:32" ht="15" customHeight="1" x14ac:dyDescent="0.35"/>
    <row r="3623" spans="2:32" ht="15" customHeight="1" x14ac:dyDescent="0.35"/>
    <row r="3624" spans="2:32" ht="15" customHeight="1" x14ac:dyDescent="0.35">
      <c r="B3624" s="184"/>
      <c r="C3624" s="184"/>
      <c r="D3624" s="184"/>
      <c r="E3624" s="184"/>
      <c r="F3624" s="184"/>
      <c r="G3624" s="184"/>
      <c r="H3624" s="184"/>
      <c r="I3624" s="184"/>
      <c r="J3624" s="184"/>
      <c r="K3624" s="184"/>
      <c r="L3624" s="184"/>
      <c r="M3624" s="184"/>
      <c r="N3624" s="184"/>
      <c r="O3624" s="184"/>
      <c r="P3624" s="184"/>
      <c r="Q3624" s="184"/>
      <c r="R3624" s="184"/>
      <c r="S3624" s="184"/>
      <c r="T3624" s="184"/>
      <c r="U3624" s="184"/>
      <c r="V3624" s="184"/>
      <c r="W3624" s="184"/>
      <c r="X3624" s="184"/>
      <c r="Y3624" s="184"/>
      <c r="Z3624" s="184"/>
      <c r="AA3624" s="184"/>
      <c r="AB3624" s="184"/>
      <c r="AC3624" s="184"/>
      <c r="AD3624" s="184"/>
      <c r="AE3624" s="184"/>
      <c r="AF3624" s="184"/>
    </row>
    <row r="3625" spans="2:32" ht="15" customHeight="1" x14ac:dyDescent="0.35"/>
    <row r="3626" spans="2:32" ht="15" customHeight="1" x14ac:dyDescent="0.35">
      <c r="B3626" s="184"/>
      <c r="C3626" s="184"/>
      <c r="D3626" s="184"/>
      <c r="E3626" s="184"/>
      <c r="F3626" s="184"/>
      <c r="G3626" s="184"/>
      <c r="H3626" s="184"/>
      <c r="I3626" s="184"/>
      <c r="J3626" s="184"/>
      <c r="K3626" s="184"/>
      <c r="L3626" s="184"/>
      <c r="M3626" s="184"/>
      <c r="N3626" s="184"/>
      <c r="O3626" s="184"/>
      <c r="P3626" s="184"/>
      <c r="Q3626" s="184"/>
      <c r="R3626" s="184"/>
      <c r="S3626" s="184"/>
      <c r="T3626" s="184"/>
      <c r="U3626" s="184"/>
      <c r="V3626" s="184"/>
      <c r="W3626" s="184"/>
      <c r="X3626" s="184"/>
      <c r="Y3626" s="184"/>
      <c r="Z3626" s="184"/>
      <c r="AA3626" s="184"/>
      <c r="AB3626" s="184"/>
      <c r="AC3626" s="184"/>
      <c r="AD3626" s="184"/>
      <c r="AE3626" s="184"/>
      <c r="AF3626" s="184"/>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184"/>
      <c r="C3746" s="184"/>
      <c r="D3746" s="184"/>
      <c r="E3746" s="184"/>
      <c r="F3746" s="184"/>
      <c r="G3746" s="184"/>
      <c r="H3746" s="184"/>
      <c r="I3746" s="184"/>
      <c r="J3746" s="184"/>
      <c r="K3746" s="184"/>
      <c r="L3746" s="184"/>
      <c r="M3746" s="184"/>
      <c r="N3746" s="184"/>
      <c r="O3746" s="184"/>
      <c r="P3746" s="184"/>
      <c r="Q3746" s="184"/>
      <c r="R3746" s="184"/>
      <c r="S3746" s="184"/>
      <c r="T3746" s="184"/>
      <c r="U3746" s="184"/>
      <c r="V3746" s="184"/>
      <c r="W3746" s="184"/>
      <c r="X3746" s="184"/>
      <c r="Y3746" s="184"/>
      <c r="Z3746" s="184"/>
      <c r="AA3746" s="184"/>
      <c r="AB3746" s="184"/>
      <c r="AC3746" s="184"/>
      <c r="AD3746" s="184"/>
      <c r="AE3746" s="184"/>
      <c r="AF3746" s="184"/>
    </row>
    <row r="3747" spans="2:32" ht="15" customHeight="1" x14ac:dyDescent="0.35"/>
    <row r="3748" spans="2:32" ht="15" customHeight="1" x14ac:dyDescent="0.35"/>
    <row r="3749" spans="2:32" ht="15" customHeight="1" x14ac:dyDescent="0.35">
      <c r="B3749" s="184"/>
      <c r="C3749" s="184"/>
      <c r="D3749" s="184"/>
      <c r="E3749" s="184"/>
      <c r="F3749" s="184"/>
      <c r="G3749" s="184"/>
      <c r="H3749" s="184"/>
      <c r="I3749" s="184"/>
      <c r="J3749" s="184"/>
      <c r="K3749" s="184"/>
      <c r="L3749" s="184"/>
      <c r="M3749" s="184"/>
      <c r="N3749" s="184"/>
      <c r="O3749" s="184"/>
      <c r="P3749" s="184"/>
      <c r="Q3749" s="184"/>
      <c r="R3749" s="184"/>
      <c r="S3749" s="184"/>
      <c r="T3749" s="184"/>
      <c r="U3749" s="184"/>
      <c r="V3749" s="184"/>
      <c r="W3749" s="184"/>
      <c r="X3749" s="184"/>
      <c r="Y3749" s="184"/>
      <c r="Z3749" s="184"/>
      <c r="AA3749" s="184"/>
      <c r="AB3749" s="184"/>
      <c r="AC3749" s="184"/>
      <c r="AD3749" s="184"/>
      <c r="AE3749" s="184"/>
      <c r="AF3749" s="184"/>
    </row>
    <row r="3750" spans="2:32" ht="15" customHeight="1" x14ac:dyDescent="0.35"/>
    <row r="3751" spans="2:32" ht="15" customHeight="1" x14ac:dyDescent="0.35">
      <c r="B3751" s="184"/>
      <c r="C3751" s="184"/>
      <c r="D3751" s="184"/>
      <c r="E3751" s="184"/>
      <c r="F3751" s="184"/>
      <c r="G3751" s="184"/>
      <c r="H3751" s="184"/>
      <c r="I3751" s="184"/>
      <c r="J3751" s="184"/>
      <c r="K3751" s="184"/>
      <c r="L3751" s="184"/>
      <c r="M3751" s="184"/>
      <c r="N3751" s="184"/>
      <c r="O3751" s="184"/>
      <c r="P3751" s="184"/>
      <c r="Q3751" s="184"/>
      <c r="R3751" s="184"/>
      <c r="S3751" s="184"/>
      <c r="T3751" s="184"/>
      <c r="U3751" s="184"/>
      <c r="V3751" s="184"/>
      <c r="W3751" s="184"/>
      <c r="X3751" s="184"/>
      <c r="Y3751" s="184"/>
      <c r="Z3751" s="184"/>
      <c r="AA3751" s="184"/>
      <c r="AB3751" s="184"/>
      <c r="AC3751" s="184"/>
      <c r="AD3751" s="184"/>
      <c r="AE3751" s="184"/>
      <c r="AF3751" s="184"/>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184"/>
      <c r="C3874" s="184"/>
      <c r="D3874" s="184"/>
      <c r="E3874" s="184"/>
      <c r="F3874" s="184"/>
      <c r="G3874" s="184"/>
      <c r="H3874" s="184"/>
      <c r="I3874" s="184"/>
      <c r="J3874" s="184"/>
      <c r="K3874" s="184"/>
      <c r="L3874" s="184"/>
      <c r="M3874" s="184"/>
      <c r="N3874" s="184"/>
      <c r="O3874" s="184"/>
      <c r="P3874" s="184"/>
      <c r="Q3874" s="184"/>
      <c r="R3874" s="184"/>
      <c r="S3874" s="184"/>
      <c r="T3874" s="184"/>
      <c r="U3874" s="184"/>
      <c r="V3874" s="184"/>
      <c r="W3874" s="184"/>
      <c r="X3874" s="184"/>
      <c r="Y3874" s="184"/>
      <c r="Z3874" s="184"/>
      <c r="AA3874" s="184"/>
      <c r="AB3874" s="184"/>
      <c r="AC3874" s="184"/>
      <c r="AD3874" s="184"/>
      <c r="AE3874" s="184"/>
      <c r="AF3874" s="184"/>
    </row>
    <row r="3875" spans="2:32" ht="15" customHeight="1" x14ac:dyDescent="0.35"/>
    <row r="3876" spans="2:32" ht="15" customHeight="1" x14ac:dyDescent="0.35">
      <c r="B3876" s="184"/>
      <c r="C3876" s="184"/>
      <c r="D3876" s="184"/>
      <c r="E3876" s="184"/>
      <c r="F3876" s="184"/>
      <c r="G3876" s="184"/>
      <c r="H3876" s="184"/>
      <c r="I3876" s="184"/>
      <c r="J3876" s="184"/>
      <c r="K3876" s="184"/>
      <c r="L3876" s="184"/>
      <c r="M3876" s="184"/>
      <c r="N3876" s="184"/>
      <c r="O3876" s="184"/>
      <c r="P3876" s="184"/>
      <c r="Q3876" s="184"/>
      <c r="R3876" s="184"/>
      <c r="S3876" s="184"/>
      <c r="T3876" s="184"/>
      <c r="U3876" s="184"/>
      <c r="V3876" s="184"/>
      <c r="W3876" s="184"/>
      <c r="X3876" s="184"/>
      <c r="Y3876" s="184"/>
      <c r="Z3876" s="184"/>
      <c r="AA3876" s="184"/>
      <c r="AB3876" s="184"/>
      <c r="AC3876" s="184"/>
      <c r="AD3876" s="184"/>
      <c r="AE3876" s="184"/>
      <c r="AF3876" s="184"/>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184"/>
      <c r="C3886" s="184"/>
      <c r="D3886" s="184"/>
      <c r="E3886" s="184"/>
      <c r="F3886" s="184"/>
      <c r="G3886" s="184"/>
      <c r="H3886" s="184"/>
      <c r="I3886" s="184"/>
      <c r="J3886" s="184"/>
      <c r="K3886" s="184"/>
      <c r="L3886" s="184"/>
      <c r="M3886" s="184"/>
      <c r="N3886" s="184"/>
      <c r="O3886" s="184"/>
      <c r="P3886" s="184"/>
      <c r="Q3886" s="184"/>
      <c r="R3886" s="184"/>
      <c r="S3886" s="184"/>
      <c r="T3886" s="184"/>
      <c r="U3886" s="184"/>
      <c r="V3886" s="184"/>
      <c r="W3886" s="184"/>
      <c r="X3886" s="184"/>
      <c r="Y3886" s="184"/>
      <c r="Z3886" s="184"/>
      <c r="AA3886" s="184"/>
      <c r="AB3886" s="184"/>
      <c r="AC3886" s="184"/>
      <c r="AD3886" s="184"/>
      <c r="AE3886" s="184"/>
      <c r="AF3886" s="184"/>
    </row>
    <row r="3887" spans="2:32" ht="15" customHeight="1" x14ac:dyDescent="0.35">
      <c r="B3887" s="184"/>
      <c r="C3887" s="184"/>
      <c r="D3887" s="184"/>
      <c r="E3887" s="184"/>
      <c r="F3887" s="184"/>
      <c r="G3887" s="184"/>
      <c r="H3887" s="184"/>
      <c r="I3887" s="184"/>
      <c r="J3887" s="184"/>
      <c r="K3887" s="184"/>
      <c r="L3887" s="184"/>
      <c r="M3887" s="184"/>
      <c r="N3887" s="184"/>
      <c r="O3887" s="184"/>
      <c r="P3887" s="184"/>
      <c r="Q3887" s="184"/>
      <c r="R3887" s="184"/>
      <c r="S3887" s="184"/>
      <c r="T3887" s="184"/>
      <c r="U3887" s="184"/>
      <c r="V3887" s="184"/>
      <c r="W3887" s="184"/>
      <c r="X3887" s="184"/>
      <c r="Y3887" s="184"/>
      <c r="Z3887" s="184"/>
      <c r="AA3887" s="184"/>
      <c r="AB3887" s="184"/>
      <c r="AC3887" s="184"/>
      <c r="AD3887" s="184"/>
      <c r="AE3887" s="184"/>
      <c r="AF3887" s="184"/>
    </row>
    <row r="3888" spans="2:32" ht="15" customHeight="1" x14ac:dyDescent="0.35">
      <c r="B3888" s="184"/>
      <c r="C3888" s="184"/>
      <c r="D3888" s="184"/>
      <c r="E3888" s="184"/>
      <c r="F3888" s="184"/>
      <c r="G3888" s="184"/>
      <c r="H3888" s="184"/>
      <c r="I3888" s="184"/>
      <c r="J3888" s="184"/>
      <c r="K3888" s="184"/>
      <c r="L3888" s="184"/>
      <c r="M3888" s="184"/>
      <c r="N3888" s="184"/>
      <c r="O3888" s="184"/>
      <c r="P3888" s="184"/>
      <c r="Q3888" s="184"/>
      <c r="R3888" s="184"/>
      <c r="S3888" s="184"/>
      <c r="T3888" s="184"/>
      <c r="U3888" s="184"/>
      <c r="V3888" s="184"/>
      <c r="W3888" s="184"/>
      <c r="X3888" s="184"/>
      <c r="Y3888" s="184"/>
      <c r="Z3888" s="184"/>
      <c r="AA3888" s="184"/>
      <c r="AB3888" s="184"/>
      <c r="AC3888" s="184"/>
      <c r="AD3888" s="184"/>
      <c r="AE3888" s="184"/>
      <c r="AF3888" s="184"/>
    </row>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184"/>
      <c r="C4001" s="184"/>
      <c r="D4001" s="184"/>
      <c r="E4001" s="184"/>
      <c r="F4001" s="184"/>
      <c r="G4001" s="184"/>
      <c r="H4001" s="184"/>
      <c r="I4001" s="184"/>
      <c r="J4001" s="184"/>
      <c r="K4001" s="184"/>
      <c r="L4001" s="184"/>
      <c r="M4001" s="184"/>
      <c r="N4001" s="184"/>
      <c r="O4001" s="184"/>
      <c r="P4001" s="184"/>
      <c r="Q4001" s="184"/>
      <c r="R4001" s="184"/>
      <c r="S4001" s="184"/>
      <c r="T4001" s="184"/>
      <c r="U4001" s="184"/>
      <c r="V4001" s="184"/>
      <c r="W4001" s="184"/>
      <c r="X4001" s="184"/>
      <c r="Y4001" s="184"/>
      <c r="Z4001" s="184"/>
      <c r="AA4001" s="184"/>
      <c r="AB4001" s="184"/>
      <c r="AC4001" s="184"/>
      <c r="AD4001" s="184"/>
      <c r="AE4001" s="184"/>
      <c r="AF4001" s="184"/>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184"/>
      <c r="C4011" s="184"/>
      <c r="D4011" s="184"/>
      <c r="E4011" s="184"/>
      <c r="F4011" s="184"/>
      <c r="G4011" s="184"/>
      <c r="H4011" s="184"/>
      <c r="I4011" s="184"/>
      <c r="J4011" s="184"/>
      <c r="K4011" s="184"/>
      <c r="L4011" s="184"/>
      <c r="M4011" s="184"/>
      <c r="N4011" s="184"/>
      <c r="O4011" s="184"/>
      <c r="P4011" s="184"/>
      <c r="Q4011" s="184"/>
      <c r="R4011" s="184"/>
      <c r="S4011" s="184"/>
      <c r="T4011" s="184"/>
      <c r="U4011" s="184"/>
      <c r="V4011" s="184"/>
      <c r="W4011" s="184"/>
      <c r="X4011" s="184"/>
      <c r="Y4011" s="184"/>
      <c r="Z4011" s="184"/>
      <c r="AA4011" s="184"/>
      <c r="AB4011" s="184"/>
      <c r="AC4011" s="184"/>
      <c r="AD4011" s="184"/>
      <c r="AE4011" s="184"/>
      <c r="AF4011" s="184"/>
    </row>
    <row r="4012" spans="2:32" ht="15" customHeight="1" x14ac:dyDescent="0.35">
      <c r="B4012" s="184"/>
      <c r="C4012" s="184"/>
      <c r="D4012" s="184"/>
      <c r="E4012" s="184"/>
      <c r="F4012" s="184"/>
      <c r="G4012" s="184"/>
      <c r="H4012" s="184"/>
      <c r="I4012" s="184"/>
      <c r="J4012" s="184"/>
      <c r="K4012" s="184"/>
      <c r="L4012" s="184"/>
      <c r="M4012" s="184"/>
      <c r="N4012" s="184"/>
      <c r="O4012" s="184"/>
      <c r="P4012" s="184"/>
      <c r="Q4012" s="184"/>
      <c r="R4012" s="184"/>
      <c r="S4012" s="184"/>
      <c r="T4012" s="184"/>
      <c r="U4012" s="184"/>
      <c r="V4012" s="184"/>
      <c r="W4012" s="184"/>
      <c r="X4012" s="184"/>
      <c r="Y4012" s="184"/>
      <c r="Z4012" s="184"/>
      <c r="AA4012" s="184"/>
      <c r="AB4012" s="184"/>
      <c r="AC4012" s="184"/>
      <c r="AD4012" s="184"/>
      <c r="AE4012" s="184"/>
      <c r="AF4012" s="184"/>
    </row>
    <row r="4013" spans="2:32" ht="15" customHeight="1" x14ac:dyDescent="0.35">
      <c r="B4013" s="184"/>
      <c r="C4013" s="184"/>
      <c r="D4013" s="184"/>
      <c r="E4013" s="184"/>
      <c r="F4013" s="184"/>
      <c r="G4013" s="184"/>
      <c r="H4013" s="184"/>
      <c r="I4013" s="184"/>
      <c r="J4013" s="184"/>
      <c r="K4013" s="184"/>
      <c r="L4013" s="184"/>
      <c r="M4013" s="184"/>
      <c r="N4013" s="184"/>
      <c r="O4013" s="184"/>
      <c r="P4013" s="184"/>
      <c r="Q4013" s="184"/>
      <c r="R4013" s="184"/>
      <c r="S4013" s="184"/>
      <c r="T4013" s="184"/>
      <c r="U4013" s="184"/>
      <c r="V4013" s="184"/>
      <c r="W4013" s="184"/>
      <c r="X4013" s="184"/>
      <c r="Y4013" s="184"/>
      <c r="Z4013" s="184"/>
      <c r="AA4013" s="184"/>
      <c r="AB4013" s="184"/>
      <c r="AC4013" s="184"/>
      <c r="AD4013" s="184"/>
      <c r="AE4013" s="184"/>
      <c r="AF4013" s="184"/>
    </row>
    <row r="4014" spans="2:32" ht="15" customHeight="1" x14ac:dyDescent="0.35">
      <c r="B4014" s="184"/>
      <c r="C4014" s="184"/>
      <c r="D4014" s="184"/>
      <c r="E4014" s="184"/>
      <c r="F4014" s="184"/>
      <c r="G4014" s="184"/>
      <c r="H4014" s="184"/>
      <c r="I4014" s="184"/>
      <c r="J4014" s="184"/>
      <c r="K4014" s="184"/>
      <c r="L4014" s="184"/>
      <c r="M4014" s="184"/>
      <c r="N4014" s="184"/>
      <c r="O4014" s="184"/>
      <c r="P4014" s="184"/>
      <c r="Q4014" s="184"/>
      <c r="R4014" s="184"/>
      <c r="S4014" s="184"/>
      <c r="T4014" s="184"/>
      <c r="U4014" s="184"/>
      <c r="V4014" s="184"/>
      <c r="W4014" s="184"/>
      <c r="X4014" s="184"/>
      <c r="Y4014" s="184"/>
      <c r="Z4014" s="184"/>
      <c r="AA4014" s="184"/>
      <c r="AB4014" s="184"/>
      <c r="AC4014" s="184"/>
      <c r="AD4014" s="184"/>
      <c r="AE4014" s="184"/>
      <c r="AF4014" s="184"/>
    </row>
    <row r="4015" spans="2:32" ht="15" customHeight="1" x14ac:dyDescent="0.35">
      <c r="B4015" s="184"/>
      <c r="C4015" s="184"/>
      <c r="D4015" s="184"/>
      <c r="E4015" s="184"/>
      <c r="F4015" s="184"/>
      <c r="G4015" s="184"/>
      <c r="H4015" s="184"/>
      <c r="I4015" s="184"/>
      <c r="J4015" s="184"/>
      <c r="K4015" s="184"/>
      <c r="L4015" s="184"/>
      <c r="M4015" s="184"/>
      <c r="N4015" s="184"/>
      <c r="O4015" s="184"/>
      <c r="P4015" s="184"/>
      <c r="Q4015" s="184"/>
      <c r="R4015" s="184"/>
      <c r="S4015" s="184"/>
      <c r="T4015" s="184"/>
      <c r="U4015" s="184"/>
      <c r="V4015" s="184"/>
      <c r="W4015" s="184"/>
      <c r="X4015" s="184"/>
      <c r="Y4015" s="184"/>
      <c r="Z4015" s="184"/>
      <c r="AA4015" s="184"/>
      <c r="AB4015" s="184"/>
      <c r="AC4015" s="184"/>
      <c r="AD4015" s="184"/>
      <c r="AE4015" s="184"/>
      <c r="AF4015" s="184"/>
    </row>
    <row r="4016" spans="2:32" ht="15" customHeight="1" x14ac:dyDescent="0.35">
      <c r="B4016" s="184"/>
      <c r="C4016" s="184"/>
      <c r="D4016" s="184"/>
      <c r="E4016" s="184"/>
      <c r="F4016" s="184"/>
      <c r="G4016" s="184"/>
      <c r="H4016" s="184"/>
      <c r="I4016" s="184"/>
      <c r="J4016" s="184"/>
      <c r="K4016" s="184"/>
      <c r="L4016" s="184"/>
      <c r="M4016" s="184"/>
      <c r="N4016" s="184"/>
      <c r="O4016" s="184"/>
      <c r="P4016" s="184"/>
      <c r="Q4016" s="184"/>
      <c r="R4016" s="184"/>
      <c r="S4016" s="184"/>
      <c r="T4016" s="184"/>
      <c r="U4016" s="184"/>
      <c r="V4016" s="184"/>
      <c r="W4016" s="184"/>
      <c r="X4016" s="184"/>
      <c r="Y4016" s="184"/>
      <c r="Z4016" s="184"/>
      <c r="AA4016" s="184"/>
      <c r="AB4016" s="184"/>
      <c r="AC4016" s="184"/>
      <c r="AD4016" s="184"/>
      <c r="AE4016" s="184"/>
      <c r="AF4016" s="184"/>
    </row>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184"/>
      <c r="C4121" s="184"/>
      <c r="D4121" s="184"/>
      <c r="E4121" s="184"/>
      <c r="F4121" s="184"/>
      <c r="G4121" s="184"/>
      <c r="H4121" s="184"/>
      <c r="I4121" s="184"/>
      <c r="J4121" s="184"/>
      <c r="K4121" s="184"/>
      <c r="L4121" s="184"/>
      <c r="M4121" s="184"/>
      <c r="N4121" s="184"/>
      <c r="O4121" s="184"/>
      <c r="P4121" s="184"/>
      <c r="Q4121" s="184"/>
      <c r="R4121" s="184"/>
      <c r="S4121" s="184"/>
      <c r="T4121" s="184"/>
      <c r="U4121" s="184"/>
      <c r="V4121" s="184"/>
      <c r="W4121" s="184"/>
      <c r="X4121" s="184"/>
      <c r="Y4121" s="184"/>
      <c r="Z4121" s="184"/>
      <c r="AA4121" s="184"/>
      <c r="AB4121" s="184"/>
      <c r="AC4121" s="184"/>
      <c r="AD4121" s="184"/>
      <c r="AE4121" s="184"/>
      <c r="AF4121" s="184"/>
    </row>
    <row r="4122" spans="2:32" ht="15" customHeight="1" x14ac:dyDescent="0.35"/>
    <row r="4123" spans="2:32" ht="15" customHeight="1" x14ac:dyDescent="0.35"/>
    <row r="4124" spans="2:32" ht="15" customHeight="1" x14ac:dyDescent="0.35">
      <c r="B4124" s="184"/>
      <c r="C4124" s="184"/>
      <c r="D4124" s="184"/>
      <c r="E4124" s="184"/>
      <c r="F4124" s="184"/>
      <c r="G4124" s="184"/>
      <c r="H4124" s="184"/>
      <c r="I4124" s="184"/>
      <c r="J4124" s="184"/>
      <c r="K4124" s="184"/>
      <c r="L4124" s="184"/>
      <c r="M4124" s="184"/>
      <c r="N4124" s="184"/>
      <c r="O4124" s="184"/>
      <c r="P4124" s="184"/>
      <c r="Q4124" s="184"/>
      <c r="R4124" s="184"/>
      <c r="S4124" s="184"/>
      <c r="T4124" s="184"/>
      <c r="U4124" s="184"/>
      <c r="V4124" s="184"/>
      <c r="W4124" s="184"/>
      <c r="X4124" s="184"/>
      <c r="Y4124" s="184"/>
      <c r="Z4124" s="184"/>
      <c r="AA4124" s="184"/>
      <c r="AB4124" s="184"/>
      <c r="AC4124" s="184"/>
      <c r="AD4124" s="184"/>
      <c r="AE4124" s="184"/>
      <c r="AF4124" s="184"/>
    </row>
    <row r="4125" spans="2:32" ht="15" customHeight="1" x14ac:dyDescent="0.35"/>
    <row r="4126" spans="2:32" ht="15" customHeight="1" x14ac:dyDescent="0.35">
      <c r="B4126" s="184"/>
      <c r="C4126" s="184"/>
      <c r="D4126" s="184"/>
      <c r="E4126" s="184"/>
      <c r="F4126" s="184"/>
      <c r="G4126" s="184"/>
      <c r="H4126" s="184"/>
      <c r="I4126" s="184"/>
      <c r="J4126" s="184"/>
      <c r="K4126" s="184"/>
      <c r="L4126" s="184"/>
      <c r="M4126" s="184"/>
      <c r="N4126" s="184"/>
      <c r="O4126" s="184"/>
      <c r="P4126" s="184"/>
      <c r="Q4126" s="184"/>
      <c r="R4126" s="184"/>
      <c r="S4126" s="184"/>
      <c r="T4126" s="184"/>
      <c r="U4126" s="184"/>
      <c r="V4126" s="184"/>
      <c r="W4126" s="184"/>
      <c r="X4126" s="184"/>
      <c r="Y4126" s="184"/>
      <c r="Z4126" s="184"/>
      <c r="AA4126" s="184"/>
      <c r="AB4126" s="184"/>
      <c r="AC4126" s="184"/>
      <c r="AD4126" s="184"/>
      <c r="AE4126" s="184"/>
      <c r="AF4126" s="184"/>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184"/>
      <c r="C4246" s="184"/>
      <c r="D4246" s="184"/>
      <c r="E4246" s="184"/>
      <c r="F4246" s="184"/>
      <c r="G4246" s="184"/>
      <c r="H4246" s="184"/>
      <c r="I4246" s="184"/>
      <c r="J4246" s="184"/>
      <c r="K4246" s="184"/>
      <c r="L4246" s="184"/>
      <c r="M4246" s="184"/>
      <c r="N4246" s="184"/>
      <c r="O4246" s="184"/>
      <c r="P4246" s="184"/>
      <c r="Q4246" s="184"/>
      <c r="R4246" s="184"/>
      <c r="S4246" s="184"/>
      <c r="T4246" s="184"/>
      <c r="U4246" s="184"/>
      <c r="V4246" s="184"/>
      <c r="W4246" s="184"/>
      <c r="X4246" s="184"/>
      <c r="Y4246" s="184"/>
      <c r="Z4246" s="184"/>
      <c r="AA4246" s="184"/>
      <c r="AB4246" s="184"/>
      <c r="AC4246" s="184"/>
      <c r="AD4246" s="184"/>
      <c r="AE4246" s="184"/>
      <c r="AF4246" s="184"/>
    </row>
    <row r="4247" spans="2:32" ht="15" customHeight="1" x14ac:dyDescent="0.35"/>
    <row r="4248" spans="2:32" ht="15" customHeight="1" x14ac:dyDescent="0.35"/>
    <row r="4249" spans="2:32" ht="15" customHeight="1" x14ac:dyDescent="0.35">
      <c r="B4249" s="184"/>
      <c r="C4249" s="184"/>
      <c r="D4249" s="184"/>
      <c r="E4249" s="184"/>
      <c r="F4249" s="184"/>
      <c r="G4249" s="184"/>
      <c r="H4249" s="184"/>
      <c r="I4249" s="184"/>
      <c r="J4249" s="184"/>
      <c r="K4249" s="184"/>
      <c r="L4249" s="184"/>
      <c r="M4249" s="184"/>
      <c r="N4249" s="184"/>
      <c r="O4249" s="184"/>
      <c r="P4249" s="184"/>
      <c r="Q4249" s="184"/>
      <c r="R4249" s="184"/>
      <c r="S4249" s="184"/>
      <c r="T4249" s="184"/>
      <c r="U4249" s="184"/>
      <c r="V4249" s="184"/>
      <c r="W4249" s="184"/>
      <c r="X4249" s="184"/>
      <c r="Y4249" s="184"/>
      <c r="Z4249" s="184"/>
      <c r="AA4249" s="184"/>
      <c r="AB4249" s="184"/>
      <c r="AC4249" s="184"/>
      <c r="AD4249" s="184"/>
      <c r="AE4249" s="184"/>
      <c r="AF4249" s="184"/>
    </row>
    <row r="4250" spans="2:32" ht="15" customHeight="1" x14ac:dyDescent="0.35"/>
    <row r="4251" spans="2:32" ht="15" customHeight="1" x14ac:dyDescent="0.35">
      <c r="B4251" s="184"/>
      <c r="C4251" s="184"/>
      <c r="D4251" s="184"/>
      <c r="E4251" s="184"/>
      <c r="F4251" s="184"/>
      <c r="G4251" s="184"/>
      <c r="H4251" s="184"/>
      <c r="I4251" s="184"/>
      <c r="J4251" s="184"/>
      <c r="K4251" s="184"/>
      <c r="L4251" s="184"/>
      <c r="M4251" s="184"/>
      <c r="N4251" s="184"/>
      <c r="O4251" s="184"/>
      <c r="P4251" s="184"/>
      <c r="Q4251" s="184"/>
      <c r="R4251" s="184"/>
      <c r="S4251" s="184"/>
      <c r="T4251" s="184"/>
      <c r="U4251" s="184"/>
      <c r="V4251" s="184"/>
      <c r="W4251" s="184"/>
      <c r="X4251" s="184"/>
      <c r="Y4251" s="184"/>
      <c r="Z4251" s="184"/>
      <c r="AA4251" s="184"/>
      <c r="AB4251" s="184"/>
      <c r="AC4251" s="184"/>
      <c r="AD4251" s="184"/>
      <c r="AE4251" s="184"/>
      <c r="AF4251" s="184"/>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184"/>
      <c r="C4371" s="184"/>
      <c r="D4371" s="184"/>
      <c r="E4371" s="184"/>
      <c r="F4371" s="184"/>
      <c r="G4371" s="184"/>
      <c r="H4371" s="184"/>
      <c r="I4371" s="184"/>
      <c r="J4371" s="184"/>
      <c r="K4371" s="184"/>
      <c r="L4371" s="184"/>
      <c r="M4371" s="184"/>
      <c r="N4371" s="184"/>
      <c r="O4371" s="184"/>
      <c r="P4371" s="184"/>
      <c r="Q4371" s="184"/>
      <c r="R4371" s="184"/>
      <c r="S4371" s="184"/>
      <c r="T4371" s="184"/>
      <c r="U4371" s="184"/>
      <c r="V4371" s="184"/>
      <c r="W4371" s="184"/>
      <c r="X4371" s="184"/>
      <c r="Y4371" s="184"/>
      <c r="Z4371" s="184"/>
      <c r="AA4371" s="184"/>
      <c r="AB4371" s="184"/>
      <c r="AC4371" s="184"/>
      <c r="AD4371" s="184"/>
      <c r="AE4371" s="184"/>
      <c r="AF4371" s="184"/>
    </row>
    <row r="4372" spans="2:32" ht="15" customHeight="1" x14ac:dyDescent="0.35"/>
    <row r="4373" spans="2:32" ht="15" customHeight="1" x14ac:dyDescent="0.35"/>
    <row r="4374" spans="2:32" ht="15" customHeight="1" x14ac:dyDescent="0.35">
      <c r="B4374" s="184"/>
      <c r="C4374" s="184"/>
      <c r="D4374" s="184"/>
      <c r="E4374" s="184"/>
      <c r="F4374" s="184"/>
      <c r="G4374" s="184"/>
      <c r="H4374" s="184"/>
      <c r="I4374" s="184"/>
      <c r="J4374" s="184"/>
      <c r="K4374" s="184"/>
      <c r="L4374" s="184"/>
      <c r="M4374" s="184"/>
      <c r="N4374" s="184"/>
      <c r="O4374" s="184"/>
      <c r="P4374" s="184"/>
      <c r="Q4374" s="184"/>
      <c r="R4374" s="184"/>
      <c r="S4374" s="184"/>
      <c r="T4374" s="184"/>
      <c r="U4374" s="184"/>
      <c r="V4374" s="184"/>
      <c r="W4374" s="184"/>
      <c r="X4374" s="184"/>
      <c r="Y4374" s="184"/>
      <c r="Z4374" s="184"/>
      <c r="AA4374" s="184"/>
      <c r="AB4374" s="184"/>
      <c r="AC4374" s="184"/>
      <c r="AD4374" s="184"/>
      <c r="AE4374" s="184"/>
      <c r="AF4374" s="184"/>
    </row>
    <row r="4375" spans="2:32" ht="15" customHeight="1" x14ac:dyDescent="0.35"/>
    <row r="4376" spans="2:32" ht="15" customHeight="1" x14ac:dyDescent="0.35">
      <c r="B4376" s="184"/>
      <c r="C4376" s="184"/>
      <c r="D4376" s="184"/>
      <c r="E4376" s="184"/>
      <c r="F4376" s="184"/>
      <c r="G4376" s="184"/>
      <c r="H4376" s="184"/>
      <c r="I4376" s="184"/>
      <c r="J4376" s="184"/>
      <c r="K4376" s="184"/>
      <c r="L4376" s="184"/>
      <c r="M4376" s="184"/>
      <c r="N4376" s="184"/>
      <c r="O4376" s="184"/>
      <c r="P4376" s="184"/>
      <c r="Q4376" s="184"/>
      <c r="R4376" s="184"/>
      <c r="S4376" s="184"/>
      <c r="T4376" s="184"/>
      <c r="U4376" s="184"/>
      <c r="V4376" s="184"/>
      <c r="W4376" s="184"/>
      <c r="X4376" s="184"/>
      <c r="Y4376" s="184"/>
      <c r="Z4376" s="184"/>
      <c r="AA4376" s="184"/>
      <c r="AB4376" s="184"/>
      <c r="AC4376" s="184"/>
      <c r="AD4376" s="184"/>
      <c r="AE4376" s="184"/>
      <c r="AF4376" s="184"/>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row r="4499" spans="2:32" x14ac:dyDescent="0.35">
      <c r="B4499" s="184"/>
      <c r="C4499" s="184"/>
      <c r="D4499" s="184"/>
      <c r="E4499" s="184"/>
      <c r="F4499" s="184"/>
      <c r="G4499" s="184"/>
      <c r="H4499" s="184"/>
      <c r="I4499" s="184"/>
      <c r="J4499" s="184"/>
      <c r="K4499" s="184"/>
      <c r="L4499" s="184"/>
      <c r="M4499" s="184"/>
      <c r="N4499" s="184"/>
      <c r="O4499" s="184"/>
      <c r="P4499" s="184"/>
      <c r="Q4499" s="184"/>
      <c r="R4499" s="184"/>
      <c r="S4499" s="184"/>
      <c r="T4499" s="184"/>
      <c r="U4499" s="184"/>
      <c r="V4499" s="184"/>
      <c r="W4499" s="184"/>
      <c r="X4499" s="184"/>
      <c r="Y4499" s="184"/>
      <c r="Z4499" s="184"/>
      <c r="AA4499" s="184"/>
      <c r="AB4499" s="184"/>
      <c r="AC4499" s="184"/>
      <c r="AD4499" s="184"/>
      <c r="AE4499" s="184"/>
      <c r="AF4499" s="184"/>
    </row>
    <row r="4501" spans="2:32" x14ac:dyDescent="0.35">
      <c r="B4501" s="184"/>
      <c r="C4501" s="184"/>
      <c r="D4501" s="184"/>
      <c r="E4501" s="184"/>
      <c r="F4501" s="184"/>
      <c r="G4501" s="184"/>
      <c r="H4501" s="184"/>
      <c r="I4501" s="184"/>
      <c r="J4501" s="184"/>
      <c r="K4501" s="184"/>
      <c r="L4501" s="184"/>
      <c r="M4501" s="184"/>
      <c r="N4501" s="184"/>
      <c r="O4501" s="184"/>
      <c r="P4501" s="184"/>
      <c r="Q4501" s="184"/>
      <c r="R4501" s="184"/>
      <c r="S4501" s="184"/>
      <c r="T4501" s="184"/>
      <c r="U4501" s="184"/>
      <c r="V4501" s="184"/>
      <c r="W4501" s="184"/>
      <c r="X4501" s="184"/>
      <c r="Y4501" s="184"/>
      <c r="Z4501" s="184"/>
      <c r="AA4501" s="184"/>
      <c r="AB4501" s="184"/>
      <c r="AC4501" s="184"/>
      <c r="AD4501" s="184"/>
      <c r="AE4501" s="184"/>
      <c r="AF4501" s="184"/>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9">
    <mergeCell ref="B663:AF663"/>
    <mergeCell ref="B117:AF117"/>
    <mergeCell ref="B259:AF259"/>
    <mergeCell ref="B339:AF339"/>
    <mergeCell ref="B452:AF452"/>
    <mergeCell ref="B565:AF565"/>
    <mergeCell ref="B275:AG275"/>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4127:AF4127"/>
    <mergeCell ref="B4252:AF4252"/>
    <mergeCell ref="B4377:AF4377"/>
    <mergeCell ref="B4502:AF4502"/>
    <mergeCell ref="B3393:AF3393"/>
    <mergeCell ref="B3502:AF3502"/>
    <mergeCell ref="B3627:AF3627"/>
    <mergeCell ref="B3752:AF3752"/>
    <mergeCell ref="B3877:AF3877"/>
    <mergeCell ref="B4002:AF400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4.5" x14ac:dyDescent="0.35"/>
  <cols>
    <col min="1" max="1" width="23.1796875" customWidth="1"/>
  </cols>
  <sheetData>
    <row r="1" spans="1:36" x14ac:dyDescent="0.35">
      <c r="A1" t="s">
        <v>2409</v>
      </c>
    </row>
    <row r="2" spans="1:36" x14ac:dyDescent="0.35">
      <c r="A2" t="s">
        <v>2410</v>
      </c>
    </row>
    <row r="3" spans="1:36" x14ac:dyDescent="0.35">
      <c r="A3" t="s">
        <v>2411</v>
      </c>
    </row>
    <row r="4" spans="1:36" x14ac:dyDescent="0.35">
      <c r="A4" t="s">
        <v>251</v>
      </c>
    </row>
    <row r="5" spans="1:36" x14ac:dyDescent="0.35">
      <c r="B5" t="s">
        <v>252</v>
      </c>
      <c r="C5" t="s">
        <v>272</v>
      </c>
      <c r="D5" t="s">
        <v>273</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2204</v>
      </c>
    </row>
    <row r="6" spans="1:36" x14ac:dyDescent="0.35">
      <c r="A6" t="s">
        <v>2412</v>
      </c>
      <c r="C6" t="s">
        <v>2413</v>
      </c>
    </row>
    <row r="7" spans="1:36" x14ac:dyDescent="0.35">
      <c r="A7" t="s">
        <v>2414</v>
      </c>
      <c r="C7" t="s">
        <v>2415</v>
      </c>
    </row>
    <row r="8" spans="1:36" x14ac:dyDescent="0.35">
      <c r="A8" t="s">
        <v>2416</v>
      </c>
      <c r="C8" t="s">
        <v>2417</v>
      </c>
    </row>
    <row r="9" spans="1:36" x14ac:dyDescent="0.35">
      <c r="A9" t="s">
        <v>164</v>
      </c>
      <c r="B9" t="s">
        <v>2418</v>
      </c>
      <c r="C9" t="s">
        <v>2419</v>
      </c>
      <c r="D9" t="s">
        <v>2420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35">
      <c r="A10" t="s">
        <v>2384</v>
      </c>
      <c r="B10" t="s">
        <v>2421</v>
      </c>
      <c r="C10" t="s">
        <v>2422</v>
      </c>
      <c r="D10" t="s">
        <v>2420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35">
      <c r="A11" t="s">
        <v>26</v>
      </c>
      <c r="B11" t="s">
        <v>2423</v>
      </c>
      <c r="C11" t="s">
        <v>2424</v>
      </c>
      <c r="D11" t="s">
        <v>2420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35">
      <c r="A12" t="s">
        <v>28</v>
      </c>
      <c r="B12" t="s">
        <v>2425</v>
      </c>
      <c r="C12" t="s">
        <v>2426</v>
      </c>
      <c r="D12" t="s">
        <v>2420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35">
      <c r="A13" t="s">
        <v>2393</v>
      </c>
      <c r="B13" t="s">
        <v>2427</v>
      </c>
      <c r="C13" t="s">
        <v>2428</v>
      </c>
      <c r="D13" t="s">
        <v>2420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35">
      <c r="A14" t="s">
        <v>1134</v>
      </c>
      <c r="B14" t="s">
        <v>2429</v>
      </c>
      <c r="C14" t="s">
        <v>2430</v>
      </c>
      <c r="D14" t="s">
        <v>2420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35">
      <c r="A15" t="s">
        <v>2401</v>
      </c>
      <c r="B15" t="s">
        <v>2431</v>
      </c>
      <c r="C15" t="s">
        <v>2432</v>
      </c>
      <c r="D15" t="s">
        <v>2420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35">
      <c r="A16" t="s">
        <v>2398</v>
      </c>
      <c r="B16" t="s">
        <v>2433</v>
      </c>
      <c r="C16" t="s">
        <v>2434</v>
      </c>
      <c r="D16" t="s">
        <v>2420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35">
      <c r="A17" t="s">
        <v>1133</v>
      </c>
      <c r="B17" t="s">
        <v>2435</v>
      </c>
      <c r="C17" t="s">
        <v>2436</v>
      </c>
      <c r="D17" t="s">
        <v>2420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35">
      <c r="A18" t="s">
        <v>2437</v>
      </c>
      <c r="B18" t="s">
        <v>2438</v>
      </c>
      <c r="C18" t="s">
        <v>2439</v>
      </c>
      <c r="D18" t="s">
        <v>2420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35">
      <c r="A19" t="s">
        <v>2440</v>
      </c>
      <c r="C19" t="s">
        <v>2441</v>
      </c>
    </row>
    <row r="20" spans="1:36" x14ac:dyDescent="0.35">
      <c r="A20" t="s">
        <v>164</v>
      </c>
      <c r="B20" t="s">
        <v>2442</v>
      </c>
      <c r="C20" t="s">
        <v>2443</v>
      </c>
      <c r="D20" t="s">
        <v>2420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35">
      <c r="A21" t="s">
        <v>2384</v>
      </c>
      <c r="B21" t="s">
        <v>2444</v>
      </c>
      <c r="C21" t="s">
        <v>2445</v>
      </c>
      <c r="D21" t="s">
        <v>2420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35">
      <c r="A22" t="s">
        <v>26</v>
      </c>
      <c r="B22" t="s">
        <v>2446</v>
      </c>
      <c r="C22" t="s">
        <v>2447</v>
      </c>
      <c r="D22" t="s">
        <v>2420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35">
      <c r="A23" t="s">
        <v>28</v>
      </c>
      <c r="B23" t="s">
        <v>2448</v>
      </c>
      <c r="C23" t="s">
        <v>2449</v>
      </c>
      <c r="D23" t="s">
        <v>2420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35">
      <c r="A24" t="s">
        <v>2393</v>
      </c>
      <c r="B24" t="s">
        <v>2450</v>
      </c>
      <c r="C24" t="s">
        <v>2451</v>
      </c>
      <c r="D24" t="s">
        <v>2420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35">
      <c r="A25" t="s">
        <v>1134</v>
      </c>
      <c r="B25" t="s">
        <v>2452</v>
      </c>
      <c r="C25" t="s">
        <v>2453</v>
      </c>
      <c r="D25" t="s">
        <v>2420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35">
      <c r="A26" t="s">
        <v>2401</v>
      </c>
      <c r="B26" t="s">
        <v>2454</v>
      </c>
      <c r="C26" t="s">
        <v>2455</v>
      </c>
      <c r="D26" t="s">
        <v>2420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35">
      <c r="A27" t="s">
        <v>2398</v>
      </c>
      <c r="B27" t="s">
        <v>2456</v>
      </c>
      <c r="C27" t="s">
        <v>2457</v>
      </c>
      <c r="D27" t="s">
        <v>2420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35">
      <c r="A28" t="s">
        <v>1133</v>
      </c>
      <c r="B28" t="s">
        <v>2458</v>
      </c>
      <c r="C28" t="s">
        <v>2459</v>
      </c>
      <c r="D28" t="s">
        <v>2420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35">
      <c r="A29" t="s">
        <v>2460</v>
      </c>
      <c r="B29" t="s">
        <v>2461</v>
      </c>
      <c r="C29" t="s">
        <v>2462</v>
      </c>
      <c r="D29" t="s">
        <v>2420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35">
      <c r="A30" t="s">
        <v>2463</v>
      </c>
      <c r="C30" t="s">
        <v>2464</v>
      </c>
    </row>
    <row r="31" spans="1:36" x14ac:dyDescent="0.35">
      <c r="A31" t="s">
        <v>164</v>
      </c>
      <c r="B31" t="s">
        <v>2465</v>
      </c>
      <c r="C31" t="s">
        <v>2466</v>
      </c>
      <c r="D31" t="s">
        <v>2420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35">
      <c r="A32" t="s">
        <v>2384</v>
      </c>
      <c r="B32" t="s">
        <v>2467</v>
      </c>
      <c r="C32" t="s">
        <v>2468</v>
      </c>
      <c r="D32" t="s">
        <v>2420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35">
      <c r="A33" t="s">
        <v>26</v>
      </c>
      <c r="B33" t="s">
        <v>2469</v>
      </c>
      <c r="C33" t="s">
        <v>2470</v>
      </c>
      <c r="D33" t="s">
        <v>2420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35">
      <c r="A34" t="s">
        <v>28</v>
      </c>
      <c r="B34" t="s">
        <v>2471</v>
      </c>
      <c r="C34" t="s">
        <v>2472</v>
      </c>
      <c r="D34" t="s">
        <v>2420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35">
      <c r="A35" t="s">
        <v>2393</v>
      </c>
      <c r="B35" t="s">
        <v>2473</v>
      </c>
      <c r="C35" t="s">
        <v>2474</v>
      </c>
      <c r="D35" t="s">
        <v>2420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35">
      <c r="A36" t="s">
        <v>1134</v>
      </c>
      <c r="B36" t="s">
        <v>2475</v>
      </c>
      <c r="C36" t="s">
        <v>2476</v>
      </c>
      <c r="D36" t="s">
        <v>2420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35">
      <c r="A37" t="s">
        <v>2401</v>
      </c>
      <c r="B37" t="s">
        <v>2477</v>
      </c>
      <c r="C37" t="s">
        <v>2478</v>
      </c>
      <c r="D37" t="s">
        <v>2420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35">
      <c r="A38" t="s">
        <v>2398</v>
      </c>
      <c r="B38" t="s">
        <v>2479</v>
      </c>
      <c r="C38" t="s">
        <v>2480</v>
      </c>
      <c r="D38" t="s">
        <v>2420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35">
      <c r="A39" t="s">
        <v>1133</v>
      </c>
      <c r="B39" t="s">
        <v>2481</v>
      </c>
      <c r="C39" t="s">
        <v>2482</v>
      </c>
      <c r="D39" t="s">
        <v>2420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35">
      <c r="A40" t="s">
        <v>2483</v>
      </c>
      <c r="B40" t="s">
        <v>2484</v>
      </c>
      <c r="C40" t="s">
        <v>2485</v>
      </c>
      <c r="D40" t="s">
        <v>2420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35">
      <c r="A41" t="s">
        <v>2486</v>
      </c>
      <c r="B41" t="s">
        <v>2487</v>
      </c>
      <c r="C41" t="s">
        <v>2488</v>
      </c>
      <c r="D41" t="s">
        <v>2420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35">
      <c r="A42" t="s">
        <v>2489</v>
      </c>
      <c r="C42" t="s">
        <v>2490</v>
      </c>
    </row>
    <row r="43" spans="1:36" x14ac:dyDescent="0.35">
      <c r="A43" t="s">
        <v>2416</v>
      </c>
      <c r="C43" t="s">
        <v>2491</v>
      </c>
    </row>
    <row r="44" spans="1:36" x14ac:dyDescent="0.35">
      <c r="A44" t="s">
        <v>164</v>
      </c>
      <c r="B44" t="s">
        <v>2492</v>
      </c>
      <c r="C44" t="s">
        <v>2493</v>
      </c>
      <c r="D44" t="s">
        <v>2494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35">
      <c r="A45" t="s">
        <v>2384</v>
      </c>
      <c r="B45" t="s">
        <v>2495</v>
      </c>
      <c r="C45" t="s">
        <v>2496</v>
      </c>
      <c r="D45" t="s">
        <v>2494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35">
      <c r="A46" t="s">
        <v>26</v>
      </c>
      <c r="B46" t="s">
        <v>2497</v>
      </c>
      <c r="C46" t="s">
        <v>2498</v>
      </c>
      <c r="D46" t="s">
        <v>2494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35">
      <c r="A47" t="s">
        <v>28</v>
      </c>
      <c r="B47" t="s">
        <v>2499</v>
      </c>
      <c r="C47" t="s">
        <v>2500</v>
      </c>
      <c r="D47" t="s">
        <v>2494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35">
      <c r="A48" t="s">
        <v>2393</v>
      </c>
      <c r="B48" t="s">
        <v>2501</v>
      </c>
      <c r="C48" t="s">
        <v>2502</v>
      </c>
      <c r="D48" t="s">
        <v>2494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35">
      <c r="A49" t="s">
        <v>1134</v>
      </c>
      <c r="B49" t="s">
        <v>2503</v>
      </c>
      <c r="C49" t="s">
        <v>2504</v>
      </c>
      <c r="D49" t="s">
        <v>2494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35">
      <c r="A50" t="s">
        <v>2401</v>
      </c>
      <c r="B50" t="s">
        <v>2505</v>
      </c>
      <c r="C50" t="s">
        <v>2506</v>
      </c>
      <c r="D50" t="s">
        <v>2494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35">
      <c r="A51" t="s">
        <v>2398</v>
      </c>
      <c r="B51" t="s">
        <v>2507</v>
      </c>
      <c r="C51" t="s">
        <v>2508</v>
      </c>
      <c r="D51" t="s">
        <v>2494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35">
      <c r="A52" t="s">
        <v>1133</v>
      </c>
      <c r="B52" t="s">
        <v>2509</v>
      </c>
      <c r="C52" t="s">
        <v>2510</v>
      </c>
      <c r="D52" t="s">
        <v>2494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35">
      <c r="A53" t="s">
        <v>2437</v>
      </c>
      <c r="B53" t="s">
        <v>2511</v>
      </c>
      <c r="C53" t="s">
        <v>2512</v>
      </c>
      <c r="D53" t="s">
        <v>2494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35">
      <c r="A54" t="s">
        <v>2440</v>
      </c>
      <c r="C54" t="s">
        <v>2513</v>
      </c>
    </row>
    <row r="55" spans="1:36" x14ac:dyDescent="0.35">
      <c r="A55" t="s">
        <v>164</v>
      </c>
      <c r="B55" t="s">
        <v>2514</v>
      </c>
      <c r="C55" t="s">
        <v>2515</v>
      </c>
      <c r="D55" t="s">
        <v>2494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35">
      <c r="A56" t="s">
        <v>2384</v>
      </c>
      <c r="B56" t="s">
        <v>2516</v>
      </c>
      <c r="C56" t="s">
        <v>2517</v>
      </c>
      <c r="D56" t="s">
        <v>2494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35">
      <c r="A57" t="s">
        <v>26</v>
      </c>
      <c r="B57" t="s">
        <v>2518</v>
      </c>
      <c r="C57" t="s">
        <v>2519</v>
      </c>
      <c r="D57" t="s">
        <v>2494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35">
      <c r="A58" t="s">
        <v>28</v>
      </c>
      <c r="B58" t="s">
        <v>2520</v>
      </c>
      <c r="C58" t="s">
        <v>2521</v>
      </c>
      <c r="D58" t="s">
        <v>2494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35">
      <c r="A59" t="s">
        <v>2393</v>
      </c>
      <c r="B59" t="s">
        <v>2522</v>
      </c>
      <c r="C59" t="s">
        <v>2523</v>
      </c>
      <c r="D59" t="s">
        <v>2494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35">
      <c r="A60" t="s">
        <v>1134</v>
      </c>
      <c r="B60" t="s">
        <v>2524</v>
      </c>
      <c r="C60" t="s">
        <v>2525</v>
      </c>
      <c r="D60" t="s">
        <v>2494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35">
      <c r="A61" t="s">
        <v>2401</v>
      </c>
      <c r="B61" t="s">
        <v>2526</v>
      </c>
      <c r="C61" t="s">
        <v>2527</v>
      </c>
      <c r="D61" t="s">
        <v>2494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35">
      <c r="A62" t="s">
        <v>2398</v>
      </c>
      <c r="B62" t="s">
        <v>2528</v>
      </c>
      <c r="C62" t="s">
        <v>2529</v>
      </c>
      <c r="D62" t="s">
        <v>2494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35">
      <c r="A63" t="s">
        <v>1133</v>
      </c>
      <c r="B63" t="s">
        <v>2530</v>
      </c>
      <c r="C63" t="s">
        <v>2531</v>
      </c>
      <c r="D63" t="s">
        <v>2494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35">
      <c r="A64" t="s">
        <v>2460</v>
      </c>
      <c r="B64" t="s">
        <v>2532</v>
      </c>
      <c r="C64" t="s">
        <v>2533</v>
      </c>
      <c r="D64" t="s">
        <v>2494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35">
      <c r="A65" t="s">
        <v>2463</v>
      </c>
      <c r="C65" t="s">
        <v>2534</v>
      </c>
    </row>
    <row r="66" spans="1:36" x14ac:dyDescent="0.35">
      <c r="A66" t="s">
        <v>164</v>
      </c>
      <c r="B66" t="s">
        <v>2535</v>
      </c>
      <c r="C66" t="s">
        <v>2536</v>
      </c>
      <c r="D66" t="s">
        <v>2494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35">
      <c r="A67" t="s">
        <v>2384</v>
      </c>
      <c r="B67" t="s">
        <v>2537</v>
      </c>
      <c r="C67" t="s">
        <v>2538</v>
      </c>
      <c r="D67" t="s">
        <v>2494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35">
      <c r="A68" t="s">
        <v>26</v>
      </c>
      <c r="B68" t="s">
        <v>2539</v>
      </c>
      <c r="C68" t="s">
        <v>2540</v>
      </c>
      <c r="D68" t="s">
        <v>2494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35">
      <c r="A69" t="s">
        <v>28</v>
      </c>
      <c r="B69" t="s">
        <v>2541</v>
      </c>
      <c r="C69" t="s">
        <v>2542</v>
      </c>
      <c r="D69" t="s">
        <v>2494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35">
      <c r="A70" t="s">
        <v>2393</v>
      </c>
      <c r="B70" t="s">
        <v>2543</v>
      </c>
      <c r="C70" t="s">
        <v>2544</v>
      </c>
      <c r="D70" t="s">
        <v>2494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35">
      <c r="A71" t="s">
        <v>1134</v>
      </c>
      <c r="B71" t="s">
        <v>2545</v>
      </c>
      <c r="C71" t="s">
        <v>2546</v>
      </c>
      <c r="D71" t="s">
        <v>2494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35">
      <c r="A72" t="s">
        <v>2401</v>
      </c>
      <c r="B72" t="s">
        <v>2547</v>
      </c>
      <c r="C72" t="s">
        <v>2548</v>
      </c>
      <c r="D72" t="s">
        <v>2494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35">
      <c r="A73" t="s">
        <v>2398</v>
      </c>
      <c r="B73" t="s">
        <v>2549</v>
      </c>
      <c r="C73" t="s">
        <v>2550</v>
      </c>
      <c r="D73" t="s">
        <v>2494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35">
      <c r="A74" t="s">
        <v>1133</v>
      </c>
      <c r="B74" t="s">
        <v>2551</v>
      </c>
      <c r="C74" t="s">
        <v>2552</v>
      </c>
      <c r="D74" t="s">
        <v>2494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35">
      <c r="A75" t="s">
        <v>2483</v>
      </c>
      <c r="B75" t="s">
        <v>2553</v>
      </c>
      <c r="C75" t="s">
        <v>2554</v>
      </c>
      <c r="D75" t="s">
        <v>2494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35">
      <c r="A76" t="s">
        <v>2416</v>
      </c>
      <c r="B76" t="s">
        <v>2555</v>
      </c>
      <c r="C76" t="s">
        <v>2556</v>
      </c>
      <c r="E76" t="s">
        <v>2557</v>
      </c>
    </row>
    <row r="77" spans="1:36" x14ac:dyDescent="0.35">
      <c r="A77" t="s">
        <v>164</v>
      </c>
      <c r="B77" t="s">
        <v>2558</v>
      </c>
      <c r="C77" t="s">
        <v>2559</v>
      </c>
      <c r="D77" t="s">
        <v>2494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35">
      <c r="A78" t="s">
        <v>2384</v>
      </c>
      <c r="B78" t="s">
        <v>2560</v>
      </c>
      <c r="C78" t="s">
        <v>2561</v>
      </c>
      <c r="D78" t="s">
        <v>2494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35">
      <c r="A79" t="s">
        <v>26</v>
      </c>
      <c r="B79" t="s">
        <v>2562</v>
      </c>
      <c r="C79" t="s">
        <v>2563</v>
      </c>
      <c r="D79" t="s">
        <v>2494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35">
      <c r="A80" t="s">
        <v>28</v>
      </c>
      <c r="B80" t="s">
        <v>2564</v>
      </c>
      <c r="C80" t="s">
        <v>2565</v>
      </c>
      <c r="D80" t="s">
        <v>2494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35">
      <c r="A81" t="s">
        <v>2393</v>
      </c>
      <c r="B81" t="s">
        <v>2566</v>
      </c>
      <c r="C81" t="s">
        <v>2567</v>
      </c>
      <c r="D81" t="s">
        <v>2494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35">
      <c r="A82" t="s">
        <v>1134</v>
      </c>
      <c r="B82" t="s">
        <v>2568</v>
      </c>
      <c r="C82" t="s">
        <v>2569</v>
      </c>
      <c r="D82" t="s">
        <v>2494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35">
      <c r="A83" t="s">
        <v>2401</v>
      </c>
      <c r="B83" t="s">
        <v>2570</v>
      </c>
      <c r="C83" t="s">
        <v>2571</v>
      </c>
      <c r="D83" t="s">
        <v>2494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35">
      <c r="A84" t="s">
        <v>2398</v>
      </c>
      <c r="B84" t="s">
        <v>2572</v>
      </c>
      <c r="C84" t="s">
        <v>2573</v>
      </c>
      <c r="D84" t="s">
        <v>2494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35">
      <c r="A85" t="s">
        <v>1133</v>
      </c>
      <c r="B85" t="s">
        <v>2574</v>
      </c>
      <c r="C85" t="s">
        <v>2575</v>
      </c>
      <c r="D85" t="s">
        <v>2494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35">
      <c r="A86" t="s">
        <v>2576</v>
      </c>
      <c r="B86" t="s">
        <v>2577</v>
      </c>
      <c r="C86" t="s">
        <v>2578</v>
      </c>
      <c r="D86" t="s">
        <v>2494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35">
      <c r="A87" t="s">
        <v>2579</v>
      </c>
      <c r="C87" t="s">
        <v>2580</v>
      </c>
    </row>
    <row r="88" spans="1:36" x14ac:dyDescent="0.35">
      <c r="A88" t="s">
        <v>2416</v>
      </c>
      <c r="C88" t="s">
        <v>2581</v>
      </c>
    </row>
    <row r="89" spans="1:36" x14ac:dyDescent="0.35">
      <c r="A89" t="s">
        <v>164</v>
      </c>
      <c r="B89" t="s">
        <v>2582</v>
      </c>
      <c r="C89" t="s">
        <v>2583</v>
      </c>
      <c r="D89" t="s">
        <v>2584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35">
      <c r="A90" t="s">
        <v>2384</v>
      </c>
      <c r="B90" t="s">
        <v>2585</v>
      </c>
      <c r="C90" t="s">
        <v>2586</v>
      </c>
      <c r="D90" t="s">
        <v>2587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35">
      <c r="A91" t="s">
        <v>26</v>
      </c>
      <c r="B91" t="s">
        <v>2588</v>
      </c>
      <c r="C91" t="s">
        <v>2589</v>
      </c>
      <c r="D91" t="s">
        <v>2587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35">
      <c r="A92" t="s">
        <v>28</v>
      </c>
      <c r="B92" t="s">
        <v>2590</v>
      </c>
      <c r="C92" t="s">
        <v>2591</v>
      </c>
      <c r="D92" t="s">
        <v>2587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35">
      <c r="A93" t="s">
        <v>2393</v>
      </c>
      <c r="B93" t="s">
        <v>2592</v>
      </c>
      <c r="C93" t="s">
        <v>2593</v>
      </c>
      <c r="D93" t="s">
        <v>2587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35">
      <c r="A94" t="s">
        <v>1134</v>
      </c>
      <c r="B94" t="s">
        <v>2594</v>
      </c>
      <c r="C94" t="s">
        <v>2595</v>
      </c>
      <c r="D94" t="s">
        <v>2584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35">
      <c r="A95" t="s">
        <v>2401</v>
      </c>
      <c r="B95" t="s">
        <v>2596</v>
      </c>
      <c r="C95" t="s">
        <v>2597</v>
      </c>
      <c r="D95" t="s">
        <v>2584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35">
      <c r="A96" t="s">
        <v>2398</v>
      </c>
      <c r="B96" t="s">
        <v>2598</v>
      </c>
      <c r="C96" t="s">
        <v>2599</v>
      </c>
      <c r="D96" t="s">
        <v>2587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35">
      <c r="A97" t="s">
        <v>1133</v>
      </c>
      <c r="B97" t="s">
        <v>2600</v>
      </c>
      <c r="C97" t="s">
        <v>2601</v>
      </c>
      <c r="D97" t="s">
        <v>2584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35">
      <c r="A98" t="s">
        <v>2602</v>
      </c>
      <c r="B98" t="s">
        <v>2603</v>
      </c>
      <c r="C98" t="s">
        <v>2604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35">
      <c r="A99" t="s">
        <v>2440</v>
      </c>
      <c r="C99" t="s">
        <v>2605</v>
      </c>
    </row>
    <row r="100" spans="1:36" x14ac:dyDescent="0.35">
      <c r="A100" t="s">
        <v>164</v>
      </c>
      <c r="B100" t="s">
        <v>2606</v>
      </c>
      <c r="C100" t="s">
        <v>2607</v>
      </c>
      <c r="D100" t="s">
        <v>2584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35">
      <c r="A101" t="s">
        <v>2384</v>
      </c>
      <c r="B101" t="s">
        <v>2608</v>
      </c>
      <c r="C101" t="s">
        <v>2609</v>
      </c>
      <c r="D101" t="s">
        <v>2587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35">
      <c r="A102" t="s">
        <v>26</v>
      </c>
      <c r="B102" t="s">
        <v>2610</v>
      </c>
      <c r="C102" t="s">
        <v>2611</v>
      </c>
      <c r="D102" t="s">
        <v>2587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35">
      <c r="A103" t="s">
        <v>28</v>
      </c>
      <c r="B103" t="s">
        <v>2612</v>
      </c>
      <c r="C103" t="s">
        <v>2613</v>
      </c>
      <c r="D103" t="s">
        <v>2587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35">
      <c r="A104" t="s">
        <v>2393</v>
      </c>
      <c r="B104" t="s">
        <v>2614</v>
      </c>
      <c r="C104" t="s">
        <v>2615</v>
      </c>
      <c r="D104" t="s">
        <v>395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35">
      <c r="A105" t="s">
        <v>1134</v>
      </c>
      <c r="B105" t="s">
        <v>2616</v>
      </c>
      <c r="C105" t="s">
        <v>2617</v>
      </c>
      <c r="D105" t="s">
        <v>2587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35">
      <c r="A106" t="s">
        <v>2401</v>
      </c>
      <c r="B106" t="s">
        <v>2618</v>
      </c>
      <c r="C106" t="s">
        <v>2619</v>
      </c>
      <c r="D106" t="s">
        <v>2587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35">
      <c r="A107" t="s">
        <v>2398</v>
      </c>
      <c r="B107" t="s">
        <v>2620</v>
      </c>
      <c r="C107" t="s">
        <v>2621</v>
      </c>
      <c r="D107" t="s">
        <v>2587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35">
      <c r="A108" t="s">
        <v>1133</v>
      </c>
      <c r="B108" t="s">
        <v>2622</v>
      </c>
      <c r="C108" t="s">
        <v>2623</v>
      </c>
      <c r="D108" t="s">
        <v>2587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35">
      <c r="A109" t="s">
        <v>2624</v>
      </c>
      <c r="B109" t="s">
        <v>2625</v>
      </c>
      <c r="C109" t="s">
        <v>2626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35">
      <c r="A110" t="s">
        <v>2463</v>
      </c>
      <c r="C110" t="s">
        <v>2627</v>
      </c>
    </row>
    <row r="111" spans="1:36" x14ac:dyDescent="0.35">
      <c r="A111" t="s">
        <v>164</v>
      </c>
      <c r="B111" t="s">
        <v>2628</v>
      </c>
      <c r="C111" t="s">
        <v>2629</v>
      </c>
      <c r="D111" t="s">
        <v>2584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35">
      <c r="A112" t="s">
        <v>2384</v>
      </c>
      <c r="B112" t="s">
        <v>2630</v>
      </c>
      <c r="C112" t="s">
        <v>2631</v>
      </c>
      <c r="D112" t="s">
        <v>2587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35">
      <c r="A113" t="s">
        <v>26</v>
      </c>
      <c r="B113" t="s">
        <v>2632</v>
      </c>
      <c r="C113" t="s">
        <v>2633</v>
      </c>
      <c r="D113" t="s">
        <v>2587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35">
      <c r="A114" t="s">
        <v>28</v>
      </c>
      <c r="B114" t="s">
        <v>2634</v>
      </c>
      <c r="C114" t="s">
        <v>2635</v>
      </c>
      <c r="D114" t="s">
        <v>2584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35">
      <c r="A115" t="s">
        <v>2393</v>
      </c>
      <c r="B115" t="s">
        <v>2636</v>
      </c>
      <c r="C115" t="s">
        <v>2637</v>
      </c>
      <c r="D115" t="s">
        <v>2587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35">
      <c r="A116" t="s">
        <v>1134</v>
      </c>
      <c r="B116" t="s">
        <v>2638</v>
      </c>
      <c r="C116" t="s">
        <v>2639</v>
      </c>
      <c r="D116" t="s">
        <v>2584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35">
      <c r="A117" t="s">
        <v>2401</v>
      </c>
      <c r="B117" t="s">
        <v>2640</v>
      </c>
      <c r="C117" t="s">
        <v>2641</v>
      </c>
      <c r="D117" t="s">
        <v>2584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35">
      <c r="A118" t="s">
        <v>2398</v>
      </c>
      <c r="B118" t="s">
        <v>2642</v>
      </c>
      <c r="C118" t="s">
        <v>2643</v>
      </c>
      <c r="D118" t="s">
        <v>2587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35">
      <c r="A119" t="s">
        <v>1133</v>
      </c>
      <c r="B119" t="s">
        <v>2644</v>
      </c>
      <c r="C119" t="s">
        <v>2645</v>
      </c>
      <c r="D119" t="s">
        <v>2584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35">
      <c r="A120" t="s">
        <v>2646</v>
      </c>
      <c r="B120" t="s">
        <v>2647</v>
      </c>
      <c r="C120" t="s">
        <v>2648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35">
      <c r="A121" t="s">
        <v>2649</v>
      </c>
      <c r="B121" t="s">
        <v>2650</v>
      </c>
      <c r="C121" t="s">
        <v>2651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35">
      <c r="A122" t="s">
        <v>2652</v>
      </c>
      <c r="C122" t="s">
        <v>2653</v>
      </c>
    </row>
    <row r="123" spans="1:36" x14ac:dyDescent="0.35">
      <c r="A123" t="s">
        <v>2416</v>
      </c>
      <c r="C123" t="s">
        <v>2654</v>
      </c>
    </row>
    <row r="124" spans="1:36" x14ac:dyDescent="0.35">
      <c r="A124" t="s">
        <v>164</v>
      </c>
      <c r="B124" t="s">
        <v>2655</v>
      </c>
      <c r="C124" t="s">
        <v>2656</v>
      </c>
      <c r="D124" t="s">
        <v>275</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35">
      <c r="A125" t="s">
        <v>2384</v>
      </c>
      <c r="B125" t="s">
        <v>2657</v>
      </c>
      <c r="C125" t="s">
        <v>2658</v>
      </c>
      <c r="D125" t="s">
        <v>275</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35">
      <c r="A126" t="s">
        <v>26</v>
      </c>
      <c r="B126" t="s">
        <v>2659</v>
      </c>
      <c r="C126" t="s">
        <v>2660</v>
      </c>
      <c r="D126" t="s">
        <v>275</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35">
      <c r="A127" t="s">
        <v>28</v>
      </c>
      <c r="B127" t="s">
        <v>2661</v>
      </c>
      <c r="C127" t="s">
        <v>2662</v>
      </c>
      <c r="D127" t="s">
        <v>275</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35">
      <c r="A128" t="s">
        <v>2393</v>
      </c>
      <c r="B128" t="s">
        <v>2663</v>
      </c>
      <c r="C128" t="s">
        <v>2664</v>
      </c>
      <c r="D128" t="s">
        <v>275</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35">
      <c r="A129" t="s">
        <v>1134</v>
      </c>
      <c r="B129" t="s">
        <v>2665</v>
      </c>
      <c r="C129" t="s">
        <v>2666</v>
      </c>
      <c r="D129" t="s">
        <v>275</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35">
      <c r="A130" t="s">
        <v>2401</v>
      </c>
      <c r="B130" t="s">
        <v>2667</v>
      </c>
      <c r="C130" t="s">
        <v>2668</v>
      </c>
      <c r="D130" t="s">
        <v>275</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35">
      <c r="A131" t="s">
        <v>2398</v>
      </c>
      <c r="B131" t="s">
        <v>2669</v>
      </c>
      <c r="C131" t="s">
        <v>2670</v>
      </c>
      <c r="D131" t="s">
        <v>275</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35">
      <c r="A132" t="s">
        <v>1133</v>
      </c>
      <c r="B132" t="s">
        <v>2671</v>
      </c>
      <c r="C132" t="s">
        <v>2672</v>
      </c>
      <c r="D132" t="s">
        <v>275</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35">
      <c r="A133" t="s">
        <v>2437</v>
      </c>
      <c r="B133" t="s">
        <v>2673</v>
      </c>
      <c r="C133" t="s">
        <v>2674</v>
      </c>
      <c r="D133" t="s">
        <v>275</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35">
      <c r="A134" t="s">
        <v>2440</v>
      </c>
      <c r="C134" t="s">
        <v>2675</v>
      </c>
    </row>
    <row r="135" spans="1:36" x14ac:dyDescent="0.35">
      <c r="A135" t="s">
        <v>164</v>
      </c>
      <c r="B135" t="s">
        <v>2676</v>
      </c>
      <c r="C135" t="s">
        <v>2677</v>
      </c>
      <c r="D135" t="s">
        <v>275</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35">
      <c r="A136" t="s">
        <v>2384</v>
      </c>
      <c r="B136" t="s">
        <v>2678</v>
      </c>
      <c r="C136" t="s">
        <v>2679</v>
      </c>
      <c r="D136" t="s">
        <v>275</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35">
      <c r="A137" t="s">
        <v>26</v>
      </c>
      <c r="B137" t="s">
        <v>2680</v>
      </c>
      <c r="C137" t="s">
        <v>2681</v>
      </c>
      <c r="D137" t="s">
        <v>275</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35">
      <c r="A138" t="s">
        <v>28</v>
      </c>
      <c r="B138" t="s">
        <v>2682</v>
      </c>
      <c r="C138" t="s">
        <v>2683</v>
      </c>
      <c r="D138" t="s">
        <v>275</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35">
      <c r="A139" t="s">
        <v>2393</v>
      </c>
      <c r="B139" t="s">
        <v>2684</v>
      </c>
      <c r="C139" t="s">
        <v>2685</v>
      </c>
      <c r="D139" t="s">
        <v>275</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35">
      <c r="A140" t="s">
        <v>1134</v>
      </c>
      <c r="B140" t="s">
        <v>2686</v>
      </c>
      <c r="C140" t="s">
        <v>2687</v>
      </c>
      <c r="D140" t="s">
        <v>275</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35">
      <c r="A141" t="s">
        <v>2401</v>
      </c>
      <c r="B141" t="s">
        <v>2688</v>
      </c>
      <c r="C141" t="s">
        <v>2689</v>
      </c>
      <c r="D141" t="s">
        <v>275</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35">
      <c r="A142" t="s">
        <v>2398</v>
      </c>
      <c r="B142" t="s">
        <v>2690</v>
      </c>
      <c r="C142" t="s">
        <v>2691</v>
      </c>
      <c r="D142" t="s">
        <v>275</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35">
      <c r="A143" t="s">
        <v>1133</v>
      </c>
      <c r="B143" t="s">
        <v>2692</v>
      </c>
      <c r="C143" t="s">
        <v>2693</v>
      </c>
      <c r="D143" t="s">
        <v>275</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35">
      <c r="A144" t="s">
        <v>2460</v>
      </c>
      <c r="B144" t="s">
        <v>2694</v>
      </c>
      <c r="C144" t="s">
        <v>2695</v>
      </c>
      <c r="D144" t="s">
        <v>275</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35">
      <c r="A145" t="s">
        <v>2463</v>
      </c>
      <c r="C145" t="s">
        <v>2696</v>
      </c>
    </row>
    <row r="146" spans="1:36" x14ac:dyDescent="0.35">
      <c r="A146" t="s">
        <v>164</v>
      </c>
      <c r="B146" t="s">
        <v>2697</v>
      </c>
      <c r="C146" t="s">
        <v>2698</v>
      </c>
      <c r="D146" t="s">
        <v>275</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35">
      <c r="A147" t="s">
        <v>2384</v>
      </c>
      <c r="B147" t="s">
        <v>2699</v>
      </c>
      <c r="C147" t="s">
        <v>2700</v>
      </c>
      <c r="D147" t="s">
        <v>275</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35">
      <c r="A148" t="s">
        <v>26</v>
      </c>
      <c r="B148" t="s">
        <v>2701</v>
      </c>
      <c r="C148" t="s">
        <v>2702</v>
      </c>
      <c r="D148" t="s">
        <v>275</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35">
      <c r="A149" t="s">
        <v>28</v>
      </c>
      <c r="B149" t="s">
        <v>2703</v>
      </c>
      <c r="C149" t="s">
        <v>2704</v>
      </c>
      <c r="D149" t="s">
        <v>275</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35">
      <c r="A150" t="s">
        <v>2393</v>
      </c>
      <c r="B150" t="s">
        <v>2705</v>
      </c>
      <c r="C150" t="s">
        <v>2706</v>
      </c>
      <c r="D150" t="s">
        <v>275</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35">
      <c r="A151" t="s">
        <v>1134</v>
      </c>
      <c r="B151" t="s">
        <v>2707</v>
      </c>
      <c r="C151" t="s">
        <v>2708</v>
      </c>
      <c r="D151" t="s">
        <v>275</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35">
      <c r="A152" t="s">
        <v>2401</v>
      </c>
      <c r="B152" t="s">
        <v>2709</v>
      </c>
      <c r="C152" t="s">
        <v>2710</v>
      </c>
      <c r="D152" t="s">
        <v>275</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35">
      <c r="A153" t="s">
        <v>2398</v>
      </c>
      <c r="B153" t="s">
        <v>2711</v>
      </c>
      <c r="C153" t="s">
        <v>2712</v>
      </c>
      <c r="D153" t="s">
        <v>275</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35">
      <c r="A154" t="s">
        <v>1133</v>
      </c>
      <c r="B154" t="s">
        <v>2713</v>
      </c>
      <c r="C154" t="s">
        <v>2714</v>
      </c>
      <c r="D154" t="s">
        <v>275</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35">
      <c r="A155" t="s">
        <v>2483</v>
      </c>
      <c r="B155" t="s">
        <v>2715</v>
      </c>
      <c r="C155" t="s">
        <v>2716</v>
      </c>
      <c r="D155" t="s">
        <v>275</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35">
      <c r="A156" t="s">
        <v>236</v>
      </c>
      <c r="B156" t="s">
        <v>2717</v>
      </c>
      <c r="C156" t="s">
        <v>2718</v>
      </c>
      <c r="D156" t="s">
        <v>275</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35">
      <c r="A157" t="s">
        <v>1810</v>
      </c>
      <c r="C157" t="s">
        <v>2719</v>
      </c>
    </row>
    <row r="158" spans="1:36" x14ac:dyDescent="0.35">
      <c r="A158" t="s">
        <v>2579</v>
      </c>
      <c r="C158" t="s">
        <v>2720</v>
      </c>
    </row>
    <row r="159" spans="1:36" x14ac:dyDescent="0.35">
      <c r="A159" t="s">
        <v>2416</v>
      </c>
      <c r="C159" t="s">
        <v>2721</v>
      </c>
    </row>
    <row r="160" spans="1:36" x14ac:dyDescent="0.35">
      <c r="A160" t="s">
        <v>164</v>
      </c>
      <c r="B160" t="s">
        <v>2722</v>
      </c>
      <c r="C160" t="s">
        <v>2723</v>
      </c>
      <c r="D160" t="s">
        <v>2584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35">
      <c r="A161" t="s">
        <v>2384</v>
      </c>
      <c r="B161" t="s">
        <v>2724</v>
      </c>
      <c r="C161" t="s">
        <v>2725</v>
      </c>
      <c r="D161" t="s">
        <v>2587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35">
      <c r="A162" t="s">
        <v>26</v>
      </c>
      <c r="B162" t="s">
        <v>2726</v>
      </c>
      <c r="C162" t="s">
        <v>2727</v>
      </c>
      <c r="D162" t="s">
        <v>2587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35">
      <c r="A163" t="s">
        <v>28</v>
      </c>
      <c r="B163" t="s">
        <v>2728</v>
      </c>
      <c r="C163" t="s">
        <v>2729</v>
      </c>
      <c r="D163" t="s">
        <v>2587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35">
      <c r="A164" t="s">
        <v>2393</v>
      </c>
      <c r="B164" t="s">
        <v>2730</v>
      </c>
      <c r="C164" t="s">
        <v>2731</v>
      </c>
      <c r="D164" t="s">
        <v>2587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35">
      <c r="A165" t="s">
        <v>1134</v>
      </c>
      <c r="B165" t="s">
        <v>2732</v>
      </c>
      <c r="C165" t="s">
        <v>2733</v>
      </c>
      <c r="D165" t="s">
        <v>2584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35">
      <c r="A166" t="s">
        <v>2401</v>
      </c>
      <c r="B166" t="s">
        <v>2734</v>
      </c>
      <c r="C166" t="s">
        <v>2735</v>
      </c>
      <c r="D166" t="s">
        <v>2584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35">
      <c r="A167" t="s">
        <v>2398</v>
      </c>
      <c r="B167" t="s">
        <v>2736</v>
      </c>
      <c r="C167" t="s">
        <v>2737</v>
      </c>
      <c r="D167" t="s">
        <v>2587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35">
      <c r="A168" t="s">
        <v>1133</v>
      </c>
      <c r="B168" t="s">
        <v>2738</v>
      </c>
      <c r="C168" t="s">
        <v>2739</v>
      </c>
      <c r="D168" t="s">
        <v>2584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35">
      <c r="A169" t="s">
        <v>2602</v>
      </c>
      <c r="B169" t="s">
        <v>2740</v>
      </c>
      <c r="C169" t="s">
        <v>2741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35">
      <c r="A170" t="s">
        <v>2440</v>
      </c>
      <c r="C170" t="s">
        <v>2742</v>
      </c>
    </row>
    <row r="171" spans="1:36" x14ac:dyDescent="0.35">
      <c r="A171" t="s">
        <v>164</v>
      </c>
      <c r="B171" t="s">
        <v>2743</v>
      </c>
      <c r="C171" t="s">
        <v>2744</v>
      </c>
      <c r="D171" t="s">
        <v>2584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35">
      <c r="A172" t="s">
        <v>2384</v>
      </c>
      <c r="B172" t="s">
        <v>2745</v>
      </c>
      <c r="C172" t="s">
        <v>2746</v>
      </c>
      <c r="D172" t="s">
        <v>2587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35">
      <c r="A173" t="s">
        <v>26</v>
      </c>
      <c r="B173" t="s">
        <v>2747</v>
      </c>
      <c r="C173" t="s">
        <v>2748</v>
      </c>
      <c r="D173" t="s">
        <v>2587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35">
      <c r="A174" t="s">
        <v>28</v>
      </c>
      <c r="B174" t="s">
        <v>2749</v>
      </c>
      <c r="C174" t="s">
        <v>2750</v>
      </c>
      <c r="D174" t="s">
        <v>2587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35">
      <c r="A175" t="s">
        <v>2393</v>
      </c>
      <c r="B175" t="s">
        <v>2751</v>
      </c>
      <c r="C175" t="s">
        <v>2752</v>
      </c>
      <c r="D175" t="s">
        <v>395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35">
      <c r="A176" t="s">
        <v>1134</v>
      </c>
      <c r="B176" t="s">
        <v>2753</v>
      </c>
      <c r="C176" t="s">
        <v>2754</v>
      </c>
      <c r="D176" t="s">
        <v>2587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35">
      <c r="A177" t="s">
        <v>2401</v>
      </c>
      <c r="B177" t="s">
        <v>2755</v>
      </c>
      <c r="C177" t="s">
        <v>2756</v>
      </c>
      <c r="D177" t="s">
        <v>2587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35">
      <c r="A178" t="s">
        <v>2398</v>
      </c>
      <c r="B178" t="s">
        <v>2757</v>
      </c>
      <c r="C178" t="s">
        <v>2758</v>
      </c>
      <c r="D178" t="s">
        <v>2587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35">
      <c r="A179" t="s">
        <v>1133</v>
      </c>
      <c r="B179" t="s">
        <v>2759</v>
      </c>
      <c r="C179" t="s">
        <v>2760</v>
      </c>
      <c r="D179" t="s">
        <v>2587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35">
      <c r="A180" t="s">
        <v>2624</v>
      </c>
      <c r="B180" t="s">
        <v>2761</v>
      </c>
      <c r="C180" t="s">
        <v>2762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35">
      <c r="A181" t="s">
        <v>2463</v>
      </c>
      <c r="C181" t="s">
        <v>2763</v>
      </c>
    </row>
    <row r="182" spans="1:36" x14ac:dyDescent="0.35">
      <c r="A182" t="s">
        <v>164</v>
      </c>
      <c r="B182" t="s">
        <v>2764</v>
      </c>
      <c r="C182" t="s">
        <v>2765</v>
      </c>
      <c r="D182" t="s">
        <v>2584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35">
      <c r="A183" t="s">
        <v>2384</v>
      </c>
      <c r="B183" t="s">
        <v>2766</v>
      </c>
      <c r="C183" t="s">
        <v>2767</v>
      </c>
      <c r="D183" t="s">
        <v>2587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35">
      <c r="A184" t="s">
        <v>26</v>
      </c>
      <c r="B184" t="s">
        <v>2768</v>
      </c>
      <c r="C184" t="s">
        <v>2769</v>
      </c>
      <c r="D184" t="s">
        <v>2587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35">
      <c r="A185" t="s">
        <v>28</v>
      </c>
      <c r="B185" t="s">
        <v>2770</v>
      </c>
      <c r="C185" t="s">
        <v>2771</v>
      </c>
      <c r="D185" t="s">
        <v>2584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35">
      <c r="A186" t="s">
        <v>2393</v>
      </c>
      <c r="B186" t="s">
        <v>2772</v>
      </c>
      <c r="C186" t="s">
        <v>2773</v>
      </c>
      <c r="D186" t="s">
        <v>2587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35">
      <c r="A187" t="s">
        <v>1134</v>
      </c>
      <c r="B187" t="s">
        <v>2774</v>
      </c>
      <c r="C187" t="s">
        <v>2775</v>
      </c>
      <c r="D187" t="s">
        <v>2584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35">
      <c r="A188" t="s">
        <v>2401</v>
      </c>
      <c r="B188" t="s">
        <v>2776</v>
      </c>
      <c r="C188" t="s">
        <v>2777</v>
      </c>
      <c r="D188" t="s">
        <v>2584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35">
      <c r="A189" t="s">
        <v>2398</v>
      </c>
      <c r="B189" t="s">
        <v>2778</v>
      </c>
      <c r="C189" t="s">
        <v>2779</v>
      </c>
      <c r="D189" t="s">
        <v>2587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35">
      <c r="A190" t="s">
        <v>1133</v>
      </c>
      <c r="B190" t="s">
        <v>2780</v>
      </c>
      <c r="C190" t="s">
        <v>2781</v>
      </c>
      <c r="D190" t="s">
        <v>2584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35">
      <c r="A191" t="s">
        <v>2646</v>
      </c>
      <c r="B191" t="s">
        <v>2782</v>
      </c>
      <c r="C191" t="s">
        <v>2783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35">
      <c r="A192" t="s">
        <v>2649</v>
      </c>
      <c r="B192" t="s">
        <v>2784</v>
      </c>
      <c r="C192" t="s">
        <v>2785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35">
      <c r="A193" t="s">
        <v>2786</v>
      </c>
      <c r="C193" t="s">
        <v>2787</v>
      </c>
    </row>
    <row r="194" spans="1:36" x14ac:dyDescent="0.35">
      <c r="A194" t="s">
        <v>2416</v>
      </c>
      <c r="C194" t="s">
        <v>2788</v>
      </c>
    </row>
    <row r="195" spans="1:36" x14ac:dyDescent="0.35">
      <c r="A195" t="s">
        <v>164</v>
      </c>
      <c r="B195" t="s">
        <v>2789</v>
      </c>
      <c r="C195" t="s">
        <v>2790</v>
      </c>
      <c r="D195" t="s">
        <v>1130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35">
      <c r="A196" t="s">
        <v>2384</v>
      </c>
      <c r="B196" t="s">
        <v>2791</v>
      </c>
      <c r="C196" t="s">
        <v>2792</v>
      </c>
      <c r="D196" t="s">
        <v>1130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35">
      <c r="A197" t="s">
        <v>26</v>
      </c>
      <c r="B197" t="s">
        <v>2793</v>
      </c>
      <c r="C197" t="s">
        <v>2794</v>
      </c>
      <c r="D197" t="s">
        <v>1130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35">
      <c r="A198" t="s">
        <v>28</v>
      </c>
      <c r="B198" t="s">
        <v>2795</v>
      </c>
      <c r="C198" t="s">
        <v>2796</v>
      </c>
      <c r="D198" t="s">
        <v>1130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35">
      <c r="A199" t="s">
        <v>2393</v>
      </c>
      <c r="B199" t="s">
        <v>2797</v>
      </c>
      <c r="C199" t="s">
        <v>2798</v>
      </c>
      <c r="D199" t="s">
        <v>1130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35">
      <c r="A200" t="s">
        <v>1134</v>
      </c>
      <c r="B200" t="s">
        <v>2799</v>
      </c>
      <c r="C200" t="s">
        <v>2800</v>
      </c>
      <c r="D200" t="s">
        <v>1130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35">
      <c r="A201" t="s">
        <v>2401</v>
      </c>
      <c r="B201" t="s">
        <v>2801</v>
      </c>
      <c r="C201" t="s">
        <v>2802</v>
      </c>
      <c r="D201" t="s">
        <v>1130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35">
      <c r="A202" t="s">
        <v>2398</v>
      </c>
      <c r="B202" t="s">
        <v>2803</v>
      </c>
      <c r="C202" t="s">
        <v>2804</v>
      </c>
      <c r="D202" t="s">
        <v>1130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35">
      <c r="A203" t="s">
        <v>1133</v>
      </c>
      <c r="B203" t="s">
        <v>2805</v>
      </c>
      <c r="C203" t="s">
        <v>2806</v>
      </c>
      <c r="D203" t="s">
        <v>1130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35">
      <c r="A204" t="s">
        <v>2437</v>
      </c>
      <c r="B204" t="s">
        <v>2807</v>
      </c>
      <c r="C204" t="s">
        <v>2808</v>
      </c>
      <c r="D204" t="s">
        <v>1130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35">
      <c r="A205" t="s">
        <v>2440</v>
      </c>
      <c r="C205" t="s">
        <v>2809</v>
      </c>
    </row>
    <row r="206" spans="1:36" x14ac:dyDescent="0.35">
      <c r="A206" t="s">
        <v>164</v>
      </c>
      <c r="B206" t="s">
        <v>2810</v>
      </c>
      <c r="C206" t="s">
        <v>2811</v>
      </c>
      <c r="D206" t="s">
        <v>1130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35">
      <c r="A207" t="s">
        <v>2384</v>
      </c>
      <c r="B207" t="s">
        <v>2812</v>
      </c>
      <c r="C207" t="s">
        <v>2813</v>
      </c>
      <c r="D207" t="s">
        <v>1130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35">
      <c r="A208" t="s">
        <v>26</v>
      </c>
      <c r="B208" t="s">
        <v>2814</v>
      </c>
      <c r="C208" t="s">
        <v>2815</v>
      </c>
      <c r="D208" t="s">
        <v>1130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35">
      <c r="A209" t="s">
        <v>28</v>
      </c>
      <c r="B209" t="s">
        <v>2816</v>
      </c>
      <c r="C209" t="s">
        <v>2817</v>
      </c>
      <c r="D209" t="s">
        <v>1130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35">
      <c r="A210" t="s">
        <v>2393</v>
      </c>
      <c r="B210" t="s">
        <v>2818</v>
      </c>
      <c r="C210" t="s">
        <v>2819</v>
      </c>
      <c r="D210" t="s">
        <v>1130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35">
      <c r="A211" t="s">
        <v>1134</v>
      </c>
      <c r="B211" t="s">
        <v>2820</v>
      </c>
      <c r="C211" t="s">
        <v>2821</v>
      </c>
      <c r="D211" t="s">
        <v>1130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35">
      <c r="A212" t="s">
        <v>2401</v>
      </c>
      <c r="B212" t="s">
        <v>2822</v>
      </c>
      <c r="C212" t="s">
        <v>2823</v>
      </c>
      <c r="D212" t="s">
        <v>1130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35">
      <c r="A213" t="s">
        <v>2398</v>
      </c>
      <c r="B213" t="s">
        <v>2824</v>
      </c>
      <c r="C213" t="s">
        <v>2825</v>
      </c>
      <c r="D213" t="s">
        <v>1130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35">
      <c r="A214" t="s">
        <v>1133</v>
      </c>
      <c r="B214" t="s">
        <v>2826</v>
      </c>
      <c r="C214" t="s">
        <v>2827</v>
      </c>
      <c r="D214" t="s">
        <v>1130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35">
      <c r="A215" t="s">
        <v>2460</v>
      </c>
      <c r="B215" t="s">
        <v>2828</v>
      </c>
      <c r="C215" t="s">
        <v>2829</v>
      </c>
      <c r="D215" t="s">
        <v>1130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35">
      <c r="A216" t="s">
        <v>2463</v>
      </c>
      <c r="C216" t="s">
        <v>2830</v>
      </c>
    </row>
    <row r="217" spans="1:36" x14ac:dyDescent="0.35">
      <c r="A217" t="s">
        <v>164</v>
      </c>
      <c r="B217" t="s">
        <v>2831</v>
      </c>
      <c r="C217" t="s">
        <v>2832</v>
      </c>
      <c r="D217" t="s">
        <v>1130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35">
      <c r="A218" t="s">
        <v>2384</v>
      </c>
      <c r="B218" t="s">
        <v>2833</v>
      </c>
      <c r="C218" t="s">
        <v>2834</v>
      </c>
      <c r="D218" t="s">
        <v>1130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35">
      <c r="A219" t="s">
        <v>26</v>
      </c>
      <c r="B219" t="s">
        <v>2835</v>
      </c>
      <c r="C219" t="s">
        <v>2836</v>
      </c>
      <c r="D219" t="s">
        <v>1130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35">
      <c r="A220" t="s">
        <v>28</v>
      </c>
      <c r="B220" t="s">
        <v>2837</v>
      </c>
      <c r="C220" t="s">
        <v>2838</v>
      </c>
      <c r="D220" t="s">
        <v>1130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35">
      <c r="A221" t="s">
        <v>2393</v>
      </c>
      <c r="B221" t="s">
        <v>2839</v>
      </c>
      <c r="C221" t="s">
        <v>2840</v>
      </c>
      <c r="D221" t="s">
        <v>1130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35">
      <c r="A222" t="s">
        <v>1134</v>
      </c>
      <c r="B222" t="s">
        <v>2841</v>
      </c>
      <c r="C222" t="s">
        <v>2842</v>
      </c>
      <c r="D222" t="s">
        <v>1130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35">
      <c r="A223" t="s">
        <v>2401</v>
      </c>
      <c r="B223" t="s">
        <v>2843</v>
      </c>
      <c r="C223" t="s">
        <v>2844</v>
      </c>
      <c r="D223" t="s">
        <v>1130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35">
      <c r="A224" t="s">
        <v>2398</v>
      </c>
      <c r="B224" t="s">
        <v>2845</v>
      </c>
      <c r="C224" t="s">
        <v>2846</v>
      </c>
      <c r="D224" t="s">
        <v>1130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35">
      <c r="A225" t="s">
        <v>1133</v>
      </c>
      <c r="B225" t="s">
        <v>2847</v>
      </c>
      <c r="C225" t="s">
        <v>2848</v>
      </c>
      <c r="D225" t="s">
        <v>1130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35">
      <c r="A226" t="s">
        <v>2483</v>
      </c>
      <c r="B226" t="s">
        <v>2849</v>
      </c>
      <c r="C226" t="s">
        <v>2850</v>
      </c>
      <c r="D226" t="s">
        <v>1130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35">
      <c r="A227" t="s">
        <v>1135</v>
      </c>
      <c r="B227" t="s">
        <v>2851</v>
      </c>
      <c r="C227" t="s">
        <v>2852</v>
      </c>
      <c r="D227" t="s">
        <v>1130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35">
      <c r="A228" t="s">
        <v>1875</v>
      </c>
      <c r="C228" t="s">
        <v>2853</v>
      </c>
    </row>
    <row r="229" spans="1:36" x14ac:dyDescent="0.35">
      <c r="A229" t="s">
        <v>2854</v>
      </c>
      <c r="B229" t="s">
        <v>2855</v>
      </c>
      <c r="C229" t="s">
        <v>2856</v>
      </c>
      <c r="D229" t="s">
        <v>2857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35">
      <c r="A230" t="s">
        <v>2858</v>
      </c>
      <c r="B230" t="s">
        <v>2859</v>
      </c>
      <c r="C230" t="s">
        <v>2860</v>
      </c>
      <c r="D230" t="s">
        <v>2861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35">
      <c r="A231" t="s">
        <v>2862</v>
      </c>
      <c r="C231" t="s">
        <v>2863</v>
      </c>
    </row>
    <row r="232" spans="1:36" x14ac:dyDescent="0.35">
      <c r="A232" t="s">
        <v>2864</v>
      </c>
      <c r="B232" t="s">
        <v>2865</v>
      </c>
      <c r="C232" t="s">
        <v>2866</v>
      </c>
      <c r="D232" t="s">
        <v>2494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35">
      <c r="A233" t="s">
        <v>2867</v>
      </c>
      <c r="B233" t="s">
        <v>2868</v>
      </c>
      <c r="C233" t="s">
        <v>2869</v>
      </c>
      <c r="D233" t="s">
        <v>2494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35">
      <c r="A234" t="s">
        <v>2870</v>
      </c>
      <c r="B234" t="s">
        <v>2871</v>
      </c>
      <c r="C234" t="s">
        <v>2872</v>
      </c>
      <c r="D234" t="s">
        <v>2494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35">
      <c r="A235" t="s">
        <v>2873</v>
      </c>
      <c r="B235" t="s">
        <v>2874</v>
      </c>
      <c r="C235" t="s">
        <v>2875</v>
      </c>
      <c r="D235" t="s">
        <v>2494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35">
      <c r="A236" t="s">
        <v>1889</v>
      </c>
      <c r="C236" t="s">
        <v>2876</v>
      </c>
    </row>
    <row r="237" spans="1:36" x14ac:dyDescent="0.35">
      <c r="A237" t="s">
        <v>2877</v>
      </c>
      <c r="B237" t="s">
        <v>2878</v>
      </c>
      <c r="C237" t="s">
        <v>2879</v>
      </c>
      <c r="D237" t="s">
        <v>2857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35">
      <c r="A238" t="s">
        <v>2858</v>
      </c>
      <c r="B238" t="s">
        <v>2880</v>
      </c>
      <c r="C238" t="s">
        <v>2881</v>
      </c>
      <c r="D238" t="s">
        <v>2861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35">
      <c r="A239" t="s">
        <v>2862</v>
      </c>
      <c r="C239" t="s">
        <v>2882</v>
      </c>
    </row>
    <row r="240" spans="1:36" x14ac:dyDescent="0.35">
      <c r="A240" t="s">
        <v>2864</v>
      </c>
      <c r="B240" t="s">
        <v>2883</v>
      </c>
      <c r="C240" t="s">
        <v>2884</v>
      </c>
      <c r="D240" t="s">
        <v>2494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35">
      <c r="A241" t="s">
        <v>2867</v>
      </c>
      <c r="B241" t="s">
        <v>2885</v>
      </c>
      <c r="C241" t="s">
        <v>2886</v>
      </c>
      <c r="D241" t="s">
        <v>2494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35">
      <c r="A242" t="s">
        <v>2870</v>
      </c>
      <c r="B242" t="s">
        <v>2887</v>
      </c>
      <c r="C242" t="s">
        <v>2888</v>
      </c>
      <c r="D242" t="s">
        <v>2494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35">
      <c r="A243" t="s">
        <v>2873</v>
      </c>
      <c r="B243" t="s">
        <v>2889</v>
      </c>
      <c r="C243" t="s">
        <v>2890</v>
      </c>
      <c r="D243" t="s">
        <v>2494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35">
      <c r="A244" t="s">
        <v>1897</v>
      </c>
      <c r="C244" t="s">
        <v>2891</v>
      </c>
    </row>
    <row r="245" spans="1:36" x14ac:dyDescent="0.35">
      <c r="A245" t="s">
        <v>2892</v>
      </c>
      <c r="B245" t="s">
        <v>2893</v>
      </c>
      <c r="C245" t="s">
        <v>2894</v>
      </c>
      <c r="D245" t="s">
        <v>2895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35">
      <c r="A246" t="s">
        <v>2896</v>
      </c>
      <c r="B246" t="s">
        <v>2897</v>
      </c>
      <c r="C246" t="s">
        <v>2898</v>
      </c>
      <c r="D246" t="s">
        <v>2895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35">
      <c r="A247" t="s">
        <v>2899</v>
      </c>
      <c r="B247" t="s">
        <v>2900</v>
      </c>
      <c r="C247" t="s">
        <v>2901</v>
      </c>
      <c r="D247" t="s">
        <v>2895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35">
      <c r="A248" t="s">
        <v>2862</v>
      </c>
      <c r="C248" t="s">
        <v>2902</v>
      </c>
    </row>
    <row r="249" spans="1:36" x14ac:dyDescent="0.35">
      <c r="A249" t="s">
        <v>2864</v>
      </c>
      <c r="B249" t="s">
        <v>2903</v>
      </c>
      <c r="C249" t="s">
        <v>2904</v>
      </c>
      <c r="D249" t="s">
        <v>2494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35">
      <c r="A250" t="s">
        <v>2867</v>
      </c>
      <c r="B250" t="s">
        <v>2905</v>
      </c>
      <c r="C250" t="s">
        <v>2906</v>
      </c>
      <c r="D250" t="s">
        <v>2494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35">
      <c r="A251" t="s">
        <v>2870</v>
      </c>
      <c r="B251" t="s">
        <v>2907</v>
      </c>
      <c r="C251" t="s">
        <v>2908</v>
      </c>
      <c r="D251" t="s">
        <v>2494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35">
      <c r="A252" t="s">
        <v>2873</v>
      </c>
      <c r="B252" t="s">
        <v>2909</v>
      </c>
      <c r="C252" t="s">
        <v>2910</v>
      </c>
      <c r="D252" t="s">
        <v>2494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H4502"/>
  <sheetViews>
    <sheetView topLeftCell="B1" workbookViewId="0">
      <selection activeCell="C10" sqref="C10"/>
    </sheetView>
  </sheetViews>
  <sheetFormatPr defaultRowHeight="14.5" x14ac:dyDescent="0.35"/>
  <cols>
    <col min="1" max="1" width="21.453125" hidden="1" customWidth="1"/>
    <col min="2" max="2" width="46.7265625" customWidth="1"/>
    <col min="32" max="32" width="9.1796875" style="88"/>
  </cols>
  <sheetData>
    <row r="1" spans="1:33" ht="15" customHeight="1" thickBot="1" x14ac:dyDescent="0.4">
      <c r="A1" s="207"/>
      <c r="B1" s="208" t="s">
        <v>2916</v>
      </c>
      <c r="C1" s="209">
        <v>2022</v>
      </c>
      <c r="D1" s="209">
        <v>2023</v>
      </c>
      <c r="E1" s="209">
        <v>2024</v>
      </c>
      <c r="F1" s="209">
        <v>2025</v>
      </c>
      <c r="G1" s="209">
        <v>2026</v>
      </c>
      <c r="H1" s="209">
        <v>2027</v>
      </c>
      <c r="I1" s="209">
        <v>2028</v>
      </c>
      <c r="J1" s="209">
        <v>2029</v>
      </c>
      <c r="K1" s="209">
        <v>2030</v>
      </c>
      <c r="L1" s="209">
        <v>2031</v>
      </c>
      <c r="M1" s="209">
        <v>2032</v>
      </c>
      <c r="N1" s="209">
        <v>2033</v>
      </c>
      <c r="O1" s="209">
        <v>2034</v>
      </c>
      <c r="P1" s="209">
        <v>2035</v>
      </c>
      <c r="Q1" s="209">
        <v>2036</v>
      </c>
      <c r="R1" s="209">
        <v>2037</v>
      </c>
      <c r="S1" s="209">
        <v>2038</v>
      </c>
      <c r="T1" s="209">
        <v>2039</v>
      </c>
      <c r="U1" s="209">
        <v>2040</v>
      </c>
      <c r="V1" s="209">
        <v>2041</v>
      </c>
      <c r="W1" s="209">
        <v>2042</v>
      </c>
      <c r="X1" s="209">
        <v>2043</v>
      </c>
      <c r="Y1" s="209">
        <v>2044</v>
      </c>
      <c r="Z1" s="209">
        <v>2045</v>
      </c>
      <c r="AA1" s="209">
        <v>2046</v>
      </c>
      <c r="AB1" s="209">
        <v>2047</v>
      </c>
      <c r="AC1" s="209">
        <v>2048</v>
      </c>
      <c r="AD1" s="209">
        <v>2049</v>
      </c>
      <c r="AE1" s="209">
        <v>2050</v>
      </c>
      <c r="AF1" s="207"/>
      <c r="AG1" s="207"/>
    </row>
    <row r="2" spans="1:33" ht="15" customHeight="1" thickTop="1" x14ac:dyDescent="0.35">
      <c r="A2" s="207"/>
      <c r="B2" s="207"/>
      <c r="C2" s="207"/>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row>
    <row r="3" spans="1:33" ht="15" customHeight="1" x14ac:dyDescent="0.35">
      <c r="A3" s="207"/>
      <c r="B3" s="207"/>
      <c r="C3" s="223" t="s">
        <v>1263</v>
      </c>
      <c r="D3" s="223" t="s">
        <v>2917</v>
      </c>
      <c r="E3" s="212"/>
      <c r="F3" s="212"/>
      <c r="G3" s="212"/>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row>
    <row r="4" spans="1:33" ht="15" customHeight="1" x14ac:dyDescent="0.35">
      <c r="A4" s="207"/>
      <c r="B4" s="207"/>
      <c r="C4" s="223" t="s">
        <v>1265</v>
      </c>
      <c r="D4" s="223" t="s">
        <v>2918</v>
      </c>
      <c r="E4" s="212"/>
      <c r="F4" s="212"/>
      <c r="G4" s="223" t="s">
        <v>2919</v>
      </c>
      <c r="H4" s="207"/>
      <c r="I4" s="207"/>
      <c r="J4" s="207"/>
      <c r="K4" s="207"/>
      <c r="L4" s="207"/>
      <c r="M4" s="207"/>
      <c r="N4" s="207"/>
      <c r="O4" s="207"/>
      <c r="P4" s="207"/>
      <c r="Q4" s="207"/>
      <c r="R4" s="207"/>
      <c r="S4" s="207"/>
      <c r="T4" s="207"/>
      <c r="U4" s="207"/>
      <c r="V4" s="207"/>
      <c r="W4" s="207"/>
      <c r="X4" s="207"/>
      <c r="Y4" s="207"/>
      <c r="Z4" s="207"/>
      <c r="AA4" s="207"/>
      <c r="AB4" s="207"/>
      <c r="AC4" s="207"/>
      <c r="AD4" s="207"/>
      <c r="AE4" s="207"/>
      <c r="AF4" s="207"/>
      <c r="AG4" s="207"/>
    </row>
    <row r="5" spans="1:33" ht="15" customHeight="1" x14ac:dyDescent="0.35">
      <c r="A5" s="207"/>
      <c r="B5" s="207"/>
      <c r="C5" s="223" t="s">
        <v>1268</v>
      </c>
      <c r="D5" s="223" t="s">
        <v>2920</v>
      </c>
      <c r="E5" s="212"/>
      <c r="F5" s="212"/>
      <c r="G5" s="212"/>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row>
    <row r="6" spans="1:33" ht="15" customHeight="1" x14ac:dyDescent="0.35">
      <c r="A6" s="207"/>
      <c r="B6" s="207"/>
      <c r="C6" s="223" t="s">
        <v>1270</v>
      </c>
      <c r="D6" s="212"/>
      <c r="E6" s="223" t="s">
        <v>2921</v>
      </c>
      <c r="F6" s="212"/>
      <c r="G6" s="212"/>
      <c r="H6" s="207"/>
      <c r="I6" s="207"/>
      <c r="J6" s="207"/>
      <c r="K6" s="207"/>
      <c r="L6" s="207"/>
      <c r="M6" s="207"/>
      <c r="N6" s="207"/>
      <c r="O6" s="207"/>
      <c r="P6" s="207"/>
      <c r="Q6" s="207"/>
      <c r="R6" s="207"/>
      <c r="S6" s="207"/>
      <c r="T6" s="207"/>
      <c r="U6" s="207"/>
      <c r="V6" s="207"/>
      <c r="W6" s="207"/>
      <c r="X6" s="207"/>
      <c r="Y6" s="207"/>
      <c r="Z6" s="207"/>
      <c r="AA6" s="207"/>
      <c r="AB6" s="207"/>
      <c r="AC6" s="207"/>
      <c r="AD6" s="207"/>
      <c r="AE6" s="207"/>
      <c r="AF6" s="207"/>
      <c r="AG6" s="207"/>
    </row>
    <row r="7" spans="1:33" ht="12" customHeight="1" x14ac:dyDescent="0.35">
      <c r="A7" s="207"/>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row>
    <row r="8" spans="1:33" ht="12" customHeight="1" x14ac:dyDescent="0.35">
      <c r="A8" s="207"/>
      <c r="B8" s="207"/>
      <c r="C8" s="207"/>
      <c r="D8" s="207"/>
      <c r="E8" s="207"/>
      <c r="F8" s="207"/>
      <c r="G8" s="207"/>
      <c r="H8" s="207"/>
      <c r="I8" s="207"/>
      <c r="J8" s="207"/>
      <c r="K8" s="207"/>
      <c r="L8" s="207"/>
      <c r="M8" s="207"/>
      <c r="N8" s="207"/>
      <c r="O8" s="207"/>
      <c r="P8" s="207"/>
      <c r="Q8" s="207"/>
      <c r="R8" s="207"/>
      <c r="S8" s="207"/>
      <c r="T8" s="207"/>
      <c r="U8" s="207"/>
      <c r="V8" s="207"/>
      <c r="W8" s="207"/>
      <c r="X8" s="207"/>
      <c r="Y8" s="207"/>
      <c r="Z8" s="207"/>
      <c r="AA8" s="207"/>
      <c r="AB8" s="207"/>
      <c r="AC8" s="207"/>
      <c r="AD8" s="207"/>
      <c r="AE8" s="207"/>
      <c r="AF8" s="207"/>
      <c r="AG8" s="207"/>
    </row>
    <row r="9" spans="1:33" ht="12" customHeight="1" x14ac:dyDescent="0.35">
      <c r="A9" s="207"/>
      <c r="B9" s="207"/>
      <c r="C9" s="207"/>
      <c r="D9" s="207"/>
      <c r="E9" s="207"/>
      <c r="F9" s="207"/>
      <c r="G9" s="207"/>
      <c r="H9" s="207"/>
      <c r="I9" s="207"/>
      <c r="J9" s="207"/>
      <c r="K9" s="207"/>
      <c r="L9" s="207"/>
      <c r="M9" s="207"/>
      <c r="N9" s="207"/>
      <c r="O9" s="207"/>
      <c r="P9" s="207"/>
      <c r="Q9" s="207"/>
      <c r="R9" s="207"/>
      <c r="S9" s="207"/>
      <c r="T9" s="207"/>
      <c r="U9" s="207"/>
      <c r="V9" s="207"/>
      <c r="W9" s="207"/>
      <c r="X9" s="207"/>
      <c r="Y9" s="207"/>
      <c r="Z9" s="207"/>
      <c r="AA9" s="207"/>
      <c r="AB9" s="207"/>
      <c r="AC9" s="207"/>
      <c r="AD9" s="207"/>
      <c r="AE9" s="207"/>
      <c r="AF9" s="207"/>
      <c r="AG9" s="207"/>
    </row>
    <row r="10" spans="1:33" ht="15" customHeight="1" x14ac:dyDescent="0.35">
      <c r="A10" s="210" t="s">
        <v>1912</v>
      </c>
      <c r="B10" s="213" t="s">
        <v>1913</v>
      </c>
      <c r="C10" s="211"/>
      <c r="D10" s="211"/>
      <c r="E10" s="211"/>
      <c r="F10" s="211"/>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4" t="s">
        <v>1276</v>
      </c>
      <c r="AG10" s="211"/>
    </row>
    <row r="11" spans="1:33" ht="15" customHeight="1" x14ac:dyDescent="0.35">
      <c r="A11" s="207"/>
      <c r="B11" s="215" t="s">
        <v>2942</v>
      </c>
      <c r="C11" s="211"/>
      <c r="D11" s="211"/>
      <c r="E11" s="211"/>
      <c r="F11" s="211"/>
      <c r="G11" s="211"/>
      <c r="H11" s="211"/>
      <c r="I11" s="211"/>
      <c r="J11" s="211"/>
      <c r="K11" s="211"/>
      <c r="L11" s="211"/>
      <c r="M11" s="211"/>
      <c r="N11" s="211"/>
      <c r="O11" s="211"/>
      <c r="P11" s="211"/>
      <c r="Q11" s="211"/>
      <c r="R11" s="211"/>
      <c r="S11" s="211"/>
      <c r="T11" s="211"/>
      <c r="U11" s="211"/>
      <c r="V11" s="211"/>
      <c r="W11" s="211"/>
      <c r="X11" s="211"/>
      <c r="Y11" s="211"/>
      <c r="Z11" s="211"/>
      <c r="AA11" s="211"/>
      <c r="AB11" s="211"/>
      <c r="AC11" s="211"/>
      <c r="AD11" s="211"/>
      <c r="AE11" s="211"/>
      <c r="AF11" s="214" t="s">
        <v>1277</v>
      </c>
      <c r="AG11" s="211"/>
    </row>
    <row r="12" spans="1:33" ht="15" customHeight="1" x14ac:dyDescent="0.35">
      <c r="A12" s="207"/>
      <c r="B12" s="215"/>
      <c r="C12" s="216"/>
      <c r="D12" s="216"/>
      <c r="E12" s="216"/>
      <c r="F12" s="216"/>
      <c r="G12" s="216"/>
      <c r="H12" s="216"/>
      <c r="I12" s="216"/>
      <c r="J12" s="216"/>
      <c r="K12" s="216"/>
      <c r="L12" s="216"/>
      <c r="M12" s="216"/>
      <c r="N12" s="216"/>
      <c r="O12" s="216"/>
      <c r="P12" s="216"/>
      <c r="Q12" s="216"/>
      <c r="R12" s="216"/>
      <c r="S12" s="216"/>
      <c r="T12" s="216"/>
      <c r="U12" s="216"/>
      <c r="V12" s="216"/>
      <c r="W12" s="216"/>
      <c r="X12" s="216"/>
      <c r="Y12" s="216"/>
      <c r="Z12" s="216"/>
      <c r="AA12" s="216"/>
      <c r="AB12" s="216"/>
      <c r="AC12" s="216"/>
      <c r="AD12" s="216"/>
      <c r="AE12" s="216"/>
      <c r="AF12" s="214" t="s">
        <v>2922</v>
      </c>
      <c r="AG12" s="211"/>
    </row>
    <row r="13" spans="1:33" ht="15" customHeight="1" thickBot="1" x14ac:dyDescent="0.4">
      <c r="A13" s="207"/>
      <c r="B13" s="217"/>
      <c r="C13" s="217">
        <v>2022</v>
      </c>
      <c r="D13" s="217">
        <v>2023</v>
      </c>
      <c r="E13" s="217">
        <v>2024</v>
      </c>
      <c r="F13" s="217">
        <v>2025</v>
      </c>
      <c r="G13" s="217">
        <v>2026</v>
      </c>
      <c r="H13" s="217">
        <v>2027</v>
      </c>
      <c r="I13" s="217">
        <v>2028</v>
      </c>
      <c r="J13" s="217">
        <v>2029</v>
      </c>
      <c r="K13" s="217">
        <v>2030</v>
      </c>
      <c r="L13" s="217">
        <v>2031</v>
      </c>
      <c r="M13" s="217">
        <v>2032</v>
      </c>
      <c r="N13" s="217">
        <v>2033</v>
      </c>
      <c r="O13" s="217">
        <v>2034</v>
      </c>
      <c r="P13" s="217">
        <v>2035</v>
      </c>
      <c r="Q13" s="217">
        <v>2036</v>
      </c>
      <c r="R13" s="217">
        <v>2037</v>
      </c>
      <c r="S13" s="217">
        <v>2038</v>
      </c>
      <c r="T13" s="217">
        <v>2039</v>
      </c>
      <c r="U13" s="217">
        <v>2040</v>
      </c>
      <c r="V13" s="217">
        <v>2041</v>
      </c>
      <c r="W13" s="217">
        <v>2042</v>
      </c>
      <c r="X13" s="217">
        <v>2043</v>
      </c>
      <c r="Y13" s="217">
        <v>2044</v>
      </c>
      <c r="Z13" s="217">
        <v>2045</v>
      </c>
      <c r="AA13" s="217">
        <v>2046</v>
      </c>
      <c r="AB13" s="217">
        <v>2047</v>
      </c>
      <c r="AC13" s="217">
        <v>2048</v>
      </c>
      <c r="AD13" s="217">
        <v>2049</v>
      </c>
      <c r="AE13" s="217">
        <v>2050</v>
      </c>
      <c r="AF13" s="218">
        <v>2050</v>
      </c>
      <c r="AG13" s="211"/>
    </row>
    <row r="14" spans="1:33" ht="15" customHeight="1" thickTop="1" x14ac:dyDescent="0.35">
      <c r="A14" s="207"/>
      <c r="B14" s="211"/>
      <c r="C14" s="211"/>
      <c r="D14" s="211"/>
      <c r="E14" s="211"/>
      <c r="F14" s="211"/>
      <c r="G14" s="211"/>
      <c r="H14" s="211"/>
      <c r="I14" s="211"/>
      <c r="J14" s="211"/>
      <c r="K14" s="211"/>
      <c r="L14" s="211"/>
      <c r="M14" s="211"/>
      <c r="N14" s="211"/>
      <c r="O14" s="211"/>
      <c r="P14" s="211"/>
      <c r="Q14" s="211"/>
      <c r="R14" s="211"/>
      <c r="S14" s="211"/>
      <c r="T14" s="211"/>
      <c r="U14" s="211"/>
      <c r="V14" s="211"/>
      <c r="W14" s="211"/>
      <c r="X14" s="211"/>
      <c r="Y14" s="211"/>
      <c r="Z14" s="211"/>
      <c r="AA14" s="211"/>
      <c r="AB14" s="211"/>
      <c r="AC14" s="211"/>
      <c r="AD14" s="211"/>
      <c r="AE14" s="211"/>
      <c r="AF14" s="211"/>
      <c r="AG14" s="211"/>
    </row>
    <row r="15" spans="1:33" ht="15" customHeight="1" x14ac:dyDescent="0.35">
      <c r="A15" s="207"/>
      <c r="B15" s="219" t="s">
        <v>33</v>
      </c>
      <c r="C15" s="211"/>
      <c r="D15" s="211"/>
      <c r="E15" s="211"/>
      <c r="F15" s="211"/>
      <c r="G15" s="211"/>
      <c r="H15" s="211"/>
      <c r="I15" s="211"/>
      <c r="J15" s="211"/>
      <c r="K15" s="211"/>
      <c r="L15" s="211"/>
      <c r="M15" s="211"/>
      <c r="N15" s="211"/>
      <c r="O15" s="211"/>
      <c r="P15" s="211"/>
      <c r="Q15" s="211"/>
      <c r="R15" s="211"/>
      <c r="S15" s="211"/>
      <c r="T15" s="211"/>
      <c r="U15" s="211"/>
      <c r="V15" s="211"/>
      <c r="W15" s="211"/>
      <c r="X15" s="211"/>
      <c r="Y15" s="211"/>
      <c r="Z15" s="211"/>
      <c r="AA15" s="211"/>
      <c r="AB15" s="211"/>
      <c r="AC15" s="211"/>
      <c r="AD15" s="211"/>
      <c r="AE15" s="211"/>
      <c r="AF15" s="211"/>
      <c r="AG15" s="211"/>
    </row>
    <row r="16" spans="1:33" ht="15" customHeight="1" x14ac:dyDescent="0.35">
      <c r="A16" s="210" t="s">
        <v>1915</v>
      </c>
      <c r="B16" s="220" t="s">
        <v>1916</v>
      </c>
      <c r="C16" s="222">
        <v>50.655445</v>
      </c>
      <c r="D16" s="222">
        <v>50.809696000000002</v>
      </c>
      <c r="E16" s="222">
        <v>50.929637999999997</v>
      </c>
      <c r="F16" s="222">
        <v>51.116306000000002</v>
      </c>
      <c r="G16" s="222">
        <v>51.235892999999997</v>
      </c>
      <c r="H16" s="222">
        <v>51.465922999999997</v>
      </c>
      <c r="I16" s="222">
        <v>51.890174999999999</v>
      </c>
      <c r="J16" s="222">
        <v>51.978583999999998</v>
      </c>
      <c r="K16" s="222">
        <v>52.049987999999999</v>
      </c>
      <c r="L16" s="222">
        <v>52.116638000000002</v>
      </c>
      <c r="M16" s="222">
        <v>52.198493999999997</v>
      </c>
      <c r="N16" s="222">
        <v>52.298690999999998</v>
      </c>
      <c r="O16" s="222">
        <v>52.381878</v>
      </c>
      <c r="P16" s="222">
        <v>52.480773999999997</v>
      </c>
      <c r="Q16" s="222">
        <v>52.589111000000003</v>
      </c>
      <c r="R16" s="222">
        <v>52.673740000000002</v>
      </c>
      <c r="S16" s="222">
        <v>52.726008999999998</v>
      </c>
      <c r="T16" s="222">
        <v>52.837730000000001</v>
      </c>
      <c r="U16" s="222">
        <v>52.897143999999997</v>
      </c>
      <c r="V16" s="222">
        <v>52.960701</v>
      </c>
      <c r="W16" s="222">
        <v>53.033051</v>
      </c>
      <c r="X16" s="222">
        <v>53.083686999999998</v>
      </c>
      <c r="Y16" s="222">
        <v>53.112316</v>
      </c>
      <c r="Z16" s="222">
        <v>53.144981000000001</v>
      </c>
      <c r="AA16" s="222">
        <v>53.174953000000002</v>
      </c>
      <c r="AB16" s="222">
        <v>53.204430000000002</v>
      </c>
      <c r="AC16" s="222">
        <v>53.233798999999998</v>
      </c>
      <c r="AD16" s="222">
        <v>53.263226000000003</v>
      </c>
      <c r="AE16" s="222">
        <v>53.270054000000002</v>
      </c>
      <c r="AF16" s="221">
        <v>1.799E-3</v>
      </c>
      <c r="AG16" s="211"/>
    </row>
    <row r="17" spans="1:33" ht="15" customHeight="1" x14ac:dyDescent="0.35">
      <c r="A17" s="210" t="s">
        <v>1917</v>
      </c>
      <c r="B17" s="220" t="s">
        <v>1918</v>
      </c>
      <c r="C17" s="222">
        <v>40.677498</v>
      </c>
      <c r="D17" s="222">
        <v>40.830322000000002</v>
      </c>
      <c r="E17" s="222">
        <v>40.957858999999999</v>
      </c>
      <c r="F17" s="222">
        <v>41.426246999999996</v>
      </c>
      <c r="G17" s="222">
        <v>41.517651000000001</v>
      </c>
      <c r="H17" s="222">
        <v>41.771853999999998</v>
      </c>
      <c r="I17" s="222">
        <v>42.298569000000001</v>
      </c>
      <c r="J17" s="222">
        <v>42.370444999999997</v>
      </c>
      <c r="K17" s="222">
        <v>42.435223000000001</v>
      </c>
      <c r="L17" s="222">
        <v>42.511242000000003</v>
      </c>
      <c r="M17" s="222">
        <v>42.595115999999997</v>
      </c>
      <c r="N17" s="222">
        <v>42.699162000000001</v>
      </c>
      <c r="O17" s="222">
        <v>42.781348999999999</v>
      </c>
      <c r="P17" s="222">
        <v>42.885097999999999</v>
      </c>
      <c r="Q17" s="222">
        <v>43.000557000000001</v>
      </c>
      <c r="R17" s="222">
        <v>43.098103000000002</v>
      </c>
      <c r="S17" s="222">
        <v>43.168407000000002</v>
      </c>
      <c r="T17" s="222">
        <v>43.304653000000002</v>
      </c>
      <c r="U17" s="222">
        <v>43.385013999999998</v>
      </c>
      <c r="V17" s="222">
        <v>43.474303999999997</v>
      </c>
      <c r="W17" s="222">
        <v>43.576725000000003</v>
      </c>
      <c r="X17" s="222">
        <v>43.652831999999997</v>
      </c>
      <c r="Y17" s="222">
        <v>43.696734999999997</v>
      </c>
      <c r="Z17" s="222">
        <v>43.743599000000003</v>
      </c>
      <c r="AA17" s="222">
        <v>43.788685000000001</v>
      </c>
      <c r="AB17" s="222">
        <v>43.831017000000003</v>
      </c>
      <c r="AC17" s="222">
        <v>43.873137999999997</v>
      </c>
      <c r="AD17" s="222">
        <v>43.917645</v>
      </c>
      <c r="AE17" s="222">
        <v>43.938332000000003</v>
      </c>
      <c r="AF17" s="221">
        <v>2.758E-3</v>
      </c>
      <c r="AG17" s="211"/>
    </row>
    <row r="18" spans="1:33" ht="15" customHeight="1" x14ac:dyDescent="0.35">
      <c r="A18" s="210" t="s">
        <v>1919</v>
      </c>
      <c r="B18" s="220" t="s">
        <v>1920</v>
      </c>
      <c r="C18" s="222">
        <v>31.076981</v>
      </c>
      <c r="D18" s="222">
        <v>31.291912</v>
      </c>
      <c r="E18" s="222">
        <v>31.411594000000001</v>
      </c>
      <c r="F18" s="222">
        <v>31.701345</v>
      </c>
      <c r="G18" s="222">
        <v>31.779837000000001</v>
      </c>
      <c r="H18" s="222">
        <v>31.96067</v>
      </c>
      <c r="I18" s="222">
        <v>32.407058999999997</v>
      </c>
      <c r="J18" s="222">
        <v>32.474072</v>
      </c>
      <c r="K18" s="222">
        <v>32.545043999999997</v>
      </c>
      <c r="L18" s="222">
        <v>32.616996999999998</v>
      </c>
      <c r="M18" s="222">
        <v>32.688808000000002</v>
      </c>
      <c r="N18" s="222">
        <v>32.775069999999999</v>
      </c>
      <c r="O18" s="222">
        <v>32.847968999999999</v>
      </c>
      <c r="P18" s="222">
        <v>32.919876000000002</v>
      </c>
      <c r="Q18" s="222">
        <v>32.996723000000003</v>
      </c>
      <c r="R18" s="222">
        <v>33.075004999999997</v>
      </c>
      <c r="S18" s="222">
        <v>33.142848999999998</v>
      </c>
      <c r="T18" s="222">
        <v>33.268523999999999</v>
      </c>
      <c r="U18" s="222">
        <v>33.353847999999999</v>
      </c>
      <c r="V18" s="222">
        <v>33.447609</v>
      </c>
      <c r="W18" s="222">
        <v>33.552982</v>
      </c>
      <c r="X18" s="222">
        <v>33.634464000000001</v>
      </c>
      <c r="Y18" s="222">
        <v>33.687900999999997</v>
      </c>
      <c r="Z18" s="222">
        <v>33.744464999999998</v>
      </c>
      <c r="AA18" s="222">
        <v>33.798347</v>
      </c>
      <c r="AB18" s="222">
        <v>33.849049000000001</v>
      </c>
      <c r="AC18" s="222">
        <v>33.899543999999999</v>
      </c>
      <c r="AD18" s="222">
        <v>33.952140999999997</v>
      </c>
      <c r="AE18" s="222">
        <v>33.981506000000003</v>
      </c>
      <c r="AF18" s="221">
        <v>3.1960000000000001E-3</v>
      </c>
      <c r="AG18" s="211"/>
    </row>
    <row r="19" spans="1:33" ht="15" customHeight="1" x14ac:dyDescent="0.35">
      <c r="A19" s="210" t="s">
        <v>1921</v>
      </c>
      <c r="B19" s="220" t="s">
        <v>1922</v>
      </c>
      <c r="C19" s="222">
        <v>32.341639999999998</v>
      </c>
      <c r="D19" s="222">
        <v>32.523665999999999</v>
      </c>
      <c r="E19" s="222">
        <v>32.646210000000004</v>
      </c>
      <c r="F19" s="222">
        <v>33.057068000000001</v>
      </c>
      <c r="G19" s="222">
        <v>33.140681999999998</v>
      </c>
      <c r="H19" s="222">
        <v>33.316924999999998</v>
      </c>
      <c r="I19" s="222">
        <v>33.776653000000003</v>
      </c>
      <c r="J19" s="222">
        <v>33.847476999999998</v>
      </c>
      <c r="K19" s="222">
        <v>33.916522999999998</v>
      </c>
      <c r="L19" s="222">
        <v>33.989322999999999</v>
      </c>
      <c r="M19" s="222">
        <v>34.061359000000003</v>
      </c>
      <c r="N19" s="222">
        <v>34.140247000000002</v>
      </c>
      <c r="O19" s="222">
        <v>34.201327999999997</v>
      </c>
      <c r="P19" s="222">
        <v>34.271605999999998</v>
      </c>
      <c r="Q19" s="222">
        <v>34.345402</v>
      </c>
      <c r="R19" s="222">
        <v>34.431252000000001</v>
      </c>
      <c r="S19" s="222">
        <v>34.497394999999997</v>
      </c>
      <c r="T19" s="222">
        <v>34.622337000000002</v>
      </c>
      <c r="U19" s="222">
        <v>34.704956000000003</v>
      </c>
      <c r="V19" s="222">
        <v>34.796967000000002</v>
      </c>
      <c r="W19" s="222">
        <v>34.901057999999999</v>
      </c>
      <c r="X19" s="222">
        <v>34.981555999999998</v>
      </c>
      <c r="Y19" s="222">
        <v>35.035235999999998</v>
      </c>
      <c r="Z19" s="222">
        <v>35.091155999999998</v>
      </c>
      <c r="AA19" s="222">
        <v>35.145068999999999</v>
      </c>
      <c r="AB19" s="222">
        <v>35.195889000000001</v>
      </c>
      <c r="AC19" s="222">
        <v>35.246493999999998</v>
      </c>
      <c r="AD19" s="222">
        <v>35.299548999999999</v>
      </c>
      <c r="AE19" s="222">
        <v>35.329037</v>
      </c>
      <c r="AF19" s="221">
        <v>3.16E-3</v>
      </c>
      <c r="AG19" s="211"/>
    </row>
    <row r="20" spans="1:33" ht="15" customHeight="1" x14ac:dyDescent="0.35">
      <c r="A20" s="210" t="s">
        <v>1923</v>
      </c>
      <c r="B20" s="220" t="s">
        <v>1924</v>
      </c>
      <c r="C20" s="222">
        <v>34.669266</v>
      </c>
      <c r="D20" s="222">
        <v>34.871994000000001</v>
      </c>
      <c r="E20" s="222">
        <v>34.992339999999999</v>
      </c>
      <c r="F20" s="222">
        <v>35.295814999999997</v>
      </c>
      <c r="G20" s="222">
        <v>35.405895000000001</v>
      </c>
      <c r="H20" s="222">
        <v>35.596783000000002</v>
      </c>
      <c r="I20" s="222">
        <v>36.025615999999999</v>
      </c>
      <c r="J20" s="222">
        <v>36.105556</v>
      </c>
      <c r="K20" s="222">
        <v>36.189658999999999</v>
      </c>
      <c r="L20" s="222">
        <v>36.263210000000001</v>
      </c>
      <c r="M20" s="222">
        <v>36.336047999999998</v>
      </c>
      <c r="N20" s="222">
        <v>36.418129</v>
      </c>
      <c r="O20" s="222">
        <v>36.487586999999998</v>
      </c>
      <c r="P20" s="222">
        <v>36.565952000000003</v>
      </c>
      <c r="Q20" s="222">
        <v>36.659821000000001</v>
      </c>
      <c r="R20" s="222">
        <v>36.748263999999999</v>
      </c>
      <c r="S20" s="222">
        <v>36.817028000000001</v>
      </c>
      <c r="T20" s="222">
        <v>36.954025000000001</v>
      </c>
      <c r="U20" s="222">
        <v>37.035488000000001</v>
      </c>
      <c r="V20" s="222">
        <v>37.129447999999996</v>
      </c>
      <c r="W20" s="222">
        <v>37.234665</v>
      </c>
      <c r="X20" s="222">
        <v>37.313907999999998</v>
      </c>
      <c r="Y20" s="222">
        <v>37.361702000000001</v>
      </c>
      <c r="Z20" s="222">
        <v>37.413269</v>
      </c>
      <c r="AA20" s="222">
        <v>37.462226999999999</v>
      </c>
      <c r="AB20" s="222">
        <v>37.507750999999999</v>
      </c>
      <c r="AC20" s="222">
        <v>37.553092999999997</v>
      </c>
      <c r="AD20" s="222">
        <v>37.601329999999997</v>
      </c>
      <c r="AE20" s="222">
        <v>37.625518999999997</v>
      </c>
      <c r="AF20" s="221">
        <v>2.9269999999999999E-3</v>
      </c>
      <c r="AG20" s="211"/>
    </row>
    <row r="21" spans="1:33" ht="15" customHeight="1" x14ac:dyDescent="0.35">
      <c r="A21" s="210" t="s">
        <v>1925</v>
      </c>
      <c r="B21" s="220" t="s">
        <v>1926</v>
      </c>
      <c r="C21" s="222">
        <v>72.692863000000003</v>
      </c>
      <c r="D21" s="222">
        <v>72.918411000000006</v>
      </c>
      <c r="E21" s="222">
        <v>73.138480999999999</v>
      </c>
      <c r="F21" s="222">
        <v>73.542914999999994</v>
      </c>
      <c r="G21" s="222">
        <v>73.639747999999997</v>
      </c>
      <c r="H21" s="222">
        <v>73.889267000000004</v>
      </c>
      <c r="I21" s="222">
        <v>74.358574000000004</v>
      </c>
      <c r="J21" s="222">
        <v>74.410233000000005</v>
      </c>
      <c r="K21" s="222">
        <v>74.452438000000001</v>
      </c>
      <c r="L21" s="222">
        <v>74.509331000000003</v>
      </c>
      <c r="M21" s="222">
        <v>74.580116000000004</v>
      </c>
      <c r="N21" s="222">
        <v>74.665038999999993</v>
      </c>
      <c r="O21" s="222">
        <v>74.733947999999998</v>
      </c>
      <c r="P21" s="222">
        <v>74.815772999999993</v>
      </c>
      <c r="Q21" s="222">
        <v>74.917045999999999</v>
      </c>
      <c r="R21" s="222">
        <v>75.002510000000001</v>
      </c>
      <c r="S21" s="222">
        <v>75.055747999999994</v>
      </c>
      <c r="T21" s="222">
        <v>75.168166999999997</v>
      </c>
      <c r="U21" s="222">
        <v>75.232506000000001</v>
      </c>
      <c r="V21" s="222">
        <v>75.306006999999994</v>
      </c>
      <c r="W21" s="222">
        <v>75.392899</v>
      </c>
      <c r="X21" s="222">
        <v>75.455337999999998</v>
      </c>
      <c r="Y21" s="222">
        <v>75.488868999999994</v>
      </c>
      <c r="Z21" s="222">
        <v>75.525390999999999</v>
      </c>
      <c r="AA21" s="222">
        <v>75.559982000000005</v>
      </c>
      <c r="AB21" s="222">
        <v>75.592620999999994</v>
      </c>
      <c r="AC21" s="222">
        <v>75.625174999999999</v>
      </c>
      <c r="AD21" s="222">
        <v>75.659187000000003</v>
      </c>
      <c r="AE21" s="222">
        <v>75.669762000000006</v>
      </c>
      <c r="AF21" s="221">
        <v>1.4339999999999999E-3</v>
      </c>
      <c r="AG21" s="211"/>
    </row>
    <row r="22" spans="1:33" ht="15" customHeight="1" x14ac:dyDescent="0.35">
      <c r="A22" s="210" t="s">
        <v>1927</v>
      </c>
      <c r="B22" s="220" t="s">
        <v>1928</v>
      </c>
      <c r="C22" s="222">
        <v>30.620574999999999</v>
      </c>
      <c r="D22" s="222">
        <v>30.784725000000002</v>
      </c>
      <c r="E22" s="222">
        <v>30.903241999999999</v>
      </c>
      <c r="F22" s="222">
        <v>31.283625000000001</v>
      </c>
      <c r="G22" s="222">
        <v>31.366838000000001</v>
      </c>
      <c r="H22" s="222">
        <v>31.544930000000001</v>
      </c>
      <c r="I22" s="222">
        <v>32.006889000000001</v>
      </c>
      <c r="J22" s="222">
        <v>32.071807999999997</v>
      </c>
      <c r="K22" s="222">
        <v>32.138252000000001</v>
      </c>
      <c r="L22" s="222">
        <v>32.203785000000003</v>
      </c>
      <c r="M22" s="222">
        <v>32.270508</v>
      </c>
      <c r="N22" s="222">
        <v>32.343238999999997</v>
      </c>
      <c r="O22" s="222">
        <v>32.397472</v>
      </c>
      <c r="P22" s="222">
        <v>32.460583</v>
      </c>
      <c r="Q22" s="222">
        <v>32.538379999999997</v>
      </c>
      <c r="R22" s="222">
        <v>32.620452999999998</v>
      </c>
      <c r="S22" s="222">
        <v>32.676228000000002</v>
      </c>
      <c r="T22" s="222">
        <v>32.801006000000001</v>
      </c>
      <c r="U22" s="222">
        <v>32.872494000000003</v>
      </c>
      <c r="V22" s="222">
        <v>32.956386999999999</v>
      </c>
      <c r="W22" s="222">
        <v>33.055613999999998</v>
      </c>
      <c r="X22" s="222">
        <v>33.126911</v>
      </c>
      <c r="Y22" s="222">
        <v>33.166969000000002</v>
      </c>
      <c r="Z22" s="222">
        <v>33.210093999999998</v>
      </c>
      <c r="AA22" s="222">
        <v>33.251742999999998</v>
      </c>
      <c r="AB22" s="222">
        <v>33.290641999999998</v>
      </c>
      <c r="AC22" s="222">
        <v>33.329349999999998</v>
      </c>
      <c r="AD22" s="222">
        <v>33.370178000000003</v>
      </c>
      <c r="AE22" s="222">
        <v>33.387447000000002</v>
      </c>
      <c r="AF22" s="221">
        <v>3.094E-3</v>
      </c>
      <c r="AG22" s="211"/>
    </row>
    <row r="23" spans="1:33" ht="15" customHeight="1" x14ac:dyDescent="0.35">
      <c r="A23" s="210" t="s">
        <v>1929</v>
      </c>
      <c r="B23" s="220" t="s">
        <v>1930</v>
      </c>
      <c r="C23" s="222">
        <v>41.852707000000002</v>
      </c>
      <c r="D23" s="222">
        <v>42.033489000000003</v>
      </c>
      <c r="E23" s="222">
        <v>42.152355</v>
      </c>
      <c r="F23" s="222">
        <v>42.538803000000001</v>
      </c>
      <c r="G23" s="222">
        <v>42.593349000000003</v>
      </c>
      <c r="H23" s="222">
        <v>42.794403000000003</v>
      </c>
      <c r="I23" s="222">
        <v>43.193016</v>
      </c>
      <c r="J23" s="222">
        <v>43.262554000000002</v>
      </c>
      <c r="K23" s="222">
        <v>43.331885999999997</v>
      </c>
      <c r="L23" s="222">
        <v>43.392032999999998</v>
      </c>
      <c r="M23" s="222">
        <v>43.456462999999999</v>
      </c>
      <c r="N23" s="222">
        <v>43.547325000000001</v>
      </c>
      <c r="O23" s="222">
        <v>43.628162000000003</v>
      </c>
      <c r="P23" s="222">
        <v>43.715938999999999</v>
      </c>
      <c r="Q23" s="222">
        <v>43.811458999999999</v>
      </c>
      <c r="R23" s="222">
        <v>43.889400000000002</v>
      </c>
      <c r="S23" s="222">
        <v>43.943221999999999</v>
      </c>
      <c r="T23" s="222">
        <v>44.058982999999998</v>
      </c>
      <c r="U23" s="222">
        <v>44.124625999999999</v>
      </c>
      <c r="V23" s="222">
        <v>44.198039999999999</v>
      </c>
      <c r="W23" s="222">
        <v>44.283619000000002</v>
      </c>
      <c r="X23" s="222">
        <v>44.345860000000002</v>
      </c>
      <c r="Y23" s="222">
        <v>44.378933000000004</v>
      </c>
      <c r="Z23" s="222">
        <v>44.416106999999997</v>
      </c>
      <c r="AA23" s="222">
        <v>44.450943000000002</v>
      </c>
      <c r="AB23" s="222">
        <v>44.483497999999997</v>
      </c>
      <c r="AC23" s="222">
        <v>44.515903000000002</v>
      </c>
      <c r="AD23" s="222">
        <v>44.550285000000002</v>
      </c>
      <c r="AE23" s="222">
        <v>44.560974000000002</v>
      </c>
      <c r="AF23" s="221">
        <v>2.2420000000000001E-3</v>
      </c>
      <c r="AG23" s="211"/>
    </row>
    <row r="24" spans="1:33" ht="15" customHeight="1" x14ac:dyDescent="0.35">
      <c r="A24" s="210" t="s">
        <v>1931</v>
      </c>
      <c r="B24" s="220" t="s">
        <v>1932</v>
      </c>
      <c r="C24" s="222">
        <v>38.701861999999998</v>
      </c>
      <c r="D24" s="222">
        <v>39.05106</v>
      </c>
      <c r="E24" s="222">
        <v>39.188580000000002</v>
      </c>
      <c r="F24" s="222">
        <v>39.727161000000002</v>
      </c>
      <c r="G24" s="222">
        <v>40.011584999999997</v>
      </c>
      <c r="H24" s="222">
        <v>40.292510999999998</v>
      </c>
      <c r="I24" s="222">
        <v>40.618178999999998</v>
      </c>
      <c r="J24" s="222">
        <v>40.689259</v>
      </c>
      <c r="K24" s="222">
        <v>40.770836000000003</v>
      </c>
      <c r="L24" s="222">
        <v>40.858455999999997</v>
      </c>
      <c r="M24" s="222">
        <v>40.970717999999998</v>
      </c>
      <c r="N24" s="222">
        <v>41.109394000000002</v>
      </c>
      <c r="O24" s="222">
        <v>41.180137999999999</v>
      </c>
      <c r="P24" s="222">
        <v>41.264603000000001</v>
      </c>
      <c r="Q24" s="222">
        <v>41.355514999999997</v>
      </c>
      <c r="R24" s="222">
        <v>41.432411000000002</v>
      </c>
      <c r="S24" s="222">
        <v>41.487845999999998</v>
      </c>
      <c r="T24" s="222">
        <v>41.595692</v>
      </c>
      <c r="U24" s="222">
        <v>41.651024</v>
      </c>
      <c r="V24" s="222">
        <v>41.712643</v>
      </c>
      <c r="W24" s="222">
        <v>41.777836000000001</v>
      </c>
      <c r="X24" s="222">
        <v>41.820393000000003</v>
      </c>
      <c r="Y24" s="222">
        <v>41.833030999999998</v>
      </c>
      <c r="Z24" s="222">
        <v>41.853554000000003</v>
      </c>
      <c r="AA24" s="222">
        <v>41.868133999999998</v>
      </c>
      <c r="AB24" s="222">
        <v>41.880417000000001</v>
      </c>
      <c r="AC24" s="222">
        <v>41.892634999999999</v>
      </c>
      <c r="AD24" s="222">
        <v>41.906157999999998</v>
      </c>
      <c r="AE24" s="222">
        <v>41.911911000000003</v>
      </c>
      <c r="AF24" s="221">
        <v>2.8500000000000001E-3</v>
      </c>
      <c r="AG24" s="211"/>
    </row>
    <row r="25" spans="1:33" ht="15" customHeight="1" x14ac:dyDescent="0.35">
      <c r="A25" s="210" t="s">
        <v>1933</v>
      </c>
      <c r="B25" s="220" t="s">
        <v>1934</v>
      </c>
      <c r="C25" s="222">
        <v>47.681216999999997</v>
      </c>
      <c r="D25" s="222">
        <v>47.917023</v>
      </c>
      <c r="E25" s="222">
        <v>48.166308999999998</v>
      </c>
      <c r="F25" s="222">
        <v>48.76144</v>
      </c>
      <c r="G25" s="222">
        <v>49.157902</v>
      </c>
      <c r="H25" s="222">
        <v>49.432369000000001</v>
      </c>
      <c r="I25" s="222">
        <v>49.782463</v>
      </c>
      <c r="J25" s="222">
        <v>49.942787000000003</v>
      </c>
      <c r="K25" s="222">
        <v>50.061016000000002</v>
      </c>
      <c r="L25" s="222">
        <v>50.191532000000002</v>
      </c>
      <c r="M25" s="222">
        <v>50.311942999999999</v>
      </c>
      <c r="N25" s="222">
        <v>50.441692000000003</v>
      </c>
      <c r="O25" s="222">
        <v>50.514113999999999</v>
      </c>
      <c r="P25" s="222">
        <v>50.590496000000002</v>
      </c>
      <c r="Q25" s="222">
        <v>50.666569000000003</v>
      </c>
      <c r="R25" s="222">
        <v>50.727134999999997</v>
      </c>
      <c r="S25" s="222">
        <v>50.767502</v>
      </c>
      <c r="T25" s="222">
        <v>50.848647999999997</v>
      </c>
      <c r="U25" s="222">
        <v>50.897392000000004</v>
      </c>
      <c r="V25" s="222">
        <v>50.949223000000003</v>
      </c>
      <c r="W25" s="222">
        <v>51.011203999999999</v>
      </c>
      <c r="X25" s="222">
        <v>51.052810999999998</v>
      </c>
      <c r="Y25" s="222">
        <v>51.069927</v>
      </c>
      <c r="Z25" s="222">
        <v>51.091644000000002</v>
      </c>
      <c r="AA25" s="222">
        <v>51.109153999999997</v>
      </c>
      <c r="AB25" s="222">
        <v>51.124844000000003</v>
      </c>
      <c r="AC25" s="222">
        <v>51.140552999999997</v>
      </c>
      <c r="AD25" s="222">
        <v>51.156902000000002</v>
      </c>
      <c r="AE25" s="222">
        <v>51.165770999999999</v>
      </c>
      <c r="AF25" s="221">
        <v>2.5219999999999999E-3</v>
      </c>
      <c r="AG25" s="211"/>
    </row>
    <row r="26" spans="1:33" ht="15" customHeight="1" x14ac:dyDescent="0.35">
      <c r="A26" s="210" t="s">
        <v>1935</v>
      </c>
      <c r="B26" s="220" t="s">
        <v>1936</v>
      </c>
      <c r="C26" s="222">
        <v>31.351234000000002</v>
      </c>
      <c r="D26" s="222">
        <v>31.631128</v>
      </c>
      <c r="E26" s="222">
        <v>31.881219999999999</v>
      </c>
      <c r="F26" s="222">
        <v>32.501198000000002</v>
      </c>
      <c r="G26" s="222">
        <v>32.812686999999997</v>
      </c>
      <c r="H26" s="222">
        <v>33.208241000000001</v>
      </c>
      <c r="I26" s="222">
        <v>33.665325000000003</v>
      </c>
      <c r="J26" s="222">
        <v>33.881920000000001</v>
      </c>
      <c r="K26" s="222">
        <v>34.070278000000002</v>
      </c>
      <c r="L26" s="222">
        <v>34.297072999999997</v>
      </c>
      <c r="M26" s="222">
        <v>34.393036000000002</v>
      </c>
      <c r="N26" s="222">
        <v>34.493293999999999</v>
      </c>
      <c r="O26" s="222">
        <v>34.528579999999998</v>
      </c>
      <c r="P26" s="222">
        <v>34.555785999999998</v>
      </c>
      <c r="Q26" s="222">
        <v>34.592723999999997</v>
      </c>
      <c r="R26" s="222">
        <v>34.624115000000003</v>
      </c>
      <c r="S26" s="222">
        <v>34.643718999999997</v>
      </c>
      <c r="T26" s="222">
        <v>34.690886999999996</v>
      </c>
      <c r="U26" s="222">
        <v>34.715038</v>
      </c>
      <c r="V26" s="222">
        <v>34.739928999999997</v>
      </c>
      <c r="W26" s="222">
        <v>34.767623999999998</v>
      </c>
      <c r="X26" s="222">
        <v>34.788868000000001</v>
      </c>
      <c r="Y26" s="222">
        <v>34.801974999999999</v>
      </c>
      <c r="Z26" s="222">
        <v>34.815277000000002</v>
      </c>
      <c r="AA26" s="222">
        <v>34.828094</v>
      </c>
      <c r="AB26" s="222">
        <v>34.840980999999999</v>
      </c>
      <c r="AC26" s="222">
        <v>34.8536</v>
      </c>
      <c r="AD26" s="222">
        <v>34.865887000000001</v>
      </c>
      <c r="AE26" s="222">
        <v>34.871428999999999</v>
      </c>
      <c r="AF26" s="221">
        <v>3.8080000000000002E-3</v>
      </c>
      <c r="AG26" s="211"/>
    </row>
    <row r="27" spans="1:33" ht="15" customHeight="1" x14ac:dyDescent="0.35">
      <c r="A27" s="210" t="s">
        <v>1937</v>
      </c>
      <c r="B27" s="220" t="s">
        <v>1938</v>
      </c>
      <c r="C27" s="222">
        <v>39.103954000000002</v>
      </c>
      <c r="D27" s="222">
        <v>39.457726000000001</v>
      </c>
      <c r="E27" s="222">
        <v>39.667800999999997</v>
      </c>
      <c r="F27" s="222">
        <v>39.929703000000003</v>
      </c>
      <c r="G27" s="222">
        <v>40.329227000000003</v>
      </c>
      <c r="H27" s="222">
        <v>40.515403999999997</v>
      </c>
      <c r="I27" s="222">
        <v>40.829749999999997</v>
      </c>
      <c r="J27" s="222">
        <v>40.907494</v>
      </c>
      <c r="K27" s="222">
        <v>40.983806999999999</v>
      </c>
      <c r="L27" s="222">
        <v>41.058556000000003</v>
      </c>
      <c r="M27" s="222">
        <v>41.144184000000003</v>
      </c>
      <c r="N27" s="222">
        <v>41.270736999999997</v>
      </c>
      <c r="O27" s="222">
        <v>41.336585999999997</v>
      </c>
      <c r="P27" s="222">
        <v>41.403652000000001</v>
      </c>
      <c r="Q27" s="222">
        <v>41.485218000000003</v>
      </c>
      <c r="R27" s="222">
        <v>41.551445000000001</v>
      </c>
      <c r="S27" s="222">
        <v>41.593254000000002</v>
      </c>
      <c r="T27" s="222">
        <v>41.688884999999999</v>
      </c>
      <c r="U27" s="222">
        <v>41.735354999999998</v>
      </c>
      <c r="V27" s="222">
        <v>41.785313000000002</v>
      </c>
      <c r="W27" s="222">
        <v>41.847136999999996</v>
      </c>
      <c r="X27" s="222">
        <v>41.887870999999997</v>
      </c>
      <c r="Y27" s="222">
        <v>41.899287999999999</v>
      </c>
      <c r="Z27" s="222">
        <v>41.918480000000002</v>
      </c>
      <c r="AA27" s="222">
        <v>41.932853999999999</v>
      </c>
      <c r="AB27" s="222">
        <v>41.945453999999998</v>
      </c>
      <c r="AC27" s="222">
        <v>41.957980999999997</v>
      </c>
      <c r="AD27" s="222">
        <v>41.971806000000001</v>
      </c>
      <c r="AE27" s="222">
        <v>41.977829</v>
      </c>
      <c r="AF27" s="221">
        <v>2.5360000000000001E-3</v>
      </c>
      <c r="AG27" s="211"/>
    </row>
    <row r="28" spans="1:33" ht="15" customHeight="1" x14ac:dyDescent="0.35">
      <c r="A28" s="210" t="s">
        <v>1939</v>
      </c>
      <c r="B28" s="220" t="s">
        <v>1940</v>
      </c>
      <c r="C28" s="222">
        <v>43.209614000000002</v>
      </c>
      <c r="D28" s="222">
        <v>43.509453000000001</v>
      </c>
      <c r="E28" s="222">
        <v>43.813960999999999</v>
      </c>
      <c r="F28" s="222">
        <v>44.335926000000001</v>
      </c>
      <c r="G28" s="222">
        <v>44.875599000000001</v>
      </c>
      <c r="H28" s="222">
        <v>45.063934000000003</v>
      </c>
      <c r="I28" s="222">
        <v>45.415942999999999</v>
      </c>
      <c r="J28" s="222">
        <v>45.507240000000003</v>
      </c>
      <c r="K28" s="222">
        <v>45.586601000000002</v>
      </c>
      <c r="L28" s="222">
        <v>45.672817000000002</v>
      </c>
      <c r="M28" s="222">
        <v>45.796059</v>
      </c>
      <c r="N28" s="222">
        <v>45.954158999999997</v>
      </c>
      <c r="O28" s="222">
        <v>46.047629999999998</v>
      </c>
      <c r="P28" s="222">
        <v>46.143653999999998</v>
      </c>
      <c r="Q28" s="222">
        <v>46.241275999999999</v>
      </c>
      <c r="R28" s="222">
        <v>46.313076000000002</v>
      </c>
      <c r="S28" s="222">
        <v>46.361083999999998</v>
      </c>
      <c r="T28" s="222">
        <v>46.452137</v>
      </c>
      <c r="U28" s="222">
        <v>46.500979999999998</v>
      </c>
      <c r="V28" s="222">
        <v>46.544155000000003</v>
      </c>
      <c r="W28" s="222">
        <v>46.595390000000002</v>
      </c>
      <c r="X28" s="222">
        <v>46.633018</v>
      </c>
      <c r="Y28" s="222">
        <v>46.645198999999998</v>
      </c>
      <c r="Z28" s="222">
        <v>46.664363999999999</v>
      </c>
      <c r="AA28" s="222">
        <v>46.678241999999997</v>
      </c>
      <c r="AB28" s="222">
        <v>46.690632000000001</v>
      </c>
      <c r="AC28" s="222">
        <v>46.702933999999999</v>
      </c>
      <c r="AD28" s="222">
        <v>46.716456999999998</v>
      </c>
      <c r="AE28" s="222">
        <v>46.722118000000002</v>
      </c>
      <c r="AF28" s="221">
        <v>2.7950000000000002E-3</v>
      </c>
      <c r="AG28" s="211"/>
    </row>
    <row r="29" spans="1:33" ht="15" customHeight="1" x14ac:dyDescent="0.35">
      <c r="A29" s="210" t="s">
        <v>1941</v>
      </c>
      <c r="B29" s="220" t="s">
        <v>1942</v>
      </c>
      <c r="C29" s="222">
        <v>71.752953000000005</v>
      </c>
      <c r="D29" s="222">
        <v>72.203697000000005</v>
      </c>
      <c r="E29" s="222">
        <v>72.465812999999997</v>
      </c>
      <c r="F29" s="222">
        <v>72.856667000000002</v>
      </c>
      <c r="G29" s="222">
        <v>73.298858999999993</v>
      </c>
      <c r="H29" s="222">
        <v>73.727729999999994</v>
      </c>
      <c r="I29" s="222">
        <v>74.096855000000005</v>
      </c>
      <c r="J29" s="222">
        <v>74.256209999999996</v>
      </c>
      <c r="K29" s="222">
        <v>74.371055999999996</v>
      </c>
      <c r="L29" s="222">
        <v>74.510727000000003</v>
      </c>
      <c r="M29" s="222">
        <v>74.635650999999996</v>
      </c>
      <c r="N29" s="222">
        <v>74.788155000000003</v>
      </c>
      <c r="O29" s="222">
        <v>74.880768000000003</v>
      </c>
      <c r="P29" s="222">
        <v>74.973663000000002</v>
      </c>
      <c r="Q29" s="222">
        <v>75.065201000000002</v>
      </c>
      <c r="R29" s="222">
        <v>75.126761999999999</v>
      </c>
      <c r="S29" s="222">
        <v>75.165740999999997</v>
      </c>
      <c r="T29" s="222">
        <v>75.256279000000006</v>
      </c>
      <c r="U29" s="222">
        <v>75.309258</v>
      </c>
      <c r="V29" s="222">
        <v>75.365707</v>
      </c>
      <c r="W29" s="222">
        <v>75.435142999999997</v>
      </c>
      <c r="X29" s="222">
        <v>75.481880000000004</v>
      </c>
      <c r="Y29" s="222">
        <v>75.496407000000005</v>
      </c>
      <c r="Z29" s="222">
        <v>75.517525000000006</v>
      </c>
      <c r="AA29" s="222">
        <v>75.533630000000002</v>
      </c>
      <c r="AB29" s="222">
        <v>75.548034999999999</v>
      </c>
      <c r="AC29" s="222">
        <v>75.562522999999999</v>
      </c>
      <c r="AD29" s="222">
        <v>75.577888000000002</v>
      </c>
      <c r="AE29" s="222">
        <v>75.585494999999995</v>
      </c>
      <c r="AF29" s="221">
        <v>1.8600000000000001E-3</v>
      </c>
      <c r="AG29" s="211"/>
    </row>
    <row r="30" spans="1:33" ht="15" customHeight="1" x14ac:dyDescent="0.35">
      <c r="A30" s="210" t="s">
        <v>1943</v>
      </c>
      <c r="B30" s="220" t="s">
        <v>1944</v>
      </c>
      <c r="C30" s="222">
        <v>34.440379999999998</v>
      </c>
      <c r="D30" s="222">
        <v>34.709133000000001</v>
      </c>
      <c r="E30" s="222">
        <v>34.867804999999997</v>
      </c>
      <c r="F30" s="222">
        <v>35.321171</v>
      </c>
      <c r="G30" s="222">
        <v>35.642238999999996</v>
      </c>
      <c r="H30" s="222">
        <v>35.909697999999999</v>
      </c>
      <c r="I30" s="222">
        <v>36.326732999999997</v>
      </c>
      <c r="J30" s="222">
        <v>36.455089999999998</v>
      </c>
      <c r="K30" s="222">
        <v>36.570869000000002</v>
      </c>
      <c r="L30" s="222">
        <v>36.69923</v>
      </c>
      <c r="M30" s="222">
        <v>36.817928000000002</v>
      </c>
      <c r="N30" s="222">
        <v>36.945683000000002</v>
      </c>
      <c r="O30" s="222">
        <v>36.999625999999999</v>
      </c>
      <c r="P30" s="222">
        <v>37.054955</v>
      </c>
      <c r="Q30" s="222">
        <v>37.125225</v>
      </c>
      <c r="R30" s="222">
        <v>37.195534000000002</v>
      </c>
      <c r="S30" s="222">
        <v>37.239044</v>
      </c>
      <c r="T30" s="222">
        <v>37.349583000000003</v>
      </c>
      <c r="U30" s="222">
        <v>37.404105999999999</v>
      </c>
      <c r="V30" s="222">
        <v>37.471984999999997</v>
      </c>
      <c r="W30" s="222">
        <v>37.554234000000001</v>
      </c>
      <c r="X30" s="222">
        <v>37.601799</v>
      </c>
      <c r="Y30" s="222">
        <v>37.624339999999997</v>
      </c>
      <c r="Z30" s="222">
        <v>37.647880999999998</v>
      </c>
      <c r="AA30" s="222">
        <v>37.670124000000001</v>
      </c>
      <c r="AB30" s="222">
        <v>37.691302999999998</v>
      </c>
      <c r="AC30" s="222">
        <v>37.71217</v>
      </c>
      <c r="AD30" s="222">
        <v>37.733592999999999</v>
      </c>
      <c r="AE30" s="222">
        <v>37.747742000000002</v>
      </c>
      <c r="AF30" s="221">
        <v>3.2799999999999999E-3</v>
      </c>
      <c r="AG30" s="211"/>
    </row>
    <row r="31" spans="1:33" ht="15" customHeight="1" x14ac:dyDescent="0.35">
      <c r="A31" s="210" t="s">
        <v>1945</v>
      </c>
      <c r="B31" s="220" t="s">
        <v>1946</v>
      </c>
      <c r="C31" s="222">
        <v>49.832901</v>
      </c>
      <c r="D31" s="222">
        <v>50.101295</v>
      </c>
      <c r="E31" s="222">
        <v>50.336376000000001</v>
      </c>
      <c r="F31" s="222">
        <v>50.893039999999999</v>
      </c>
      <c r="G31" s="222">
        <v>51.272987000000001</v>
      </c>
      <c r="H31" s="222">
        <v>51.520572999999999</v>
      </c>
      <c r="I31" s="222">
        <v>51.885845000000003</v>
      </c>
      <c r="J31" s="222">
        <v>52.011294999999997</v>
      </c>
      <c r="K31" s="222">
        <v>52.123260000000002</v>
      </c>
      <c r="L31" s="222">
        <v>52.251002999999997</v>
      </c>
      <c r="M31" s="222">
        <v>52.380088999999998</v>
      </c>
      <c r="N31" s="222">
        <v>52.535679000000002</v>
      </c>
      <c r="O31" s="222">
        <v>52.626697999999998</v>
      </c>
      <c r="P31" s="222">
        <v>52.715964999999997</v>
      </c>
      <c r="Q31" s="222">
        <v>52.811580999999997</v>
      </c>
      <c r="R31" s="222">
        <v>52.895504000000003</v>
      </c>
      <c r="S31" s="222">
        <v>52.953983000000001</v>
      </c>
      <c r="T31" s="222">
        <v>53.060921</v>
      </c>
      <c r="U31" s="222">
        <v>53.123085000000003</v>
      </c>
      <c r="V31" s="222">
        <v>53.186484999999998</v>
      </c>
      <c r="W31" s="222">
        <v>53.254314000000001</v>
      </c>
      <c r="X31" s="222">
        <v>53.303294999999999</v>
      </c>
      <c r="Y31" s="222">
        <v>53.327198000000003</v>
      </c>
      <c r="Z31" s="222">
        <v>53.356937000000002</v>
      </c>
      <c r="AA31" s="222">
        <v>53.381428</v>
      </c>
      <c r="AB31" s="222">
        <v>53.403637000000003</v>
      </c>
      <c r="AC31" s="222">
        <v>53.425700999999997</v>
      </c>
      <c r="AD31" s="222">
        <v>53.448600999999996</v>
      </c>
      <c r="AE31" s="222">
        <v>53.464016000000001</v>
      </c>
      <c r="AF31" s="221">
        <v>2.5149999999999999E-3</v>
      </c>
      <c r="AG31" s="211"/>
    </row>
    <row r="32" spans="1:33" ht="15" customHeight="1" x14ac:dyDescent="0.35">
      <c r="A32" s="207"/>
      <c r="B32" s="211"/>
      <c r="C32" s="211"/>
      <c r="D32" s="211"/>
      <c r="E32" s="211"/>
      <c r="F32" s="211"/>
      <c r="G32" s="211"/>
      <c r="H32" s="211"/>
      <c r="I32" s="211"/>
      <c r="J32" s="211"/>
      <c r="K32" s="211"/>
      <c r="L32" s="211"/>
      <c r="M32" s="211"/>
      <c r="N32" s="211"/>
      <c r="O32" s="211"/>
      <c r="P32" s="211"/>
      <c r="Q32" s="211"/>
      <c r="R32" s="211"/>
      <c r="S32" s="211"/>
      <c r="T32" s="211"/>
      <c r="U32" s="211"/>
      <c r="V32" s="211"/>
      <c r="W32" s="211"/>
      <c r="X32" s="211"/>
      <c r="Y32" s="211"/>
      <c r="Z32" s="211"/>
      <c r="AA32" s="211"/>
      <c r="AB32" s="211"/>
      <c r="AC32" s="211"/>
      <c r="AD32" s="211"/>
      <c r="AE32" s="211"/>
      <c r="AF32" s="211"/>
      <c r="AG32" s="211"/>
    </row>
    <row r="33" spans="1:33" ht="15" customHeight="1" x14ac:dyDescent="0.35">
      <c r="A33" s="207"/>
      <c r="B33" s="219" t="s">
        <v>32</v>
      </c>
      <c r="C33" s="211"/>
      <c r="D33" s="211"/>
      <c r="E33" s="211"/>
      <c r="F33" s="211"/>
      <c r="G33" s="211"/>
      <c r="H33" s="211"/>
      <c r="I33" s="211"/>
      <c r="J33" s="211"/>
      <c r="K33" s="211"/>
      <c r="L33" s="211"/>
      <c r="M33" s="211"/>
      <c r="N33" s="211"/>
      <c r="O33" s="211"/>
      <c r="P33" s="211"/>
      <c r="Q33" s="211"/>
      <c r="R33" s="211"/>
      <c r="S33" s="211"/>
      <c r="T33" s="211"/>
      <c r="U33" s="211"/>
      <c r="V33" s="211"/>
      <c r="W33" s="211"/>
      <c r="X33" s="211"/>
      <c r="Y33" s="211"/>
      <c r="Z33" s="211"/>
      <c r="AA33" s="211"/>
      <c r="AB33" s="211"/>
      <c r="AC33" s="211"/>
      <c r="AD33" s="211"/>
      <c r="AE33" s="211"/>
      <c r="AF33" s="211"/>
      <c r="AG33" s="211"/>
    </row>
    <row r="34" spans="1:33" ht="15" customHeight="1" x14ac:dyDescent="0.35">
      <c r="A34" s="210" t="s">
        <v>1947</v>
      </c>
      <c r="B34" s="220" t="s">
        <v>1916</v>
      </c>
      <c r="C34" s="222">
        <v>0</v>
      </c>
      <c r="D34" s="222">
        <v>0</v>
      </c>
      <c r="E34" s="222">
        <v>0</v>
      </c>
      <c r="F34" s="222">
        <v>0</v>
      </c>
      <c r="G34" s="222">
        <v>0</v>
      </c>
      <c r="H34" s="222">
        <v>0</v>
      </c>
      <c r="I34" s="222">
        <v>0</v>
      </c>
      <c r="J34" s="222">
        <v>0</v>
      </c>
      <c r="K34" s="222">
        <v>0</v>
      </c>
      <c r="L34" s="222">
        <v>0</v>
      </c>
      <c r="M34" s="222">
        <v>0</v>
      </c>
      <c r="N34" s="222">
        <v>0</v>
      </c>
      <c r="O34" s="222">
        <v>0</v>
      </c>
      <c r="P34" s="222">
        <v>0</v>
      </c>
      <c r="Q34" s="222">
        <v>0</v>
      </c>
      <c r="R34" s="222">
        <v>0</v>
      </c>
      <c r="S34" s="222">
        <v>0</v>
      </c>
      <c r="T34" s="222">
        <v>0</v>
      </c>
      <c r="U34" s="222">
        <v>0</v>
      </c>
      <c r="V34" s="222">
        <v>0</v>
      </c>
      <c r="W34" s="222">
        <v>0</v>
      </c>
      <c r="X34" s="222">
        <v>0</v>
      </c>
      <c r="Y34" s="222">
        <v>0</v>
      </c>
      <c r="Z34" s="222">
        <v>0</v>
      </c>
      <c r="AA34" s="222">
        <v>0</v>
      </c>
      <c r="AB34" s="222">
        <v>0</v>
      </c>
      <c r="AC34" s="222">
        <v>0</v>
      </c>
      <c r="AD34" s="222">
        <v>0</v>
      </c>
      <c r="AE34" s="222">
        <v>0</v>
      </c>
      <c r="AF34" s="221" t="s">
        <v>2926</v>
      </c>
      <c r="AG34" s="211"/>
    </row>
    <row r="35" spans="1:33" ht="15" customHeight="1" x14ac:dyDescent="0.35">
      <c r="A35" s="210" t="s">
        <v>1948</v>
      </c>
      <c r="B35" s="220" t="s">
        <v>1918</v>
      </c>
      <c r="C35" s="222">
        <v>45.129646000000001</v>
      </c>
      <c r="D35" s="222">
        <v>45.277718</v>
      </c>
      <c r="E35" s="222">
        <v>45.396777999999998</v>
      </c>
      <c r="F35" s="222">
        <v>45.662823000000003</v>
      </c>
      <c r="G35" s="222">
        <v>45.741554000000001</v>
      </c>
      <c r="H35" s="222">
        <v>45.897835000000001</v>
      </c>
      <c r="I35" s="222">
        <v>46.154429999999998</v>
      </c>
      <c r="J35" s="222">
        <v>46.224457000000001</v>
      </c>
      <c r="K35" s="222">
        <v>46.292293999999998</v>
      </c>
      <c r="L35" s="222">
        <v>46.364449</v>
      </c>
      <c r="M35" s="222">
        <v>46.439846000000003</v>
      </c>
      <c r="N35" s="222">
        <v>46.519351999999998</v>
      </c>
      <c r="O35" s="222">
        <v>46.589500000000001</v>
      </c>
      <c r="P35" s="222">
        <v>46.667746999999999</v>
      </c>
      <c r="Q35" s="222">
        <v>46.752986999999997</v>
      </c>
      <c r="R35" s="222">
        <v>46.830067</v>
      </c>
      <c r="S35" s="222">
        <v>46.888420000000004</v>
      </c>
      <c r="T35" s="222">
        <v>46.981712000000002</v>
      </c>
      <c r="U35" s="222">
        <v>47.046424999999999</v>
      </c>
      <c r="V35" s="222">
        <v>47.113567000000003</v>
      </c>
      <c r="W35" s="222">
        <v>47.184635</v>
      </c>
      <c r="X35" s="222">
        <v>47.243895999999999</v>
      </c>
      <c r="Y35" s="222">
        <v>47.287674000000003</v>
      </c>
      <c r="Z35" s="222">
        <v>47.332138</v>
      </c>
      <c r="AA35" s="222">
        <v>47.374682999999997</v>
      </c>
      <c r="AB35" s="222">
        <v>47.416412000000001</v>
      </c>
      <c r="AC35" s="222">
        <v>47.457977</v>
      </c>
      <c r="AD35" s="222">
        <v>47.498202999999997</v>
      </c>
      <c r="AE35" s="222">
        <v>47.516907000000003</v>
      </c>
      <c r="AF35" s="221">
        <v>1.843E-3</v>
      </c>
      <c r="AG35" s="211"/>
    </row>
    <row r="36" spans="1:33" ht="15" customHeight="1" x14ac:dyDescent="0.35">
      <c r="A36" s="210" t="s">
        <v>1949</v>
      </c>
      <c r="B36" s="220" t="s">
        <v>1920</v>
      </c>
      <c r="C36" s="222">
        <v>35.538772999999999</v>
      </c>
      <c r="D36" s="222">
        <v>35.692863000000003</v>
      </c>
      <c r="E36" s="222">
        <v>35.811763999999997</v>
      </c>
      <c r="F36" s="222">
        <v>36.084857999999997</v>
      </c>
      <c r="G36" s="222">
        <v>36.166656000000003</v>
      </c>
      <c r="H36" s="222">
        <v>36.302151000000002</v>
      </c>
      <c r="I36" s="222">
        <v>36.587409999999998</v>
      </c>
      <c r="J36" s="222">
        <v>36.660732000000003</v>
      </c>
      <c r="K36" s="222">
        <v>36.734065999999999</v>
      </c>
      <c r="L36" s="222">
        <v>36.812683</v>
      </c>
      <c r="M36" s="222">
        <v>36.891964000000002</v>
      </c>
      <c r="N36" s="222">
        <v>36.976646000000002</v>
      </c>
      <c r="O36" s="222">
        <v>37.040581000000003</v>
      </c>
      <c r="P36" s="222">
        <v>37.106414999999998</v>
      </c>
      <c r="Q36" s="222">
        <v>37.168044999999999</v>
      </c>
      <c r="R36" s="222">
        <v>37.232605</v>
      </c>
      <c r="S36" s="222">
        <v>37.289763999999998</v>
      </c>
      <c r="T36" s="222">
        <v>37.371634999999998</v>
      </c>
      <c r="U36" s="222">
        <v>37.438602000000003</v>
      </c>
      <c r="V36" s="222">
        <v>37.508277999999997</v>
      </c>
      <c r="W36" s="222">
        <v>37.582134000000003</v>
      </c>
      <c r="X36" s="222">
        <v>37.646541999999997</v>
      </c>
      <c r="Y36" s="222">
        <v>37.699562</v>
      </c>
      <c r="Z36" s="222">
        <v>37.751292999999997</v>
      </c>
      <c r="AA36" s="222">
        <v>37.802405999999998</v>
      </c>
      <c r="AB36" s="222">
        <v>37.852715000000003</v>
      </c>
      <c r="AC36" s="222">
        <v>37.902836000000001</v>
      </c>
      <c r="AD36" s="222">
        <v>37.951056999999999</v>
      </c>
      <c r="AE36" s="222">
        <v>37.978583999999998</v>
      </c>
      <c r="AF36" s="221">
        <v>2.3739999999999998E-3</v>
      </c>
      <c r="AG36" s="211"/>
    </row>
    <row r="37" spans="1:33" ht="15" customHeight="1" x14ac:dyDescent="0.35">
      <c r="A37" s="210" t="s">
        <v>1950</v>
      </c>
      <c r="B37" s="220" t="s">
        <v>1922</v>
      </c>
      <c r="C37" s="222">
        <v>36.737976000000003</v>
      </c>
      <c r="D37" s="222">
        <v>36.895797999999999</v>
      </c>
      <c r="E37" s="222">
        <v>37.014481000000004</v>
      </c>
      <c r="F37" s="222">
        <v>37.303336999999999</v>
      </c>
      <c r="G37" s="222">
        <v>37.391204999999999</v>
      </c>
      <c r="H37" s="222">
        <v>37.541274999999999</v>
      </c>
      <c r="I37" s="222">
        <v>37.825127000000002</v>
      </c>
      <c r="J37" s="222">
        <v>37.898605000000003</v>
      </c>
      <c r="K37" s="222">
        <v>37.971428000000003</v>
      </c>
      <c r="L37" s="222">
        <v>38.049213000000002</v>
      </c>
      <c r="M37" s="222">
        <v>38.126232000000002</v>
      </c>
      <c r="N37" s="222">
        <v>38.206584999999997</v>
      </c>
      <c r="O37" s="222">
        <v>38.263171999999997</v>
      </c>
      <c r="P37" s="222">
        <v>38.319954000000003</v>
      </c>
      <c r="Q37" s="222">
        <v>38.375244000000002</v>
      </c>
      <c r="R37" s="222">
        <v>38.437283000000001</v>
      </c>
      <c r="S37" s="222">
        <v>38.495075</v>
      </c>
      <c r="T37" s="222">
        <v>38.57103</v>
      </c>
      <c r="U37" s="222">
        <v>38.636868</v>
      </c>
      <c r="V37" s="222">
        <v>38.705497999999999</v>
      </c>
      <c r="W37" s="222">
        <v>38.778412000000003</v>
      </c>
      <c r="X37" s="222">
        <v>38.842274000000003</v>
      </c>
      <c r="Y37" s="222">
        <v>38.895347999999998</v>
      </c>
      <c r="Z37" s="222">
        <v>38.947105000000001</v>
      </c>
      <c r="AA37" s="222">
        <v>38.998249000000001</v>
      </c>
      <c r="AB37" s="222">
        <v>39.048591999999999</v>
      </c>
      <c r="AC37" s="222">
        <v>39.098742999999999</v>
      </c>
      <c r="AD37" s="222">
        <v>39.146991999999997</v>
      </c>
      <c r="AE37" s="222">
        <v>39.174464999999998</v>
      </c>
      <c r="AF37" s="221">
        <v>2.2959999999999999E-3</v>
      </c>
      <c r="AG37" s="211"/>
    </row>
    <row r="38" spans="1:33" ht="15" customHeight="1" x14ac:dyDescent="0.35">
      <c r="A38" s="210" t="s">
        <v>1951</v>
      </c>
      <c r="B38" s="220" t="s">
        <v>1924</v>
      </c>
      <c r="C38" s="222">
        <v>39.105643999999998</v>
      </c>
      <c r="D38" s="222">
        <v>39.265189999999997</v>
      </c>
      <c r="E38" s="222">
        <v>39.392952000000001</v>
      </c>
      <c r="F38" s="222">
        <v>39.680259999999997</v>
      </c>
      <c r="G38" s="222">
        <v>39.767136000000001</v>
      </c>
      <c r="H38" s="222">
        <v>39.925677999999998</v>
      </c>
      <c r="I38" s="222">
        <v>40.211590000000001</v>
      </c>
      <c r="J38" s="222">
        <v>40.281204000000002</v>
      </c>
      <c r="K38" s="222">
        <v>40.349800000000002</v>
      </c>
      <c r="L38" s="222">
        <v>40.423045999999999</v>
      </c>
      <c r="M38" s="222">
        <v>40.498207000000001</v>
      </c>
      <c r="N38" s="222">
        <v>40.578116999999999</v>
      </c>
      <c r="O38" s="222">
        <v>40.632041999999998</v>
      </c>
      <c r="P38" s="222">
        <v>40.690643000000001</v>
      </c>
      <c r="Q38" s="222">
        <v>40.748359999999998</v>
      </c>
      <c r="R38" s="222">
        <v>40.811554000000001</v>
      </c>
      <c r="S38" s="222">
        <v>40.865211000000002</v>
      </c>
      <c r="T38" s="222">
        <v>40.943835999999997</v>
      </c>
      <c r="U38" s="222">
        <v>41.006270999999998</v>
      </c>
      <c r="V38" s="222">
        <v>41.072772999999998</v>
      </c>
      <c r="W38" s="222">
        <v>41.145060999999998</v>
      </c>
      <c r="X38" s="222">
        <v>41.205311000000002</v>
      </c>
      <c r="Y38" s="222">
        <v>41.252696999999998</v>
      </c>
      <c r="Z38" s="222">
        <v>41.298999999999999</v>
      </c>
      <c r="AA38" s="222">
        <v>41.344856</v>
      </c>
      <c r="AB38" s="222">
        <v>41.389980000000001</v>
      </c>
      <c r="AC38" s="222">
        <v>41.434933000000001</v>
      </c>
      <c r="AD38" s="222">
        <v>41.478324999999998</v>
      </c>
      <c r="AE38" s="222">
        <v>41.500548999999999</v>
      </c>
      <c r="AF38" s="221">
        <v>2.1250000000000002E-3</v>
      </c>
      <c r="AG38" s="211"/>
    </row>
    <row r="39" spans="1:33" ht="12" customHeight="1" x14ac:dyDescent="0.35">
      <c r="A39" s="210" t="s">
        <v>1952</v>
      </c>
      <c r="B39" s="220" t="s">
        <v>1926</v>
      </c>
      <c r="C39" s="222">
        <v>0</v>
      </c>
      <c r="D39" s="222">
        <v>0</v>
      </c>
      <c r="E39" s="222">
        <v>0</v>
      </c>
      <c r="F39" s="222">
        <v>0</v>
      </c>
      <c r="G39" s="222">
        <v>0</v>
      </c>
      <c r="H39" s="222">
        <v>0</v>
      </c>
      <c r="I39" s="222">
        <v>0</v>
      </c>
      <c r="J39" s="222">
        <v>0</v>
      </c>
      <c r="K39" s="222">
        <v>0</v>
      </c>
      <c r="L39" s="222">
        <v>0</v>
      </c>
      <c r="M39" s="222">
        <v>0</v>
      </c>
      <c r="N39" s="222">
        <v>0</v>
      </c>
      <c r="O39" s="222">
        <v>0</v>
      </c>
      <c r="P39" s="222">
        <v>0</v>
      </c>
      <c r="Q39" s="222">
        <v>0</v>
      </c>
      <c r="R39" s="222">
        <v>0</v>
      </c>
      <c r="S39" s="222">
        <v>0</v>
      </c>
      <c r="T39" s="222">
        <v>0</v>
      </c>
      <c r="U39" s="222">
        <v>0</v>
      </c>
      <c r="V39" s="222">
        <v>0</v>
      </c>
      <c r="W39" s="222">
        <v>0</v>
      </c>
      <c r="X39" s="222">
        <v>0</v>
      </c>
      <c r="Y39" s="222">
        <v>0</v>
      </c>
      <c r="Z39" s="222">
        <v>0</v>
      </c>
      <c r="AA39" s="222">
        <v>0</v>
      </c>
      <c r="AB39" s="222">
        <v>0</v>
      </c>
      <c r="AC39" s="222">
        <v>0</v>
      </c>
      <c r="AD39" s="222">
        <v>0</v>
      </c>
      <c r="AE39" s="222">
        <v>0</v>
      </c>
      <c r="AF39" s="221" t="s">
        <v>2926</v>
      </c>
      <c r="AG39" s="211"/>
    </row>
    <row r="40" spans="1:33" ht="12" customHeight="1" x14ac:dyDescent="0.35">
      <c r="A40" s="210" t="s">
        <v>1953</v>
      </c>
      <c r="B40" s="220" t="s">
        <v>1928</v>
      </c>
      <c r="C40" s="222">
        <v>35.064621000000002</v>
      </c>
      <c r="D40" s="222">
        <v>35.218291999999998</v>
      </c>
      <c r="E40" s="222">
        <v>35.354506999999998</v>
      </c>
      <c r="F40" s="222">
        <v>35.670997999999997</v>
      </c>
      <c r="G40" s="222">
        <v>35.745640000000002</v>
      </c>
      <c r="H40" s="222">
        <v>35.886142999999997</v>
      </c>
      <c r="I40" s="222">
        <v>36.173034999999999</v>
      </c>
      <c r="J40" s="222">
        <v>36.235554</v>
      </c>
      <c r="K40" s="222">
        <v>36.299061000000002</v>
      </c>
      <c r="L40" s="222">
        <v>36.364123999999997</v>
      </c>
      <c r="M40" s="222">
        <v>36.427833999999997</v>
      </c>
      <c r="N40" s="222">
        <v>36.498257000000002</v>
      </c>
      <c r="O40" s="222">
        <v>36.549736000000003</v>
      </c>
      <c r="P40" s="222">
        <v>36.604801000000002</v>
      </c>
      <c r="Q40" s="222">
        <v>36.664603999999997</v>
      </c>
      <c r="R40" s="222">
        <v>36.727336999999999</v>
      </c>
      <c r="S40" s="222">
        <v>36.773594000000003</v>
      </c>
      <c r="T40" s="222">
        <v>36.847389</v>
      </c>
      <c r="U40" s="222">
        <v>36.901454999999999</v>
      </c>
      <c r="V40" s="222">
        <v>36.959598999999997</v>
      </c>
      <c r="W40" s="222">
        <v>37.022129</v>
      </c>
      <c r="X40" s="222">
        <v>37.074340999999997</v>
      </c>
      <c r="Y40" s="222">
        <v>37.114078999999997</v>
      </c>
      <c r="Z40" s="222">
        <v>37.152805000000001</v>
      </c>
      <c r="AA40" s="222">
        <v>37.191375999999998</v>
      </c>
      <c r="AB40" s="222">
        <v>37.229495999999997</v>
      </c>
      <c r="AC40" s="222">
        <v>37.267479000000002</v>
      </c>
      <c r="AD40" s="222">
        <v>37.304371000000003</v>
      </c>
      <c r="AE40" s="222">
        <v>37.319617999999998</v>
      </c>
      <c r="AF40" s="221">
        <v>2.2279999999999999E-3</v>
      </c>
      <c r="AG40" s="211"/>
    </row>
    <row r="41" spans="1:33" ht="12" customHeight="1" x14ac:dyDescent="0.35">
      <c r="A41" s="210" t="s">
        <v>1954</v>
      </c>
      <c r="B41" s="220" t="s">
        <v>1930</v>
      </c>
      <c r="C41" s="222">
        <v>46.233024999999998</v>
      </c>
      <c r="D41" s="222">
        <v>46.377772999999998</v>
      </c>
      <c r="E41" s="222">
        <v>46.505629999999996</v>
      </c>
      <c r="F41" s="222">
        <v>46.781829999999999</v>
      </c>
      <c r="G41" s="222">
        <v>46.855347000000002</v>
      </c>
      <c r="H41" s="222">
        <v>47.007114000000001</v>
      </c>
      <c r="I41" s="222">
        <v>47.244087</v>
      </c>
      <c r="J41" s="222">
        <v>47.303749000000003</v>
      </c>
      <c r="K41" s="222">
        <v>47.362628999999998</v>
      </c>
      <c r="L41" s="222">
        <v>47.422302000000002</v>
      </c>
      <c r="M41" s="222">
        <v>47.481583000000001</v>
      </c>
      <c r="N41" s="222">
        <v>47.544479000000003</v>
      </c>
      <c r="O41" s="222">
        <v>47.595408999999997</v>
      </c>
      <c r="P41" s="222">
        <v>47.651828999999999</v>
      </c>
      <c r="Q41" s="222">
        <v>47.711390999999999</v>
      </c>
      <c r="R41" s="222">
        <v>47.769114999999999</v>
      </c>
      <c r="S41" s="222">
        <v>47.809497999999998</v>
      </c>
      <c r="T41" s="222">
        <v>47.880347999999998</v>
      </c>
      <c r="U41" s="222">
        <v>47.928111999999999</v>
      </c>
      <c r="V41" s="222">
        <v>47.980300999999997</v>
      </c>
      <c r="W41" s="222">
        <v>48.033988999999998</v>
      </c>
      <c r="X41" s="222">
        <v>48.078384</v>
      </c>
      <c r="Y41" s="222">
        <v>48.111294000000001</v>
      </c>
      <c r="Z41" s="222">
        <v>48.144618999999999</v>
      </c>
      <c r="AA41" s="222">
        <v>48.176898999999999</v>
      </c>
      <c r="AB41" s="222">
        <v>48.208855</v>
      </c>
      <c r="AC41" s="222">
        <v>48.240734000000003</v>
      </c>
      <c r="AD41" s="222">
        <v>48.271957</v>
      </c>
      <c r="AE41" s="222">
        <v>48.281028999999997</v>
      </c>
      <c r="AF41" s="221">
        <v>1.549E-3</v>
      </c>
      <c r="AG41" s="211"/>
    </row>
    <row r="42" spans="1:33" ht="12" customHeight="1" x14ac:dyDescent="0.35">
      <c r="A42" s="210" t="s">
        <v>1955</v>
      </c>
      <c r="B42" s="220" t="s">
        <v>1932</v>
      </c>
      <c r="C42" s="222">
        <v>45.315356999999999</v>
      </c>
      <c r="D42" s="222">
        <v>45.559395000000002</v>
      </c>
      <c r="E42" s="222">
        <v>45.786858000000002</v>
      </c>
      <c r="F42" s="222">
        <v>46.170265000000001</v>
      </c>
      <c r="G42" s="222">
        <v>46.433898999999997</v>
      </c>
      <c r="H42" s="222">
        <v>46.694854999999997</v>
      </c>
      <c r="I42" s="222">
        <v>47.001339000000002</v>
      </c>
      <c r="J42" s="222">
        <v>47.115760999999999</v>
      </c>
      <c r="K42" s="222">
        <v>47.217976</v>
      </c>
      <c r="L42" s="222">
        <v>47.332371000000002</v>
      </c>
      <c r="M42" s="222">
        <v>47.450935000000001</v>
      </c>
      <c r="N42" s="222">
        <v>47.598644</v>
      </c>
      <c r="O42" s="222">
        <v>47.658707</v>
      </c>
      <c r="P42" s="222">
        <v>47.712730000000001</v>
      </c>
      <c r="Q42" s="222">
        <v>47.760463999999999</v>
      </c>
      <c r="R42" s="222">
        <v>47.801144000000001</v>
      </c>
      <c r="S42" s="222">
        <v>47.830508999999999</v>
      </c>
      <c r="T42" s="222">
        <v>47.88335</v>
      </c>
      <c r="U42" s="222">
        <v>47.917296999999998</v>
      </c>
      <c r="V42" s="222">
        <v>47.952697999999998</v>
      </c>
      <c r="W42" s="222">
        <v>47.994408</v>
      </c>
      <c r="X42" s="222">
        <v>48.023795999999997</v>
      </c>
      <c r="Y42" s="222">
        <v>48.037148000000002</v>
      </c>
      <c r="Z42" s="222">
        <v>48.050232000000001</v>
      </c>
      <c r="AA42" s="222">
        <v>48.062778000000002</v>
      </c>
      <c r="AB42" s="222">
        <v>48.075339999999997</v>
      </c>
      <c r="AC42" s="222">
        <v>48.087859999999999</v>
      </c>
      <c r="AD42" s="222">
        <v>48.100002000000003</v>
      </c>
      <c r="AE42" s="222">
        <v>48.105376999999997</v>
      </c>
      <c r="AF42" s="221">
        <v>2.1359999999999999E-3</v>
      </c>
      <c r="AG42" s="211"/>
    </row>
    <row r="43" spans="1:33" ht="12" customHeight="1" x14ac:dyDescent="0.35">
      <c r="A43" s="210" t="s">
        <v>1956</v>
      </c>
      <c r="B43" s="220" t="s">
        <v>1934</v>
      </c>
      <c r="C43" s="222">
        <v>54.364047999999997</v>
      </c>
      <c r="D43" s="222">
        <v>54.567379000000003</v>
      </c>
      <c r="E43" s="222">
        <v>54.753535999999997</v>
      </c>
      <c r="F43" s="222">
        <v>55.102795</v>
      </c>
      <c r="G43" s="222">
        <v>55.403087999999997</v>
      </c>
      <c r="H43" s="222">
        <v>55.616764000000003</v>
      </c>
      <c r="I43" s="222">
        <v>55.850718999999998</v>
      </c>
      <c r="J43" s="222">
        <v>55.985996</v>
      </c>
      <c r="K43" s="222">
        <v>56.107501999999997</v>
      </c>
      <c r="L43" s="222">
        <v>56.250445999999997</v>
      </c>
      <c r="M43" s="222">
        <v>56.368084000000003</v>
      </c>
      <c r="N43" s="222">
        <v>56.489615999999998</v>
      </c>
      <c r="O43" s="222">
        <v>56.542144999999998</v>
      </c>
      <c r="P43" s="222">
        <v>56.586609000000003</v>
      </c>
      <c r="Q43" s="222">
        <v>56.628917999999999</v>
      </c>
      <c r="R43" s="222">
        <v>56.668509999999998</v>
      </c>
      <c r="S43" s="222">
        <v>56.700363000000003</v>
      </c>
      <c r="T43" s="222">
        <v>56.746223000000001</v>
      </c>
      <c r="U43" s="222">
        <v>56.778937999999997</v>
      </c>
      <c r="V43" s="222">
        <v>56.811965999999998</v>
      </c>
      <c r="W43" s="222">
        <v>56.848381000000003</v>
      </c>
      <c r="X43" s="222">
        <v>56.878104999999998</v>
      </c>
      <c r="Y43" s="222">
        <v>56.894482000000004</v>
      </c>
      <c r="Z43" s="222">
        <v>56.911971999999999</v>
      </c>
      <c r="AA43" s="222">
        <v>56.927826000000003</v>
      </c>
      <c r="AB43" s="222">
        <v>56.943497000000001</v>
      </c>
      <c r="AC43" s="222">
        <v>56.959094999999998</v>
      </c>
      <c r="AD43" s="222">
        <v>56.974110000000003</v>
      </c>
      <c r="AE43" s="222">
        <v>56.982494000000003</v>
      </c>
      <c r="AF43" s="221">
        <v>1.681E-3</v>
      </c>
      <c r="AG43" s="211"/>
    </row>
    <row r="44" spans="1:33" ht="12" customHeight="1" x14ac:dyDescent="0.35">
      <c r="A44" s="210" t="s">
        <v>1957</v>
      </c>
      <c r="B44" s="220" t="s">
        <v>1936</v>
      </c>
      <c r="C44" s="222">
        <v>38.182468</v>
      </c>
      <c r="D44" s="222">
        <v>38.352913000000001</v>
      </c>
      <c r="E44" s="222">
        <v>38.512650000000001</v>
      </c>
      <c r="F44" s="222">
        <v>39.000957</v>
      </c>
      <c r="G44" s="222">
        <v>39.259861000000001</v>
      </c>
      <c r="H44" s="222">
        <v>39.562199</v>
      </c>
      <c r="I44" s="222">
        <v>39.894291000000003</v>
      </c>
      <c r="J44" s="222">
        <v>40.080852999999998</v>
      </c>
      <c r="K44" s="222">
        <v>40.243876999999998</v>
      </c>
      <c r="L44" s="222">
        <v>40.441367999999997</v>
      </c>
      <c r="M44" s="222">
        <v>40.545558999999997</v>
      </c>
      <c r="N44" s="222">
        <v>40.653430999999998</v>
      </c>
      <c r="O44" s="222">
        <v>40.690685000000002</v>
      </c>
      <c r="P44" s="222">
        <v>40.718860999999997</v>
      </c>
      <c r="Q44" s="222">
        <v>40.746979000000003</v>
      </c>
      <c r="R44" s="222">
        <v>40.772891999999999</v>
      </c>
      <c r="S44" s="222">
        <v>40.792834999999997</v>
      </c>
      <c r="T44" s="222">
        <v>40.824218999999999</v>
      </c>
      <c r="U44" s="222">
        <v>40.845764000000003</v>
      </c>
      <c r="V44" s="222">
        <v>40.868392999999998</v>
      </c>
      <c r="W44" s="222">
        <v>40.891499000000003</v>
      </c>
      <c r="X44" s="222">
        <v>40.909751999999997</v>
      </c>
      <c r="Y44" s="222">
        <v>40.923290000000001</v>
      </c>
      <c r="Z44" s="222">
        <v>40.936866999999999</v>
      </c>
      <c r="AA44" s="222">
        <v>40.949855999999997</v>
      </c>
      <c r="AB44" s="222">
        <v>40.962645999999999</v>
      </c>
      <c r="AC44" s="222">
        <v>40.975403</v>
      </c>
      <c r="AD44" s="222">
        <v>40.987774000000002</v>
      </c>
      <c r="AE44" s="222">
        <v>40.993403999999998</v>
      </c>
      <c r="AF44" s="221">
        <v>2.5400000000000002E-3</v>
      </c>
      <c r="AG44" s="211"/>
    </row>
    <row r="45" spans="1:33" ht="12" customHeight="1" x14ac:dyDescent="0.35">
      <c r="A45" s="210" t="s">
        <v>1958</v>
      </c>
      <c r="B45" s="220" t="s">
        <v>1938</v>
      </c>
      <c r="C45" s="222">
        <v>46.027251999999997</v>
      </c>
      <c r="D45" s="222">
        <v>46.218235</v>
      </c>
      <c r="E45" s="222">
        <v>46.381748000000002</v>
      </c>
      <c r="F45" s="222">
        <v>46.659984999999999</v>
      </c>
      <c r="G45" s="222">
        <v>46.956181000000001</v>
      </c>
      <c r="H45" s="222">
        <v>47.118766999999998</v>
      </c>
      <c r="I45" s="222">
        <v>47.350211999999999</v>
      </c>
      <c r="J45" s="222">
        <v>47.464568999999997</v>
      </c>
      <c r="K45" s="222">
        <v>47.567656999999997</v>
      </c>
      <c r="L45" s="222">
        <v>47.683135999999998</v>
      </c>
      <c r="M45" s="222">
        <v>47.798065000000001</v>
      </c>
      <c r="N45" s="222">
        <v>47.930298000000001</v>
      </c>
      <c r="O45" s="222">
        <v>47.995789000000002</v>
      </c>
      <c r="P45" s="222">
        <v>48.057236000000003</v>
      </c>
      <c r="Q45" s="222">
        <v>48.118999000000002</v>
      </c>
      <c r="R45" s="222">
        <v>48.156151000000001</v>
      </c>
      <c r="S45" s="222">
        <v>48.182780999999999</v>
      </c>
      <c r="T45" s="222">
        <v>48.232909999999997</v>
      </c>
      <c r="U45" s="222">
        <v>48.263592000000003</v>
      </c>
      <c r="V45" s="222">
        <v>48.295662</v>
      </c>
      <c r="W45" s="222">
        <v>48.332389999999997</v>
      </c>
      <c r="X45" s="222">
        <v>48.358150000000002</v>
      </c>
      <c r="Y45" s="222">
        <v>48.371670000000002</v>
      </c>
      <c r="Z45" s="222">
        <v>48.38496</v>
      </c>
      <c r="AA45" s="222">
        <v>48.397857999999999</v>
      </c>
      <c r="AB45" s="222">
        <v>48.410645000000002</v>
      </c>
      <c r="AC45" s="222">
        <v>48.423423999999997</v>
      </c>
      <c r="AD45" s="222">
        <v>48.435825000000001</v>
      </c>
      <c r="AE45" s="222">
        <v>48.441509000000003</v>
      </c>
      <c r="AF45" s="221">
        <v>1.8270000000000001E-3</v>
      </c>
      <c r="AG45" s="211"/>
    </row>
    <row r="46" spans="1:33" ht="12" customHeight="1" x14ac:dyDescent="0.35">
      <c r="A46" s="210" t="s">
        <v>1959</v>
      </c>
      <c r="B46" s="220" t="s">
        <v>1940</v>
      </c>
      <c r="C46" s="222">
        <v>49.951946</v>
      </c>
      <c r="D46" s="222">
        <v>50.191935999999998</v>
      </c>
      <c r="E46" s="222">
        <v>50.413353000000001</v>
      </c>
      <c r="F46" s="222">
        <v>50.793747000000003</v>
      </c>
      <c r="G46" s="222">
        <v>51.225898999999998</v>
      </c>
      <c r="H46" s="222">
        <v>51.414496999999997</v>
      </c>
      <c r="I46" s="222">
        <v>51.661999000000002</v>
      </c>
      <c r="J46" s="222">
        <v>51.775585</v>
      </c>
      <c r="K46" s="222">
        <v>51.876838999999997</v>
      </c>
      <c r="L46" s="222">
        <v>51.990184999999997</v>
      </c>
      <c r="M46" s="222">
        <v>52.113899000000004</v>
      </c>
      <c r="N46" s="222">
        <v>52.260756999999998</v>
      </c>
      <c r="O46" s="222">
        <v>52.321522000000002</v>
      </c>
      <c r="P46" s="222">
        <v>52.377685999999997</v>
      </c>
      <c r="Q46" s="222">
        <v>52.425789000000002</v>
      </c>
      <c r="R46" s="222">
        <v>52.467854000000003</v>
      </c>
      <c r="S46" s="222">
        <v>52.498634000000003</v>
      </c>
      <c r="T46" s="222">
        <v>52.552177</v>
      </c>
      <c r="U46" s="222">
        <v>52.585655000000003</v>
      </c>
      <c r="V46" s="222">
        <v>52.620387999999998</v>
      </c>
      <c r="W46" s="222">
        <v>52.660727999999999</v>
      </c>
      <c r="X46" s="222">
        <v>52.688960999999999</v>
      </c>
      <c r="Y46" s="222">
        <v>52.702553000000002</v>
      </c>
      <c r="Z46" s="222">
        <v>52.716163999999999</v>
      </c>
      <c r="AA46" s="222">
        <v>52.728988999999999</v>
      </c>
      <c r="AB46" s="222">
        <v>52.741852000000002</v>
      </c>
      <c r="AC46" s="222">
        <v>52.754665000000003</v>
      </c>
      <c r="AD46" s="222">
        <v>52.767077999999998</v>
      </c>
      <c r="AE46" s="222">
        <v>52.772747000000003</v>
      </c>
      <c r="AF46" s="221">
        <v>1.964E-3</v>
      </c>
      <c r="AG46" s="211"/>
    </row>
    <row r="47" spans="1:33" ht="12" customHeight="1" x14ac:dyDescent="0.35">
      <c r="A47" s="210" t="s">
        <v>1960</v>
      </c>
      <c r="B47" s="220" t="s">
        <v>1942</v>
      </c>
      <c r="C47" s="222">
        <v>78.791740000000004</v>
      </c>
      <c r="D47" s="222">
        <v>79.048370000000006</v>
      </c>
      <c r="E47" s="222">
        <v>79.273383999999993</v>
      </c>
      <c r="F47" s="222">
        <v>79.707526999999999</v>
      </c>
      <c r="G47" s="222">
        <v>80.019385999999997</v>
      </c>
      <c r="H47" s="222">
        <v>80.314171000000002</v>
      </c>
      <c r="I47" s="222">
        <v>80.584770000000006</v>
      </c>
      <c r="J47" s="222">
        <v>80.732337999999999</v>
      </c>
      <c r="K47" s="222">
        <v>80.857544000000004</v>
      </c>
      <c r="L47" s="222">
        <v>81.004470999999995</v>
      </c>
      <c r="M47" s="222">
        <v>81.124153000000007</v>
      </c>
      <c r="N47" s="222">
        <v>81.253463999999994</v>
      </c>
      <c r="O47" s="222">
        <v>81.316451999999998</v>
      </c>
      <c r="P47" s="222">
        <v>81.376380999999995</v>
      </c>
      <c r="Q47" s="222">
        <v>81.433243000000004</v>
      </c>
      <c r="R47" s="222">
        <v>81.479011999999997</v>
      </c>
      <c r="S47" s="222">
        <v>81.515609999999995</v>
      </c>
      <c r="T47" s="222">
        <v>81.569145000000006</v>
      </c>
      <c r="U47" s="222">
        <v>81.604384999999994</v>
      </c>
      <c r="V47" s="222">
        <v>81.641281000000006</v>
      </c>
      <c r="W47" s="222">
        <v>81.686370999999994</v>
      </c>
      <c r="X47" s="222">
        <v>81.718277</v>
      </c>
      <c r="Y47" s="222">
        <v>81.732224000000002</v>
      </c>
      <c r="Z47" s="222">
        <v>81.748115999999996</v>
      </c>
      <c r="AA47" s="222">
        <v>81.761664999999994</v>
      </c>
      <c r="AB47" s="222">
        <v>81.774985999999998</v>
      </c>
      <c r="AC47" s="222">
        <v>81.788253999999995</v>
      </c>
      <c r="AD47" s="222">
        <v>81.801102</v>
      </c>
      <c r="AE47" s="222">
        <v>81.807204999999996</v>
      </c>
      <c r="AF47" s="221">
        <v>1.3420000000000001E-3</v>
      </c>
      <c r="AG47" s="211"/>
    </row>
    <row r="48" spans="1:33" ht="12" customHeight="1" x14ac:dyDescent="0.35">
      <c r="A48" s="210" t="s">
        <v>1961</v>
      </c>
      <c r="B48" s="220" t="s">
        <v>1944</v>
      </c>
      <c r="C48" s="222">
        <v>41.252715999999999</v>
      </c>
      <c r="D48" s="222">
        <v>41.442284000000001</v>
      </c>
      <c r="E48" s="222">
        <v>41.610988999999996</v>
      </c>
      <c r="F48" s="222">
        <v>41.973129</v>
      </c>
      <c r="G48" s="222">
        <v>42.237029999999997</v>
      </c>
      <c r="H48" s="222">
        <v>42.458260000000003</v>
      </c>
      <c r="I48" s="222">
        <v>42.735733000000003</v>
      </c>
      <c r="J48" s="222">
        <v>42.854529999999997</v>
      </c>
      <c r="K48" s="222">
        <v>42.972003999999998</v>
      </c>
      <c r="L48" s="222">
        <v>43.099659000000003</v>
      </c>
      <c r="M48" s="222">
        <v>43.217117000000002</v>
      </c>
      <c r="N48" s="222">
        <v>43.338237999999997</v>
      </c>
      <c r="O48" s="222">
        <v>43.391365</v>
      </c>
      <c r="P48" s="222">
        <v>43.437443000000002</v>
      </c>
      <c r="Q48" s="222">
        <v>43.487690000000001</v>
      </c>
      <c r="R48" s="222">
        <v>43.536175</v>
      </c>
      <c r="S48" s="222">
        <v>43.569327999999999</v>
      </c>
      <c r="T48" s="222">
        <v>43.630772</v>
      </c>
      <c r="U48" s="222">
        <v>43.670368000000003</v>
      </c>
      <c r="V48" s="222">
        <v>43.714793999999998</v>
      </c>
      <c r="W48" s="222">
        <v>43.763195000000003</v>
      </c>
      <c r="X48" s="222">
        <v>43.800033999999997</v>
      </c>
      <c r="Y48" s="222">
        <v>43.823101000000001</v>
      </c>
      <c r="Z48" s="222">
        <v>43.846263999999998</v>
      </c>
      <c r="AA48" s="222">
        <v>43.868237000000001</v>
      </c>
      <c r="AB48" s="222">
        <v>43.889674999999997</v>
      </c>
      <c r="AC48" s="222">
        <v>43.910980000000002</v>
      </c>
      <c r="AD48" s="222">
        <v>43.931289999999997</v>
      </c>
      <c r="AE48" s="222">
        <v>43.945217</v>
      </c>
      <c r="AF48" s="221">
        <v>2.261E-3</v>
      </c>
      <c r="AG48" s="211"/>
    </row>
    <row r="49" spans="1:33" ht="12" customHeight="1" x14ac:dyDescent="0.35">
      <c r="A49" s="210" t="s">
        <v>1962</v>
      </c>
      <c r="B49" s="220" t="s">
        <v>1946</v>
      </c>
      <c r="C49" s="222">
        <v>56.611317</v>
      </c>
      <c r="D49" s="222">
        <v>56.831901999999999</v>
      </c>
      <c r="E49" s="222">
        <v>57.025230000000001</v>
      </c>
      <c r="F49" s="222">
        <v>57.393813999999999</v>
      </c>
      <c r="G49" s="222">
        <v>57.694561</v>
      </c>
      <c r="H49" s="222">
        <v>57.892513000000001</v>
      </c>
      <c r="I49" s="222">
        <v>58.146172</v>
      </c>
      <c r="J49" s="222">
        <v>58.271236000000002</v>
      </c>
      <c r="K49" s="222">
        <v>58.388770999999998</v>
      </c>
      <c r="L49" s="222">
        <v>58.518470999999998</v>
      </c>
      <c r="M49" s="222">
        <v>58.640160000000002</v>
      </c>
      <c r="N49" s="222">
        <v>58.774715</v>
      </c>
      <c r="O49" s="222">
        <v>58.838718</v>
      </c>
      <c r="P49" s="222">
        <v>58.897838999999998</v>
      </c>
      <c r="Q49" s="222">
        <v>58.956817999999998</v>
      </c>
      <c r="R49" s="222">
        <v>59.012690999999997</v>
      </c>
      <c r="S49" s="222">
        <v>59.054465999999998</v>
      </c>
      <c r="T49" s="222">
        <v>59.120154999999997</v>
      </c>
      <c r="U49" s="222">
        <v>59.165568999999998</v>
      </c>
      <c r="V49" s="222">
        <v>59.212226999999999</v>
      </c>
      <c r="W49" s="222">
        <v>59.263069000000002</v>
      </c>
      <c r="X49" s="222">
        <v>59.302321999999997</v>
      </c>
      <c r="Y49" s="222">
        <v>59.326847000000001</v>
      </c>
      <c r="Z49" s="222">
        <v>59.352524000000003</v>
      </c>
      <c r="AA49" s="222">
        <v>59.376038000000001</v>
      </c>
      <c r="AB49" s="222">
        <v>59.398848999999998</v>
      </c>
      <c r="AC49" s="222">
        <v>59.421557999999997</v>
      </c>
      <c r="AD49" s="222">
        <v>59.443210999999998</v>
      </c>
      <c r="AE49" s="222">
        <v>59.458565</v>
      </c>
      <c r="AF49" s="221">
        <v>1.7539999999999999E-3</v>
      </c>
      <c r="AG49" s="211"/>
    </row>
    <row r="50" spans="1:33" ht="15" customHeight="1" x14ac:dyDescent="0.35">
      <c r="A50" s="207"/>
      <c r="B50" s="211"/>
      <c r="C50" s="211"/>
      <c r="D50" s="211"/>
      <c r="E50" s="211"/>
      <c r="F50" s="211"/>
      <c r="G50" s="211"/>
      <c r="H50" s="211"/>
      <c r="I50" s="211"/>
      <c r="J50" s="211"/>
      <c r="K50" s="211"/>
      <c r="L50" s="211"/>
      <c r="M50" s="211"/>
      <c r="N50" s="211"/>
      <c r="O50" s="211"/>
      <c r="P50" s="211"/>
      <c r="Q50" s="211"/>
      <c r="R50" s="211"/>
      <c r="S50" s="211"/>
      <c r="T50" s="211"/>
      <c r="U50" s="211"/>
      <c r="V50" s="211"/>
      <c r="W50" s="211"/>
      <c r="X50" s="211"/>
      <c r="Y50" s="211"/>
      <c r="Z50" s="211"/>
      <c r="AA50" s="211"/>
      <c r="AB50" s="211"/>
      <c r="AC50" s="211"/>
      <c r="AD50" s="211"/>
      <c r="AE50" s="211"/>
      <c r="AF50" s="211"/>
      <c r="AG50" s="211"/>
    </row>
    <row r="51" spans="1:33" ht="15" customHeight="1" x14ac:dyDescent="0.35">
      <c r="A51" s="207"/>
      <c r="B51" s="219" t="s">
        <v>1963</v>
      </c>
      <c r="C51" s="211"/>
      <c r="D51" s="211"/>
      <c r="E51" s="211"/>
      <c r="F51" s="211"/>
      <c r="G51" s="211"/>
      <c r="H51" s="211"/>
      <c r="I51" s="211"/>
      <c r="J51" s="211"/>
      <c r="K51" s="211"/>
      <c r="L51" s="211"/>
      <c r="M51" s="211"/>
      <c r="N51" s="211"/>
      <c r="O51" s="211"/>
      <c r="P51" s="211"/>
      <c r="Q51" s="211"/>
      <c r="R51" s="211"/>
      <c r="S51" s="211"/>
      <c r="T51" s="211"/>
      <c r="U51" s="211"/>
      <c r="V51" s="211"/>
      <c r="W51" s="211"/>
      <c r="X51" s="211"/>
      <c r="Y51" s="211"/>
      <c r="Z51" s="211"/>
      <c r="AA51" s="211"/>
      <c r="AB51" s="211"/>
      <c r="AC51" s="211"/>
      <c r="AD51" s="211"/>
      <c r="AE51" s="211"/>
      <c r="AF51" s="211"/>
      <c r="AG51" s="211"/>
    </row>
    <row r="52" spans="1:33" ht="15" customHeight="1" x14ac:dyDescent="0.35">
      <c r="A52" s="210" t="s">
        <v>1964</v>
      </c>
      <c r="B52" s="220" t="s">
        <v>1916</v>
      </c>
      <c r="C52" s="222">
        <v>0</v>
      </c>
      <c r="D52" s="222">
        <v>0</v>
      </c>
      <c r="E52" s="222">
        <v>0</v>
      </c>
      <c r="F52" s="222">
        <v>0</v>
      </c>
      <c r="G52" s="222">
        <v>0</v>
      </c>
      <c r="H52" s="222">
        <v>0</v>
      </c>
      <c r="I52" s="222">
        <v>0</v>
      </c>
      <c r="J52" s="222">
        <v>0</v>
      </c>
      <c r="K52" s="222">
        <v>0</v>
      </c>
      <c r="L52" s="222">
        <v>0</v>
      </c>
      <c r="M52" s="222">
        <v>0</v>
      </c>
      <c r="N52" s="222">
        <v>0</v>
      </c>
      <c r="O52" s="222">
        <v>0</v>
      </c>
      <c r="P52" s="222">
        <v>0</v>
      </c>
      <c r="Q52" s="222">
        <v>0</v>
      </c>
      <c r="R52" s="222">
        <v>0</v>
      </c>
      <c r="S52" s="222">
        <v>0</v>
      </c>
      <c r="T52" s="222">
        <v>0</v>
      </c>
      <c r="U52" s="222">
        <v>0</v>
      </c>
      <c r="V52" s="222">
        <v>0</v>
      </c>
      <c r="W52" s="222">
        <v>0</v>
      </c>
      <c r="X52" s="222">
        <v>0</v>
      </c>
      <c r="Y52" s="222">
        <v>0</v>
      </c>
      <c r="Z52" s="222">
        <v>0</v>
      </c>
      <c r="AA52" s="222">
        <v>0</v>
      </c>
      <c r="AB52" s="222">
        <v>0</v>
      </c>
      <c r="AC52" s="222">
        <v>0</v>
      </c>
      <c r="AD52" s="222">
        <v>0</v>
      </c>
      <c r="AE52" s="222">
        <v>0</v>
      </c>
      <c r="AF52" s="221" t="s">
        <v>2926</v>
      </c>
      <c r="AG52" s="211"/>
    </row>
    <row r="53" spans="1:33" ht="15" customHeight="1" x14ac:dyDescent="0.35">
      <c r="A53" s="210" t="s">
        <v>1965</v>
      </c>
      <c r="B53" s="220" t="s">
        <v>1918</v>
      </c>
      <c r="C53" s="222">
        <v>0</v>
      </c>
      <c r="D53" s="222">
        <v>0</v>
      </c>
      <c r="E53" s="222">
        <v>0</v>
      </c>
      <c r="F53" s="222">
        <v>49.059525000000001</v>
      </c>
      <c r="G53" s="222">
        <v>48.790646000000002</v>
      </c>
      <c r="H53" s="222">
        <v>48.645771000000003</v>
      </c>
      <c r="I53" s="222">
        <v>48.713425000000001</v>
      </c>
      <c r="J53" s="222">
        <v>48.541077000000001</v>
      </c>
      <c r="K53" s="222">
        <v>48.446415000000002</v>
      </c>
      <c r="L53" s="222">
        <v>48.361319999999999</v>
      </c>
      <c r="M53" s="222">
        <v>48.295929000000001</v>
      </c>
      <c r="N53" s="222">
        <v>48.157432999999997</v>
      </c>
      <c r="O53" s="222">
        <v>48.018467000000001</v>
      </c>
      <c r="P53" s="222">
        <v>47.896076000000001</v>
      </c>
      <c r="Q53" s="222">
        <v>47.861778000000001</v>
      </c>
      <c r="R53" s="222">
        <v>47.832348000000003</v>
      </c>
      <c r="S53" s="222">
        <v>47.785145</v>
      </c>
      <c r="T53" s="222">
        <v>47.784981000000002</v>
      </c>
      <c r="U53" s="222">
        <v>47.789444000000003</v>
      </c>
      <c r="V53" s="222">
        <v>47.801163000000003</v>
      </c>
      <c r="W53" s="222">
        <v>47.823334000000003</v>
      </c>
      <c r="X53" s="222">
        <v>47.826079999999997</v>
      </c>
      <c r="Y53" s="222">
        <v>47.823523999999999</v>
      </c>
      <c r="Z53" s="222">
        <v>47.832259999999998</v>
      </c>
      <c r="AA53" s="222">
        <v>47.837314999999997</v>
      </c>
      <c r="AB53" s="222">
        <v>47.838737000000002</v>
      </c>
      <c r="AC53" s="222">
        <v>47.843254000000002</v>
      </c>
      <c r="AD53" s="222">
        <v>47.852893999999999</v>
      </c>
      <c r="AE53" s="222">
        <v>47.836216</v>
      </c>
      <c r="AF53" s="221" t="s">
        <v>2926</v>
      </c>
      <c r="AG53" s="211"/>
    </row>
    <row r="54" spans="1:33" ht="15" customHeight="1" x14ac:dyDescent="0.35">
      <c r="A54" s="210" t="s">
        <v>1966</v>
      </c>
      <c r="B54" s="220" t="s">
        <v>1920</v>
      </c>
      <c r="C54" s="222">
        <v>40.264102999999999</v>
      </c>
      <c r="D54" s="222">
        <v>39.834015000000001</v>
      </c>
      <c r="E54" s="222">
        <v>39.560096999999999</v>
      </c>
      <c r="F54" s="222">
        <v>39.281680999999999</v>
      </c>
      <c r="G54" s="222">
        <v>39.019981000000001</v>
      </c>
      <c r="H54" s="222">
        <v>38.890484000000001</v>
      </c>
      <c r="I54" s="222">
        <v>38.933731000000002</v>
      </c>
      <c r="J54" s="222">
        <v>38.787143999999998</v>
      </c>
      <c r="K54" s="222">
        <v>38.72052</v>
      </c>
      <c r="L54" s="222">
        <v>38.653140999999998</v>
      </c>
      <c r="M54" s="222">
        <v>38.599578999999999</v>
      </c>
      <c r="N54" s="222">
        <v>38.468783999999999</v>
      </c>
      <c r="O54" s="222">
        <v>38.325470000000003</v>
      </c>
      <c r="P54" s="222">
        <v>38.196658999999997</v>
      </c>
      <c r="Q54" s="222">
        <v>38.148448999999999</v>
      </c>
      <c r="R54" s="222">
        <v>38.109527999999997</v>
      </c>
      <c r="S54" s="222">
        <v>38.060478000000003</v>
      </c>
      <c r="T54" s="222">
        <v>38.048912000000001</v>
      </c>
      <c r="U54" s="222">
        <v>38.050800000000002</v>
      </c>
      <c r="V54" s="222">
        <v>38.060882999999997</v>
      </c>
      <c r="W54" s="222">
        <v>38.081657</v>
      </c>
      <c r="X54" s="222">
        <v>38.090611000000003</v>
      </c>
      <c r="Y54" s="222">
        <v>38.100208000000002</v>
      </c>
      <c r="Z54" s="222">
        <v>38.113906999999998</v>
      </c>
      <c r="AA54" s="222">
        <v>38.128219999999999</v>
      </c>
      <c r="AB54" s="222">
        <v>38.140647999999999</v>
      </c>
      <c r="AC54" s="222">
        <v>38.155945000000003</v>
      </c>
      <c r="AD54" s="222">
        <v>38.172767999999998</v>
      </c>
      <c r="AE54" s="222">
        <v>38.166843</v>
      </c>
      <c r="AF54" s="221">
        <v>-1.9090000000000001E-3</v>
      </c>
      <c r="AG54" s="211"/>
    </row>
    <row r="55" spans="1:33" ht="15" customHeight="1" x14ac:dyDescent="0.35">
      <c r="A55" s="210" t="s">
        <v>1967</v>
      </c>
      <c r="B55" s="220" t="s">
        <v>1922</v>
      </c>
      <c r="C55" s="222">
        <v>42.385081999999997</v>
      </c>
      <c r="D55" s="222">
        <v>41.943924000000003</v>
      </c>
      <c r="E55" s="222">
        <v>41.585887999999997</v>
      </c>
      <c r="F55" s="222">
        <v>41.376987</v>
      </c>
      <c r="G55" s="222">
        <v>41.101025</v>
      </c>
      <c r="H55" s="222">
        <v>40.954346000000001</v>
      </c>
      <c r="I55" s="222">
        <v>40.971935000000002</v>
      </c>
      <c r="J55" s="222">
        <v>40.817345000000003</v>
      </c>
      <c r="K55" s="222">
        <v>40.746600999999998</v>
      </c>
      <c r="L55" s="222">
        <v>40.663848999999999</v>
      </c>
      <c r="M55" s="222">
        <v>40.598433999999997</v>
      </c>
      <c r="N55" s="222">
        <v>40.451973000000002</v>
      </c>
      <c r="O55" s="222">
        <v>40.293846000000002</v>
      </c>
      <c r="P55" s="222">
        <v>40.157532000000003</v>
      </c>
      <c r="Q55" s="222">
        <v>40.093871999999998</v>
      </c>
      <c r="R55" s="222">
        <v>40.041721000000003</v>
      </c>
      <c r="S55" s="222">
        <v>39.987147999999998</v>
      </c>
      <c r="T55" s="222">
        <v>39.972504000000001</v>
      </c>
      <c r="U55" s="222">
        <v>39.968570999999997</v>
      </c>
      <c r="V55" s="222">
        <v>39.974716000000001</v>
      </c>
      <c r="W55" s="222">
        <v>39.990344999999998</v>
      </c>
      <c r="X55" s="222">
        <v>39.994537000000001</v>
      </c>
      <c r="Y55" s="222">
        <v>40.003506000000002</v>
      </c>
      <c r="Z55" s="222">
        <v>40.014682999999998</v>
      </c>
      <c r="AA55" s="222">
        <v>40.026767999999997</v>
      </c>
      <c r="AB55" s="222">
        <v>40.038615999999998</v>
      </c>
      <c r="AC55" s="222">
        <v>40.051803999999997</v>
      </c>
      <c r="AD55" s="222">
        <v>40.066688999999997</v>
      </c>
      <c r="AE55" s="222">
        <v>40.060284000000003</v>
      </c>
      <c r="AF55" s="221">
        <v>-2.013E-3</v>
      </c>
      <c r="AG55" s="211"/>
    </row>
    <row r="56" spans="1:33" ht="15" customHeight="1" x14ac:dyDescent="0.35">
      <c r="A56" s="210" t="s">
        <v>1968</v>
      </c>
      <c r="B56" s="220" t="s">
        <v>1924</v>
      </c>
      <c r="C56" s="222">
        <v>44.794201000000001</v>
      </c>
      <c r="D56" s="222">
        <v>44.286793000000003</v>
      </c>
      <c r="E56" s="222">
        <v>43.951003999999998</v>
      </c>
      <c r="F56" s="222">
        <v>43.618870000000001</v>
      </c>
      <c r="G56" s="222">
        <v>43.302577999999997</v>
      </c>
      <c r="H56" s="222">
        <v>43.139133000000001</v>
      </c>
      <c r="I56" s="222">
        <v>43.121127999999999</v>
      </c>
      <c r="J56" s="222">
        <v>42.965617999999999</v>
      </c>
      <c r="K56" s="222">
        <v>42.897255000000001</v>
      </c>
      <c r="L56" s="222">
        <v>42.800784999999998</v>
      </c>
      <c r="M56" s="222">
        <v>42.727584999999998</v>
      </c>
      <c r="N56" s="222">
        <v>42.574959</v>
      </c>
      <c r="O56" s="222">
        <v>42.416038999999998</v>
      </c>
      <c r="P56" s="222">
        <v>42.272677999999999</v>
      </c>
      <c r="Q56" s="222">
        <v>42.201450000000001</v>
      </c>
      <c r="R56" s="222">
        <v>42.139771000000003</v>
      </c>
      <c r="S56" s="222">
        <v>42.076458000000002</v>
      </c>
      <c r="T56" s="222">
        <v>42.052567000000003</v>
      </c>
      <c r="U56" s="222">
        <v>42.040984999999999</v>
      </c>
      <c r="V56" s="222">
        <v>42.037650999999997</v>
      </c>
      <c r="W56" s="222">
        <v>42.049602999999998</v>
      </c>
      <c r="X56" s="222">
        <v>42.048271</v>
      </c>
      <c r="Y56" s="222">
        <v>42.049228999999997</v>
      </c>
      <c r="Z56" s="222">
        <v>42.054076999999999</v>
      </c>
      <c r="AA56" s="222">
        <v>42.059040000000003</v>
      </c>
      <c r="AB56" s="222">
        <v>42.063896</v>
      </c>
      <c r="AC56" s="222">
        <v>42.070231999999997</v>
      </c>
      <c r="AD56" s="222">
        <v>42.078152000000003</v>
      </c>
      <c r="AE56" s="222">
        <v>42.064934000000001</v>
      </c>
      <c r="AF56" s="221">
        <v>-2.2430000000000002E-3</v>
      </c>
      <c r="AG56" s="211"/>
    </row>
    <row r="57" spans="1:33" ht="15" customHeight="1" x14ac:dyDescent="0.35">
      <c r="A57" s="210" t="s">
        <v>1969</v>
      </c>
      <c r="B57" s="220" t="s">
        <v>1926</v>
      </c>
      <c r="C57" s="222">
        <v>82.778267</v>
      </c>
      <c r="D57" s="222">
        <v>82.280258000000003</v>
      </c>
      <c r="E57" s="222">
        <v>81.948311000000004</v>
      </c>
      <c r="F57" s="222">
        <v>81.785149000000004</v>
      </c>
      <c r="G57" s="222">
        <v>81.467528999999999</v>
      </c>
      <c r="H57" s="222">
        <v>81.354836000000006</v>
      </c>
      <c r="I57" s="222">
        <v>81.422272000000007</v>
      </c>
      <c r="J57" s="222">
        <v>81.248244999999997</v>
      </c>
      <c r="K57" s="222">
        <v>81.154426999999998</v>
      </c>
      <c r="L57" s="222">
        <v>81.046547000000004</v>
      </c>
      <c r="M57" s="222">
        <v>80.967758000000003</v>
      </c>
      <c r="N57" s="222">
        <v>80.813614000000001</v>
      </c>
      <c r="O57" s="222">
        <v>80.650513000000004</v>
      </c>
      <c r="P57" s="222">
        <v>80.496291999999997</v>
      </c>
      <c r="Q57" s="222">
        <v>80.421920999999998</v>
      </c>
      <c r="R57" s="222">
        <v>80.352219000000005</v>
      </c>
      <c r="S57" s="222">
        <v>80.273635999999996</v>
      </c>
      <c r="T57" s="222">
        <v>80.237792999999996</v>
      </c>
      <c r="U57" s="222">
        <v>80.215812999999997</v>
      </c>
      <c r="V57" s="222">
        <v>80.199378999999993</v>
      </c>
      <c r="W57" s="222">
        <v>80.196372999999994</v>
      </c>
      <c r="X57" s="222">
        <v>80.180244000000002</v>
      </c>
      <c r="Y57" s="222">
        <v>80.169510000000002</v>
      </c>
      <c r="Z57" s="222">
        <v>80.161841999999993</v>
      </c>
      <c r="AA57" s="222">
        <v>80.155281000000002</v>
      </c>
      <c r="AB57" s="222">
        <v>80.149474999999995</v>
      </c>
      <c r="AC57" s="222">
        <v>80.145163999999994</v>
      </c>
      <c r="AD57" s="222">
        <v>80.142280999999997</v>
      </c>
      <c r="AE57" s="222">
        <v>80.118056999999993</v>
      </c>
      <c r="AF57" s="221">
        <v>-1.1659999999999999E-3</v>
      </c>
      <c r="AG57" s="211"/>
    </row>
    <row r="58" spans="1:33" ht="15" customHeight="1" x14ac:dyDescent="0.35">
      <c r="A58" s="210" t="s">
        <v>1970</v>
      </c>
      <c r="B58" s="220" t="s">
        <v>1928</v>
      </c>
      <c r="C58" s="222">
        <v>40.737411000000002</v>
      </c>
      <c r="D58" s="222">
        <v>40.233727000000002</v>
      </c>
      <c r="E58" s="222">
        <v>39.851790999999999</v>
      </c>
      <c r="F58" s="222">
        <v>39.589328999999999</v>
      </c>
      <c r="G58" s="222">
        <v>39.267555000000002</v>
      </c>
      <c r="H58" s="222">
        <v>39.106929999999998</v>
      </c>
      <c r="I58" s="222">
        <v>39.115433000000003</v>
      </c>
      <c r="J58" s="222">
        <v>38.943171999999997</v>
      </c>
      <c r="K58" s="222">
        <v>38.867271000000002</v>
      </c>
      <c r="L58" s="222">
        <v>38.771526000000001</v>
      </c>
      <c r="M58" s="222">
        <v>38.683689000000001</v>
      </c>
      <c r="N58" s="222">
        <v>38.517971000000003</v>
      </c>
      <c r="O58" s="222">
        <v>38.349606000000001</v>
      </c>
      <c r="P58" s="222">
        <v>38.195759000000002</v>
      </c>
      <c r="Q58" s="222">
        <v>38.115799000000003</v>
      </c>
      <c r="R58" s="222">
        <v>38.046790999999999</v>
      </c>
      <c r="S58" s="222">
        <v>37.968372000000002</v>
      </c>
      <c r="T58" s="222">
        <v>37.942238000000003</v>
      </c>
      <c r="U58" s="222">
        <v>37.923088</v>
      </c>
      <c r="V58" s="222">
        <v>37.912703999999998</v>
      </c>
      <c r="W58" s="222">
        <v>37.915534999999998</v>
      </c>
      <c r="X58" s="222">
        <v>37.905898999999998</v>
      </c>
      <c r="Y58" s="222">
        <v>37.900779999999997</v>
      </c>
      <c r="Z58" s="222">
        <v>37.898936999999997</v>
      </c>
      <c r="AA58" s="222">
        <v>37.897990999999998</v>
      </c>
      <c r="AB58" s="222">
        <v>37.895916</v>
      </c>
      <c r="AC58" s="222">
        <v>37.896811999999997</v>
      </c>
      <c r="AD58" s="222">
        <v>37.898857</v>
      </c>
      <c r="AE58" s="222">
        <v>37.879818</v>
      </c>
      <c r="AF58" s="221">
        <v>-2.594E-3</v>
      </c>
      <c r="AG58" s="211"/>
    </row>
    <row r="59" spans="1:33" ht="15" customHeight="1" x14ac:dyDescent="0.35">
      <c r="A59" s="210" t="s">
        <v>1971</v>
      </c>
      <c r="B59" s="220" t="s">
        <v>1930</v>
      </c>
      <c r="C59" s="222">
        <v>52.616764000000003</v>
      </c>
      <c r="D59" s="222">
        <v>52.012633999999998</v>
      </c>
      <c r="E59" s="222">
        <v>51.558182000000002</v>
      </c>
      <c r="F59" s="222">
        <v>51.223838999999998</v>
      </c>
      <c r="G59" s="222">
        <v>50.874485</v>
      </c>
      <c r="H59" s="222">
        <v>50.663780000000003</v>
      </c>
      <c r="I59" s="222">
        <v>50.659191</v>
      </c>
      <c r="J59" s="222">
        <v>50.466568000000002</v>
      </c>
      <c r="K59" s="222">
        <v>50.368251999999998</v>
      </c>
      <c r="L59" s="222">
        <v>50.247619999999998</v>
      </c>
      <c r="M59" s="222">
        <v>50.148121000000003</v>
      </c>
      <c r="N59" s="222">
        <v>49.968769000000002</v>
      </c>
      <c r="O59" s="222">
        <v>49.783825</v>
      </c>
      <c r="P59" s="222">
        <v>49.617752000000003</v>
      </c>
      <c r="Q59" s="222">
        <v>49.540030999999999</v>
      </c>
      <c r="R59" s="222">
        <v>49.467751</v>
      </c>
      <c r="S59" s="222">
        <v>49.381228999999998</v>
      </c>
      <c r="T59" s="222">
        <v>49.347316999999997</v>
      </c>
      <c r="U59" s="222">
        <v>49.320369999999997</v>
      </c>
      <c r="V59" s="222">
        <v>49.298541999999998</v>
      </c>
      <c r="W59" s="222">
        <v>49.289363999999999</v>
      </c>
      <c r="X59" s="222">
        <v>49.266907000000003</v>
      </c>
      <c r="Y59" s="222">
        <v>49.250450000000001</v>
      </c>
      <c r="Z59" s="222">
        <v>49.235984999999999</v>
      </c>
      <c r="AA59" s="222">
        <v>49.224598</v>
      </c>
      <c r="AB59" s="222">
        <v>49.214371</v>
      </c>
      <c r="AC59" s="222">
        <v>49.205849000000001</v>
      </c>
      <c r="AD59" s="222">
        <v>49.197234999999999</v>
      </c>
      <c r="AE59" s="222">
        <v>49.169120999999997</v>
      </c>
      <c r="AF59" s="221">
        <v>-2.4169999999999999E-3</v>
      </c>
      <c r="AG59" s="211"/>
    </row>
    <row r="60" spans="1:33" ht="15" customHeight="1" x14ac:dyDescent="0.35">
      <c r="A60" s="210" t="s">
        <v>1972</v>
      </c>
      <c r="B60" s="220" t="s">
        <v>1932</v>
      </c>
      <c r="C60" s="222">
        <v>0</v>
      </c>
      <c r="D60" s="222">
        <v>0</v>
      </c>
      <c r="E60" s="222">
        <v>0</v>
      </c>
      <c r="F60" s="222">
        <v>0</v>
      </c>
      <c r="G60" s="222">
        <v>0</v>
      </c>
      <c r="H60" s="222">
        <v>0</v>
      </c>
      <c r="I60" s="222">
        <v>0</v>
      </c>
      <c r="J60" s="222">
        <v>0</v>
      </c>
      <c r="K60" s="222">
        <v>0</v>
      </c>
      <c r="L60" s="222">
        <v>0</v>
      </c>
      <c r="M60" s="222">
        <v>0</v>
      </c>
      <c r="N60" s="222">
        <v>0</v>
      </c>
      <c r="O60" s="222">
        <v>0</v>
      </c>
      <c r="P60" s="222">
        <v>0</v>
      </c>
      <c r="Q60" s="222">
        <v>0</v>
      </c>
      <c r="R60" s="222">
        <v>0</v>
      </c>
      <c r="S60" s="222">
        <v>0</v>
      </c>
      <c r="T60" s="222">
        <v>0</v>
      </c>
      <c r="U60" s="222">
        <v>0</v>
      </c>
      <c r="V60" s="222">
        <v>0</v>
      </c>
      <c r="W60" s="222">
        <v>0</v>
      </c>
      <c r="X60" s="222">
        <v>0</v>
      </c>
      <c r="Y60" s="222">
        <v>0</v>
      </c>
      <c r="Z60" s="222">
        <v>0</v>
      </c>
      <c r="AA60" s="222">
        <v>0</v>
      </c>
      <c r="AB60" s="222">
        <v>0</v>
      </c>
      <c r="AC60" s="222">
        <v>0</v>
      </c>
      <c r="AD60" s="222">
        <v>0</v>
      </c>
      <c r="AE60" s="222">
        <v>0</v>
      </c>
      <c r="AF60" s="221" t="s">
        <v>2926</v>
      </c>
      <c r="AG60" s="211"/>
    </row>
    <row r="61" spans="1:33" ht="15" customHeight="1" x14ac:dyDescent="0.35">
      <c r="A61" s="210" t="s">
        <v>1973</v>
      </c>
      <c r="B61" s="220" t="s">
        <v>1934</v>
      </c>
      <c r="C61" s="222">
        <v>0</v>
      </c>
      <c r="D61" s="222">
        <v>0</v>
      </c>
      <c r="E61" s="222">
        <v>0</v>
      </c>
      <c r="F61" s="222">
        <v>0</v>
      </c>
      <c r="G61" s="222">
        <v>0</v>
      </c>
      <c r="H61" s="222">
        <v>0</v>
      </c>
      <c r="I61" s="222">
        <v>0</v>
      </c>
      <c r="J61" s="222">
        <v>0</v>
      </c>
      <c r="K61" s="222">
        <v>0</v>
      </c>
      <c r="L61" s="222">
        <v>0</v>
      </c>
      <c r="M61" s="222">
        <v>0</v>
      </c>
      <c r="N61" s="222">
        <v>0</v>
      </c>
      <c r="O61" s="222">
        <v>0</v>
      </c>
      <c r="P61" s="222">
        <v>0</v>
      </c>
      <c r="Q61" s="222">
        <v>0</v>
      </c>
      <c r="R61" s="222">
        <v>0</v>
      </c>
      <c r="S61" s="222">
        <v>0</v>
      </c>
      <c r="T61" s="222">
        <v>0</v>
      </c>
      <c r="U61" s="222">
        <v>0</v>
      </c>
      <c r="V61" s="222">
        <v>0</v>
      </c>
      <c r="W61" s="222">
        <v>0</v>
      </c>
      <c r="X61" s="222">
        <v>0</v>
      </c>
      <c r="Y61" s="222">
        <v>0</v>
      </c>
      <c r="Z61" s="222">
        <v>0</v>
      </c>
      <c r="AA61" s="222">
        <v>0</v>
      </c>
      <c r="AB61" s="222">
        <v>0</v>
      </c>
      <c r="AC61" s="222">
        <v>0</v>
      </c>
      <c r="AD61" s="222">
        <v>0</v>
      </c>
      <c r="AE61" s="222">
        <v>0</v>
      </c>
      <c r="AF61" s="221" t="s">
        <v>2926</v>
      </c>
      <c r="AG61" s="211"/>
    </row>
    <row r="62" spans="1:33" ht="15" customHeight="1" x14ac:dyDescent="0.35">
      <c r="A62" s="210" t="s">
        <v>1974</v>
      </c>
      <c r="B62" s="220" t="s">
        <v>1936</v>
      </c>
      <c r="C62" s="222">
        <v>42.312114999999999</v>
      </c>
      <c r="D62" s="222">
        <v>41.832419999999999</v>
      </c>
      <c r="E62" s="222">
        <v>41.551288999999997</v>
      </c>
      <c r="F62" s="222">
        <v>41.726973999999998</v>
      </c>
      <c r="G62" s="222">
        <v>41.581932000000002</v>
      </c>
      <c r="H62" s="222">
        <v>41.604255999999999</v>
      </c>
      <c r="I62" s="222">
        <v>41.619388999999998</v>
      </c>
      <c r="J62" s="222">
        <v>41.566971000000002</v>
      </c>
      <c r="K62" s="222">
        <v>41.598320000000001</v>
      </c>
      <c r="L62" s="222">
        <v>41.647987000000001</v>
      </c>
      <c r="M62" s="222">
        <v>41.592930000000003</v>
      </c>
      <c r="N62" s="222">
        <v>41.450752000000001</v>
      </c>
      <c r="O62" s="222">
        <v>41.251590999999998</v>
      </c>
      <c r="P62" s="222">
        <v>41.051417999999998</v>
      </c>
      <c r="Q62" s="222">
        <v>40.934299000000003</v>
      </c>
      <c r="R62" s="222">
        <v>40.820801000000003</v>
      </c>
      <c r="S62" s="222">
        <v>40.711666000000001</v>
      </c>
      <c r="T62" s="222">
        <v>40.616256999999997</v>
      </c>
      <c r="U62" s="222">
        <v>40.552382999999999</v>
      </c>
      <c r="V62" s="222">
        <v>40.496966999999998</v>
      </c>
      <c r="W62" s="222">
        <v>40.449139000000002</v>
      </c>
      <c r="X62" s="222">
        <v>40.400475</v>
      </c>
      <c r="Y62" s="222">
        <v>40.364905999999998</v>
      </c>
      <c r="Z62" s="222">
        <v>40.333595000000003</v>
      </c>
      <c r="AA62" s="222">
        <v>40.303913000000001</v>
      </c>
      <c r="AB62" s="222">
        <v>40.274487000000001</v>
      </c>
      <c r="AC62" s="222">
        <v>40.247849000000002</v>
      </c>
      <c r="AD62" s="222">
        <v>40.222397000000001</v>
      </c>
      <c r="AE62" s="222">
        <v>40.191555000000001</v>
      </c>
      <c r="AF62" s="221">
        <v>-1.835E-3</v>
      </c>
      <c r="AG62" s="211"/>
    </row>
    <row r="63" spans="1:33" ht="15" customHeight="1" x14ac:dyDescent="0.35">
      <c r="A63" s="210" t="s">
        <v>1975</v>
      </c>
      <c r="B63" s="220" t="s">
        <v>1938</v>
      </c>
      <c r="C63" s="222">
        <v>0</v>
      </c>
      <c r="D63" s="222">
        <v>0</v>
      </c>
      <c r="E63" s="222">
        <v>0</v>
      </c>
      <c r="F63" s="222">
        <v>0</v>
      </c>
      <c r="G63" s="222">
        <v>0</v>
      </c>
      <c r="H63" s="222">
        <v>0</v>
      </c>
      <c r="I63" s="222">
        <v>0</v>
      </c>
      <c r="J63" s="222">
        <v>0</v>
      </c>
      <c r="K63" s="222">
        <v>0</v>
      </c>
      <c r="L63" s="222">
        <v>0</v>
      </c>
      <c r="M63" s="222">
        <v>0</v>
      </c>
      <c r="N63" s="222">
        <v>0</v>
      </c>
      <c r="O63" s="222">
        <v>0</v>
      </c>
      <c r="P63" s="222">
        <v>0</v>
      </c>
      <c r="Q63" s="222">
        <v>0</v>
      </c>
      <c r="R63" s="222">
        <v>0</v>
      </c>
      <c r="S63" s="222">
        <v>0</v>
      </c>
      <c r="T63" s="222">
        <v>0</v>
      </c>
      <c r="U63" s="222">
        <v>0</v>
      </c>
      <c r="V63" s="222">
        <v>0</v>
      </c>
      <c r="W63" s="222">
        <v>0</v>
      </c>
      <c r="X63" s="222">
        <v>0</v>
      </c>
      <c r="Y63" s="222">
        <v>0</v>
      </c>
      <c r="Z63" s="222">
        <v>0</v>
      </c>
      <c r="AA63" s="222">
        <v>0</v>
      </c>
      <c r="AB63" s="222">
        <v>0</v>
      </c>
      <c r="AC63" s="222">
        <v>0</v>
      </c>
      <c r="AD63" s="222">
        <v>0</v>
      </c>
      <c r="AE63" s="222">
        <v>0</v>
      </c>
      <c r="AF63" s="221" t="s">
        <v>2926</v>
      </c>
      <c r="AG63" s="211"/>
    </row>
    <row r="64" spans="1:33" ht="15" customHeight="1" x14ac:dyDescent="0.35">
      <c r="A64" s="210" t="s">
        <v>1976</v>
      </c>
      <c r="B64" s="220" t="s">
        <v>1940</v>
      </c>
      <c r="C64" s="222">
        <v>53.048737000000003</v>
      </c>
      <c r="D64" s="222">
        <v>52.513939000000001</v>
      </c>
      <c r="E64" s="222">
        <v>52.268459</v>
      </c>
      <c r="F64" s="222">
        <v>52.225113</v>
      </c>
      <c r="G64" s="222">
        <v>52.386046999999998</v>
      </c>
      <c r="H64" s="222">
        <v>52.242598999999998</v>
      </c>
      <c r="I64" s="222">
        <v>52.180840000000003</v>
      </c>
      <c r="J64" s="222">
        <v>52.015945000000002</v>
      </c>
      <c r="K64" s="222">
        <v>51.915615000000003</v>
      </c>
      <c r="L64" s="222">
        <v>51.844310999999998</v>
      </c>
      <c r="M64" s="222">
        <v>51.793838999999998</v>
      </c>
      <c r="N64" s="222">
        <v>51.680553000000003</v>
      </c>
      <c r="O64" s="222">
        <v>51.516846000000001</v>
      </c>
      <c r="P64" s="222">
        <v>51.359695000000002</v>
      </c>
      <c r="Q64" s="222">
        <v>51.289028000000002</v>
      </c>
      <c r="R64" s="222">
        <v>51.22578</v>
      </c>
      <c r="S64" s="222">
        <v>51.145733</v>
      </c>
      <c r="T64" s="222">
        <v>51.134624000000002</v>
      </c>
      <c r="U64" s="222">
        <v>51.103724999999997</v>
      </c>
      <c r="V64" s="222">
        <v>51.075915999999999</v>
      </c>
      <c r="W64" s="222">
        <v>51.069049999999997</v>
      </c>
      <c r="X64" s="222">
        <v>51.042290000000001</v>
      </c>
      <c r="Y64" s="222">
        <v>51.004565999999997</v>
      </c>
      <c r="Z64" s="222">
        <v>50.974795999999998</v>
      </c>
      <c r="AA64" s="222">
        <v>50.944298000000003</v>
      </c>
      <c r="AB64" s="222">
        <v>50.914428999999998</v>
      </c>
      <c r="AC64" s="222">
        <v>50.884895</v>
      </c>
      <c r="AD64" s="222">
        <v>50.859817999999997</v>
      </c>
      <c r="AE64" s="222">
        <v>50.828696999999998</v>
      </c>
      <c r="AF64" s="221">
        <v>-1.526E-3</v>
      </c>
      <c r="AG64" s="211"/>
    </row>
    <row r="65" spans="1:33" ht="15" customHeight="1" x14ac:dyDescent="0.35">
      <c r="A65" s="210" t="s">
        <v>1977</v>
      </c>
      <c r="B65" s="220" t="s">
        <v>1942</v>
      </c>
      <c r="C65" s="222">
        <v>0</v>
      </c>
      <c r="D65" s="222">
        <v>0</v>
      </c>
      <c r="E65" s="222">
        <v>0</v>
      </c>
      <c r="F65" s="222">
        <v>0</v>
      </c>
      <c r="G65" s="222">
        <v>0</v>
      </c>
      <c r="H65" s="222">
        <v>0</v>
      </c>
      <c r="I65" s="222">
        <v>0</v>
      </c>
      <c r="J65" s="222">
        <v>0</v>
      </c>
      <c r="K65" s="222">
        <v>0</v>
      </c>
      <c r="L65" s="222">
        <v>0</v>
      </c>
      <c r="M65" s="222">
        <v>0</v>
      </c>
      <c r="N65" s="222">
        <v>0</v>
      </c>
      <c r="O65" s="222">
        <v>0</v>
      </c>
      <c r="P65" s="222">
        <v>0</v>
      </c>
      <c r="Q65" s="222">
        <v>0</v>
      </c>
      <c r="R65" s="222">
        <v>0</v>
      </c>
      <c r="S65" s="222">
        <v>0</v>
      </c>
      <c r="T65" s="222">
        <v>0</v>
      </c>
      <c r="U65" s="222">
        <v>0</v>
      </c>
      <c r="V65" s="222">
        <v>0</v>
      </c>
      <c r="W65" s="222">
        <v>0</v>
      </c>
      <c r="X65" s="222">
        <v>0</v>
      </c>
      <c r="Y65" s="222">
        <v>0</v>
      </c>
      <c r="Z65" s="222">
        <v>0</v>
      </c>
      <c r="AA65" s="222">
        <v>0</v>
      </c>
      <c r="AB65" s="222">
        <v>0</v>
      </c>
      <c r="AC65" s="222">
        <v>0</v>
      </c>
      <c r="AD65" s="222">
        <v>0</v>
      </c>
      <c r="AE65" s="222">
        <v>0</v>
      </c>
      <c r="AF65" s="221" t="s">
        <v>2926</v>
      </c>
      <c r="AG65" s="211"/>
    </row>
    <row r="66" spans="1:33" ht="15" customHeight="1" x14ac:dyDescent="0.35">
      <c r="A66" s="210" t="s">
        <v>1978</v>
      </c>
      <c r="B66" s="220" t="s">
        <v>1944</v>
      </c>
      <c r="C66" s="222">
        <v>44.909427999999998</v>
      </c>
      <c r="D66" s="222">
        <v>44.473388999999997</v>
      </c>
      <c r="E66" s="222">
        <v>44.215321000000003</v>
      </c>
      <c r="F66" s="222">
        <v>44.083488000000003</v>
      </c>
      <c r="G66" s="222">
        <v>44.018295000000002</v>
      </c>
      <c r="H66" s="222">
        <v>43.942183999999997</v>
      </c>
      <c r="I66" s="222">
        <v>43.964225999999996</v>
      </c>
      <c r="J66" s="222">
        <v>43.833877999999999</v>
      </c>
      <c r="K66" s="222">
        <v>43.796084999999998</v>
      </c>
      <c r="L66" s="222">
        <v>43.753162000000003</v>
      </c>
      <c r="M66" s="222">
        <v>43.712837</v>
      </c>
      <c r="N66" s="222">
        <v>43.596657</v>
      </c>
      <c r="O66" s="222">
        <v>43.418872999999998</v>
      </c>
      <c r="P66" s="222">
        <v>43.237971999999999</v>
      </c>
      <c r="Q66" s="222">
        <v>43.145248000000002</v>
      </c>
      <c r="R66" s="222">
        <v>43.056663999999998</v>
      </c>
      <c r="S66" s="222">
        <v>42.962184999999998</v>
      </c>
      <c r="T66" s="222">
        <v>42.905548000000003</v>
      </c>
      <c r="U66" s="222">
        <v>42.866858999999998</v>
      </c>
      <c r="V66" s="222">
        <v>42.836585999999997</v>
      </c>
      <c r="W66" s="222">
        <v>42.819378</v>
      </c>
      <c r="X66" s="222">
        <v>42.790210999999999</v>
      </c>
      <c r="Y66" s="222">
        <v>42.763367000000002</v>
      </c>
      <c r="Z66" s="222">
        <v>42.741745000000002</v>
      </c>
      <c r="AA66" s="222">
        <v>42.721035000000001</v>
      </c>
      <c r="AB66" s="222">
        <v>42.701180000000001</v>
      </c>
      <c r="AC66" s="222">
        <v>42.680847</v>
      </c>
      <c r="AD66" s="222">
        <v>42.663795</v>
      </c>
      <c r="AE66" s="222">
        <v>42.641029000000003</v>
      </c>
      <c r="AF66" s="221">
        <v>-1.8489999999999999E-3</v>
      </c>
      <c r="AG66" s="211"/>
    </row>
    <row r="67" spans="1:33" ht="15" customHeight="1" x14ac:dyDescent="0.35">
      <c r="A67" s="210" t="s">
        <v>1979</v>
      </c>
      <c r="B67" s="220" t="s">
        <v>1946</v>
      </c>
      <c r="C67" s="222">
        <v>61.274318999999998</v>
      </c>
      <c r="D67" s="222">
        <v>60.746169999999999</v>
      </c>
      <c r="E67" s="222">
        <v>60.391384000000002</v>
      </c>
      <c r="F67" s="222">
        <v>60.344830000000002</v>
      </c>
      <c r="G67" s="222">
        <v>60.325073000000003</v>
      </c>
      <c r="H67" s="222">
        <v>60.200156999999997</v>
      </c>
      <c r="I67" s="222">
        <v>60.082191000000002</v>
      </c>
      <c r="J67" s="222">
        <v>59.921196000000002</v>
      </c>
      <c r="K67" s="222">
        <v>59.851925000000001</v>
      </c>
      <c r="L67" s="222">
        <v>59.788970999999997</v>
      </c>
      <c r="M67" s="222">
        <v>59.739952000000002</v>
      </c>
      <c r="N67" s="222">
        <v>59.617218000000001</v>
      </c>
      <c r="O67" s="222">
        <v>59.435004999999997</v>
      </c>
      <c r="P67" s="222">
        <v>59.262287000000001</v>
      </c>
      <c r="Q67" s="222">
        <v>59.182606</v>
      </c>
      <c r="R67" s="222">
        <v>59.108074000000002</v>
      </c>
      <c r="S67" s="222">
        <v>59.014052999999997</v>
      </c>
      <c r="T67" s="222">
        <v>58.964919999999999</v>
      </c>
      <c r="U67" s="222">
        <v>58.926926000000002</v>
      </c>
      <c r="V67" s="222">
        <v>58.896853999999998</v>
      </c>
      <c r="W67" s="222">
        <v>58.881549999999997</v>
      </c>
      <c r="X67" s="222">
        <v>58.852950999999997</v>
      </c>
      <c r="Y67" s="222">
        <v>58.822139999999997</v>
      </c>
      <c r="Z67" s="222">
        <v>58.799968999999997</v>
      </c>
      <c r="AA67" s="222">
        <v>58.776615</v>
      </c>
      <c r="AB67" s="222">
        <v>58.753219999999999</v>
      </c>
      <c r="AC67" s="222">
        <v>58.730094999999999</v>
      </c>
      <c r="AD67" s="222">
        <v>58.711154999999998</v>
      </c>
      <c r="AE67" s="222">
        <v>58.686211</v>
      </c>
      <c r="AF67" s="221">
        <v>-1.5399999999999999E-3</v>
      </c>
      <c r="AG67" s="211"/>
    </row>
    <row r="68" spans="1:33" ht="15" customHeight="1" x14ac:dyDescent="0.35">
      <c r="A68" s="207"/>
      <c r="B68" s="211"/>
      <c r="C68" s="211"/>
      <c r="D68" s="211"/>
      <c r="E68" s="211"/>
      <c r="F68" s="211"/>
      <c r="G68" s="211"/>
      <c r="H68" s="211"/>
      <c r="I68" s="211"/>
      <c r="J68" s="211"/>
      <c r="K68" s="211"/>
      <c r="L68" s="211"/>
      <c r="M68" s="211"/>
      <c r="N68" s="211"/>
      <c r="O68" s="211"/>
      <c r="P68" s="211"/>
      <c r="Q68" s="211"/>
      <c r="R68" s="211"/>
      <c r="S68" s="211"/>
      <c r="T68" s="211"/>
      <c r="U68" s="211"/>
      <c r="V68" s="211"/>
      <c r="W68" s="211"/>
      <c r="X68" s="211"/>
      <c r="Y68" s="211"/>
      <c r="Z68" s="211"/>
      <c r="AA68" s="211"/>
      <c r="AB68" s="211"/>
      <c r="AC68" s="211"/>
      <c r="AD68" s="211"/>
      <c r="AE68" s="211"/>
      <c r="AF68" s="211"/>
      <c r="AG68" s="211"/>
    </row>
    <row r="69" spans="1:33" ht="15" customHeight="1" x14ac:dyDescent="0.35">
      <c r="A69" s="207"/>
      <c r="B69" s="219" t="s">
        <v>1980</v>
      </c>
      <c r="C69" s="211"/>
      <c r="D69" s="211"/>
      <c r="E69" s="211"/>
      <c r="F69" s="211"/>
      <c r="G69" s="211"/>
      <c r="H69" s="211"/>
      <c r="I69" s="211"/>
      <c r="J69" s="211"/>
      <c r="K69" s="211"/>
      <c r="L69" s="211"/>
      <c r="M69" s="211"/>
      <c r="N69" s="211"/>
      <c r="O69" s="211"/>
      <c r="P69" s="211"/>
      <c r="Q69" s="211"/>
      <c r="R69" s="211"/>
      <c r="S69" s="211"/>
      <c r="T69" s="211"/>
      <c r="U69" s="211"/>
      <c r="V69" s="211"/>
      <c r="W69" s="211"/>
      <c r="X69" s="211"/>
      <c r="Y69" s="211"/>
      <c r="Z69" s="211"/>
      <c r="AA69" s="211"/>
      <c r="AB69" s="211"/>
      <c r="AC69" s="211"/>
      <c r="AD69" s="211"/>
      <c r="AE69" s="211"/>
      <c r="AF69" s="211"/>
      <c r="AG69" s="211"/>
    </row>
    <row r="70" spans="1:33" ht="12" customHeight="1" x14ac:dyDescent="0.35">
      <c r="A70" s="210" t="s">
        <v>1981</v>
      </c>
      <c r="B70" s="220" t="s">
        <v>1916</v>
      </c>
      <c r="C70" s="222">
        <v>62.642615999999997</v>
      </c>
      <c r="D70" s="222">
        <v>61.893512999999999</v>
      </c>
      <c r="E70" s="222">
        <v>61.301105</v>
      </c>
      <c r="F70" s="222">
        <v>60.847228999999999</v>
      </c>
      <c r="G70" s="222">
        <v>60.419670000000004</v>
      </c>
      <c r="H70" s="222">
        <v>60.062953999999998</v>
      </c>
      <c r="I70" s="222">
        <v>59.903542000000002</v>
      </c>
      <c r="J70" s="222">
        <v>59.699599999999997</v>
      </c>
      <c r="K70" s="222">
        <v>59.520760000000003</v>
      </c>
      <c r="L70" s="222">
        <v>59.435485999999997</v>
      </c>
      <c r="M70" s="222">
        <v>59.299563999999997</v>
      </c>
      <c r="N70" s="222">
        <v>59.077064999999997</v>
      </c>
      <c r="O70" s="222">
        <v>58.858322000000001</v>
      </c>
      <c r="P70" s="222">
        <v>58.654891999999997</v>
      </c>
      <c r="Q70" s="222">
        <v>58.538822000000003</v>
      </c>
      <c r="R70" s="222">
        <v>58.436065999999997</v>
      </c>
      <c r="S70" s="222">
        <v>58.331093000000003</v>
      </c>
      <c r="T70" s="222">
        <v>58.261845000000001</v>
      </c>
      <c r="U70" s="222">
        <v>58.213196000000003</v>
      </c>
      <c r="V70" s="222">
        <v>58.172417000000003</v>
      </c>
      <c r="W70" s="222">
        <v>58.146439000000001</v>
      </c>
      <c r="X70" s="222">
        <v>58.113028999999997</v>
      </c>
      <c r="Y70" s="222">
        <v>58.086578000000003</v>
      </c>
      <c r="Z70" s="222">
        <v>58.065361000000003</v>
      </c>
      <c r="AA70" s="222">
        <v>58.046680000000002</v>
      </c>
      <c r="AB70" s="222">
        <v>58.028469000000001</v>
      </c>
      <c r="AC70" s="222">
        <v>58.013607</v>
      </c>
      <c r="AD70" s="222">
        <v>58.000476999999997</v>
      </c>
      <c r="AE70" s="222">
        <v>57.966518000000001</v>
      </c>
      <c r="AF70" s="221">
        <v>-2.7669999999999999E-3</v>
      </c>
      <c r="AG70" s="211"/>
    </row>
    <row r="71" spans="1:33" ht="15" customHeight="1" x14ac:dyDescent="0.35">
      <c r="A71" s="210" t="s">
        <v>1982</v>
      </c>
      <c r="B71" s="220" t="s">
        <v>1918</v>
      </c>
      <c r="C71" s="222">
        <v>52.863503000000001</v>
      </c>
      <c r="D71" s="222">
        <v>52.106869000000003</v>
      </c>
      <c r="E71" s="222">
        <v>51.527092000000003</v>
      </c>
      <c r="F71" s="222">
        <v>51.006351000000002</v>
      </c>
      <c r="G71" s="222">
        <v>50.62838</v>
      </c>
      <c r="H71" s="222">
        <v>50.349727999999999</v>
      </c>
      <c r="I71" s="222">
        <v>50.288170000000001</v>
      </c>
      <c r="J71" s="222">
        <v>50.074328999999999</v>
      </c>
      <c r="K71" s="222">
        <v>49.890647999999999</v>
      </c>
      <c r="L71" s="222">
        <v>49.821536999999999</v>
      </c>
      <c r="M71" s="222">
        <v>49.706066</v>
      </c>
      <c r="N71" s="222">
        <v>49.512000999999998</v>
      </c>
      <c r="O71" s="222">
        <v>49.316142999999997</v>
      </c>
      <c r="P71" s="222">
        <v>49.129803000000003</v>
      </c>
      <c r="Q71" s="222">
        <v>49.030208999999999</v>
      </c>
      <c r="R71" s="222">
        <v>48.949103999999998</v>
      </c>
      <c r="S71" s="222">
        <v>48.865004999999996</v>
      </c>
      <c r="T71" s="222">
        <v>48.828484000000003</v>
      </c>
      <c r="U71" s="222">
        <v>48.802138999999997</v>
      </c>
      <c r="V71" s="222">
        <v>48.785843</v>
      </c>
      <c r="W71" s="222">
        <v>48.783852000000003</v>
      </c>
      <c r="X71" s="222">
        <v>48.768410000000003</v>
      </c>
      <c r="Y71" s="222">
        <v>48.755684000000002</v>
      </c>
      <c r="Z71" s="222">
        <v>48.747233999999999</v>
      </c>
      <c r="AA71" s="222">
        <v>48.740982000000002</v>
      </c>
      <c r="AB71" s="222">
        <v>48.733910000000002</v>
      </c>
      <c r="AC71" s="222">
        <v>48.730358000000003</v>
      </c>
      <c r="AD71" s="222">
        <v>48.728687000000001</v>
      </c>
      <c r="AE71" s="222">
        <v>48.706176999999997</v>
      </c>
      <c r="AF71" s="221">
        <v>-2.921E-3</v>
      </c>
      <c r="AG71" s="211"/>
    </row>
    <row r="72" spans="1:33" ht="15" customHeight="1" x14ac:dyDescent="0.35">
      <c r="A72" s="210" t="s">
        <v>1983</v>
      </c>
      <c r="B72" s="220" t="s">
        <v>1920</v>
      </c>
      <c r="C72" s="222">
        <v>42.631377999999998</v>
      </c>
      <c r="D72" s="222">
        <v>42.020305999999998</v>
      </c>
      <c r="E72" s="222">
        <v>41.564514000000003</v>
      </c>
      <c r="F72" s="222">
        <v>41.125793000000002</v>
      </c>
      <c r="G72" s="222">
        <v>40.743178999999998</v>
      </c>
      <c r="H72" s="222">
        <v>40.478667999999999</v>
      </c>
      <c r="I72" s="222">
        <v>40.334316000000001</v>
      </c>
      <c r="J72" s="222">
        <v>40.138568999999997</v>
      </c>
      <c r="K72" s="222">
        <v>39.982067000000001</v>
      </c>
      <c r="L72" s="222">
        <v>39.933052000000004</v>
      </c>
      <c r="M72" s="222">
        <v>39.837699999999998</v>
      </c>
      <c r="N72" s="222">
        <v>39.664864000000001</v>
      </c>
      <c r="O72" s="222">
        <v>39.477806000000001</v>
      </c>
      <c r="P72" s="222">
        <v>39.302169999999997</v>
      </c>
      <c r="Q72" s="222">
        <v>39.205551</v>
      </c>
      <c r="R72" s="222">
        <v>39.126235999999999</v>
      </c>
      <c r="S72" s="222">
        <v>39.053607999999997</v>
      </c>
      <c r="T72" s="222">
        <v>39.002963999999999</v>
      </c>
      <c r="U72" s="222">
        <v>38.982894999999999</v>
      </c>
      <c r="V72" s="222">
        <v>38.969109000000003</v>
      </c>
      <c r="W72" s="222">
        <v>38.964061999999998</v>
      </c>
      <c r="X72" s="222">
        <v>38.954472000000003</v>
      </c>
      <c r="Y72" s="222">
        <v>38.956099999999999</v>
      </c>
      <c r="Z72" s="222">
        <v>38.960976000000002</v>
      </c>
      <c r="AA72" s="222">
        <v>38.967388</v>
      </c>
      <c r="AB72" s="222">
        <v>38.97298</v>
      </c>
      <c r="AC72" s="222">
        <v>38.981743000000002</v>
      </c>
      <c r="AD72" s="222">
        <v>38.990765000000003</v>
      </c>
      <c r="AE72" s="222">
        <v>38.979885000000003</v>
      </c>
      <c r="AF72" s="221">
        <v>-3.1930000000000001E-3</v>
      </c>
      <c r="AG72" s="211"/>
    </row>
    <row r="73" spans="1:33" ht="15" customHeight="1" x14ac:dyDescent="0.35">
      <c r="A73" s="210" t="s">
        <v>1984</v>
      </c>
      <c r="B73" s="220" t="s">
        <v>1922</v>
      </c>
      <c r="C73" s="222">
        <v>44.918590999999999</v>
      </c>
      <c r="D73" s="222">
        <v>44.322558999999998</v>
      </c>
      <c r="E73" s="222">
        <v>43.850512999999999</v>
      </c>
      <c r="F73" s="222">
        <v>43.373707000000003</v>
      </c>
      <c r="G73" s="222">
        <v>42.99062</v>
      </c>
      <c r="H73" s="222">
        <v>42.721953999999997</v>
      </c>
      <c r="I73" s="222">
        <v>42.554538999999998</v>
      </c>
      <c r="J73" s="222">
        <v>42.336390999999999</v>
      </c>
      <c r="K73" s="222">
        <v>42.153267</v>
      </c>
      <c r="L73" s="222">
        <v>42.099032999999999</v>
      </c>
      <c r="M73" s="222">
        <v>41.991717999999999</v>
      </c>
      <c r="N73" s="222">
        <v>41.801537000000003</v>
      </c>
      <c r="O73" s="222">
        <v>41.596870000000003</v>
      </c>
      <c r="P73" s="222">
        <v>41.402664000000001</v>
      </c>
      <c r="Q73" s="222">
        <v>41.298690999999998</v>
      </c>
      <c r="R73" s="222">
        <v>41.216335000000001</v>
      </c>
      <c r="S73" s="222">
        <v>41.138511999999999</v>
      </c>
      <c r="T73" s="222">
        <v>41.083205999999997</v>
      </c>
      <c r="U73" s="222">
        <v>41.060783000000001</v>
      </c>
      <c r="V73" s="222">
        <v>41.043922000000002</v>
      </c>
      <c r="W73" s="222">
        <v>41.033431999999998</v>
      </c>
      <c r="X73" s="222">
        <v>41.018307</v>
      </c>
      <c r="Y73" s="222">
        <v>41.017795999999997</v>
      </c>
      <c r="Z73" s="222">
        <v>41.018444000000002</v>
      </c>
      <c r="AA73" s="222">
        <v>41.020988000000003</v>
      </c>
      <c r="AB73" s="222">
        <v>41.024799000000002</v>
      </c>
      <c r="AC73" s="222">
        <v>41.030346000000002</v>
      </c>
      <c r="AD73" s="222">
        <v>41.035583000000003</v>
      </c>
      <c r="AE73" s="222">
        <v>41.0214</v>
      </c>
      <c r="AF73" s="221">
        <v>-3.2360000000000002E-3</v>
      </c>
      <c r="AG73" s="211"/>
    </row>
    <row r="74" spans="1:33" ht="15" customHeight="1" x14ac:dyDescent="0.35">
      <c r="A74" s="210" t="s">
        <v>1985</v>
      </c>
      <c r="B74" s="220" t="s">
        <v>1924</v>
      </c>
      <c r="C74" s="222">
        <v>47.990077999999997</v>
      </c>
      <c r="D74" s="222">
        <v>47.277943</v>
      </c>
      <c r="E74" s="222">
        <v>46.724173999999998</v>
      </c>
      <c r="F74" s="222">
        <v>46.210979000000002</v>
      </c>
      <c r="G74" s="222">
        <v>45.762638000000003</v>
      </c>
      <c r="H74" s="222">
        <v>45.400126999999998</v>
      </c>
      <c r="I74" s="222">
        <v>45.153728000000001</v>
      </c>
      <c r="J74" s="222">
        <v>44.909877999999999</v>
      </c>
      <c r="K74" s="222">
        <v>44.697437000000001</v>
      </c>
      <c r="L74" s="222">
        <v>44.617023000000003</v>
      </c>
      <c r="M74" s="222">
        <v>44.484485999999997</v>
      </c>
      <c r="N74" s="222">
        <v>44.265270000000001</v>
      </c>
      <c r="O74" s="222">
        <v>44.042048999999999</v>
      </c>
      <c r="P74" s="222">
        <v>43.827747000000002</v>
      </c>
      <c r="Q74" s="222">
        <v>43.707050000000002</v>
      </c>
      <c r="R74" s="222">
        <v>43.608249999999998</v>
      </c>
      <c r="S74" s="222">
        <v>43.514201999999997</v>
      </c>
      <c r="T74" s="222">
        <v>43.449379</v>
      </c>
      <c r="U74" s="222">
        <v>43.411217000000001</v>
      </c>
      <c r="V74" s="222">
        <v>43.380969999999998</v>
      </c>
      <c r="W74" s="222">
        <v>43.362720000000003</v>
      </c>
      <c r="X74" s="222">
        <v>43.339115</v>
      </c>
      <c r="Y74" s="222">
        <v>43.325783000000001</v>
      </c>
      <c r="Z74" s="222">
        <v>43.314788999999998</v>
      </c>
      <c r="AA74" s="222">
        <v>43.306365999999997</v>
      </c>
      <c r="AB74" s="222">
        <v>43.300167000000002</v>
      </c>
      <c r="AC74" s="222">
        <v>43.295673000000001</v>
      </c>
      <c r="AD74" s="222">
        <v>43.291606999999999</v>
      </c>
      <c r="AE74" s="222">
        <v>43.268039999999999</v>
      </c>
      <c r="AF74" s="221">
        <v>-3.692E-3</v>
      </c>
      <c r="AG74" s="211"/>
    </row>
    <row r="75" spans="1:33" ht="15" customHeight="1" x14ac:dyDescent="0.35">
      <c r="A75" s="210" t="s">
        <v>1986</v>
      </c>
      <c r="B75" s="220" t="s">
        <v>1926</v>
      </c>
      <c r="C75" s="222">
        <v>85.173927000000006</v>
      </c>
      <c r="D75" s="222">
        <v>84.446517999999998</v>
      </c>
      <c r="E75" s="222">
        <v>83.86824</v>
      </c>
      <c r="F75" s="222">
        <v>83.503838000000002</v>
      </c>
      <c r="G75" s="222">
        <v>83.129363999999995</v>
      </c>
      <c r="H75" s="222">
        <v>82.848381000000003</v>
      </c>
      <c r="I75" s="222">
        <v>82.749840000000006</v>
      </c>
      <c r="J75" s="222">
        <v>82.523276999999993</v>
      </c>
      <c r="K75" s="222">
        <v>82.331360000000004</v>
      </c>
      <c r="L75" s="222">
        <v>82.262855999999999</v>
      </c>
      <c r="M75" s="222">
        <v>82.138062000000005</v>
      </c>
      <c r="N75" s="222">
        <v>81.921440000000004</v>
      </c>
      <c r="O75" s="222">
        <v>81.705726999999996</v>
      </c>
      <c r="P75" s="222">
        <v>81.505035000000007</v>
      </c>
      <c r="Q75" s="222">
        <v>81.394820999999993</v>
      </c>
      <c r="R75" s="222">
        <v>81.299453999999997</v>
      </c>
      <c r="S75" s="222">
        <v>81.201187000000004</v>
      </c>
      <c r="T75" s="222">
        <v>81.146789999999996</v>
      </c>
      <c r="U75" s="222">
        <v>81.109939999999995</v>
      </c>
      <c r="V75" s="222">
        <v>81.082344000000006</v>
      </c>
      <c r="W75" s="222">
        <v>81.071548000000007</v>
      </c>
      <c r="X75" s="222">
        <v>81.047905</v>
      </c>
      <c r="Y75" s="222">
        <v>81.028899999999993</v>
      </c>
      <c r="Z75" s="222">
        <v>81.013069000000002</v>
      </c>
      <c r="AA75" s="222">
        <v>80.999222000000003</v>
      </c>
      <c r="AB75" s="222">
        <v>80.986168000000006</v>
      </c>
      <c r="AC75" s="222">
        <v>80.975014000000002</v>
      </c>
      <c r="AD75" s="222">
        <v>80.965430999999995</v>
      </c>
      <c r="AE75" s="222">
        <v>80.934937000000005</v>
      </c>
      <c r="AF75" s="221">
        <v>-1.8220000000000001E-3</v>
      </c>
      <c r="AG75" s="211"/>
    </row>
    <row r="76" spans="1:33" ht="15" customHeight="1" x14ac:dyDescent="0.35">
      <c r="A76" s="210" t="s">
        <v>1987</v>
      </c>
      <c r="B76" s="220" t="s">
        <v>1928</v>
      </c>
      <c r="C76" s="222">
        <v>42.985199000000001</v>
      </c>
      <c r="D76" s="222">
        <v>42.333083999999999</v>
      </c>
      <c r="E76" s="222">
        <v>41.812645000000003</v>
      </c>
      <c r="F76" s="222">
        <v>41.295226999999997</v>
      </c>
      <c r="G76" s="222">
        <v>40.885086000000001</v>
      </c>
      <c r="H76" s="222">
        <v>40.570374000000001</v>
      </c>
      <c r="I76" s="222">
        <v>40.405375999999997</v>
      </c>
      <c r="J76" s="222">
        <v>40.174923</v>
      </c>
      <c r="K76" s="222">
        <v>39.975718999999998</v>
      </c>
      <c r="L76" s="222">
        <v>39.904823</v>
      </c>
      <c r="M76" s="222">
        <v>39.783588000000002</v>
      </c>
      <c r="N76" s="222">
        <v>39.572983000000001</v>
      </c>
      <c r="O76" s="222">
        <v>39.346741000000002</v>
      </c>
      <c r="P76" s="222">
        <v>39.133972</v>
      </c>
      <c r="Q76" s="222">
        <v>39.014862000000001</v>
      </c>
      <c r="R76" s="222">
        <v>38.915596000000001</v>
      </c>
      <c r="S76" s="222">
        <v>38.819935000000001</v>
      </c>
      <c r="T76" s="222">
        <v>38.754269000000001</v>
      </c>
      <c r="U76" s="222">
        <v>38.715865999999998</v>
      </c>
      <c r="V76" s="222">
        <v>38.683776999999999</v>
      </c>
      <c r="W76" s="222">
        <v>38.662025</v>
      </c>
      <c r="X76" s="222">
        <v>38.637763999999997</v>
      </c>
      <c r="Y76" s="222">
        <v>38.623302000000002</v>
      </c>
      <c r="Z76" s="222">
        <v>38.611832</v>
      </c>
      <c r="AA76" s="222">
        <v>38.602038999999998</v>
      </c>
      <c r="AB76" s="222">
        <v>38.593899</v>
      </c>
      <c r="AC76" s="222">
        <v>38.587009000000002</v>
      </c>
      <c r="AD76" s="222">
        <v>38.580768999999997</v>
      </c>
      <c r="AE76" s="222">
        <v>38.554333</v>
      </c>
      <c r="AF76" s="221">
        <v>-3.8779999999999999E-3</v>
      </c>
      <c r="AG76" s="211"/>
    </row>
    <row r="77" spans="1:33" ht="15" customHeight="1" x14ac:dyDescent="0.35">
      <c r="A77" s="210" t="s">
        <v>1988</v>
      </c>
      <c r="B77" s="220" t="s">
        <v>1930</v>
      </c>
      <c r="C77" s="222">
        <v>56.452098999999997</v>
      </c>
      <c r="D77" s="222">
        <v>55.550510000000003</v>
      </c>
      <c r="E77" s="222">
        <v>54.826434999999996</v>
      </c>
      <c r="F77" s="222">
        <v>54.161526000000002</v>
      </c>
      <c r="G77" s="222">
        <v>53.63456</v>
      </c>
      <c r="H77" s="222">
        <v>53.221663999999997</v>
      </c>
      <c r="I77" s="222">
        <v>52.956145999999997</v>
      </c>
      <c r="J77" s="222">
        <v>52.648952000000001</v>
      </c>
      <c r="K77" s="222">
        <v>52.385693000000003</v>
      </c>
      <c r="L77" s="222">
        <v>52.266277000000002</v>
      </c>
      <c r="M77" s="222">
        <v>52.098305000000003</v>
      </c>
      <c r="N77" s="222">
        <v>51.851436999999997</v>
      </c>
      <c r="O77" s="222">
        <v>51.598315999999997</v>
      </c>
      <c r="P77" s="222">
        <v>51.359116</v>
      </c>
      <c r="Q77" s="222">
        <v>51.219143000000003</v>
      </c>
      <c r="R77" s="222">
        <v>51.095768</v>
      </c>
      <c r="S77" s="222">
        <v>50.975777000000001</v>
      </c>
      <c r="T77" s="222">
        <v>50.890728000000003</v>
      </c>
      <c r="U77" s="222">
        <v>50.830437000000003</v>
      </c>
      <c r="V77" s="222">
        <v>50.780895000000001</v>
      </c>
      <c r="W77" s="222">
        <v>50.746853000000002</v>
      </c>
      <c r="X77" s="222">
        <v>50.705523999999997</v>
      </c>
      <c r="Y77" s="222">
        <v>50.670414000000001</v>
      </c>
      <c r="Z77" s="222">
        <v>50.640095000000002</v>
      </c>
      <c r="AA77" s="222">
        <v>50.612380999999999</v>
      </c>
      <c r="AB77" s="222">
        <v>50.586590000000001</v>
      </c>
      <c r="AC77" s="222">
        <v>50.563229</v>
      </c>
      <c r="AD77" s="222">
        <v>50.542225000000002</v>
      </c>
      <c r="AE77" s="222">
        <v>50.500843000000003</v>
      </c>
      <c r="AF77" s="221">
        <v>-3.9709999999999997E-3</v>
      </c>
      <c r="AG77" s="211"/>
    </row>
    <row r="78" spans="1:33" ht="15" customHeight="1" x14ac:dyDescent="0.35">
      <c r="A78" s="210" t="s">
        <v>1989</v>
      </c>
      <c r="B78" s="220" t="s">
        <v>1932</v>
      </c>
      <c r="C78" s="222">
        <v>54.214385999999998</v>
      </c>
      <c r="D78" s="222">
        <v>53.269108000000003</v>
      </c>
      <c r="E78" s="222">
        <v>52.608822000000004</v>
      </c>
      <c r="F78" s="222">
        <v>52.101455999999999</v>
      </c>
      <c r="G78" s="222">
        <v>51.845984999999999</v>
      </c>
      <c r="H78" s="222">
        <v>51.539642000000001</v>
      </c>
      <c r="I78" s="222">
        <v>51.392589999999998</v>
      </c>
      <c r="J78" s="222">
        <v>51.061756000000003</v>
      </c>
      <c r="K78" s="222">
        <v>50.798008000000003</v>
      </c>
      <c r="L78" s="222">
        <v>50.683349999999997</v>
      </c>
      <c r="M78" s="222">
        <v>50.537681999999997</v>
      </c>
      <c r="N78" s="222">
        <v>50.331028000000003</v>
      </c>
      <c r="O78" s="222">
        <v>50.072432999999997</v>
      </c>
      <c r="P78" s="222">
        <v>49.823898</v>
      </c>
      <c r="Q78" s="222">
        <v>49.662849000000001</v>
      </c>
      <c r="R78" s="222">
        <v>49.511482000000001</v>
      </c>
      <c r="S78" s="222">
        <v>49.366073999999998</v>
      </c>
      <c r="T78" s="222">
        <v>49.247036000000001</v>
      </c>
      <c r="U78" s="222">
        <v>49.156875999999997</v>
      </c>
      <c r="V78" s="222">
        <v>49.076045999999998</v>
      </c>
      <c r="W78" s="222">
        <v>49.007477000000002</v>
      </c>
      <c r="X78" s="222">
        <v>48.934296000000003</v>
      </c>
      <c r="Y78" s="222">
        <v>48.876015000000002</v>
      </c>
      <c r="Z78" s="222">
        <v>48.821269999999998</v>
      </c>
      <c r="AA78" s="222">
        <v>48.770690999999999</v>
      </c>
      <c r="AB78" s="222">
        <v>48.722754999999999</v>
      </c>
      <c r="AC78" s="222">
        <v>48.677734000000001</v>
      </c>
      <c r="AD78" s="222">
        <v>48.635063000000002</v>
      </c>
      <c r="AE78" s="222">
        <v>48.587871999999997</v>
      </c>
      <c r="AF78" s="221">
        <v>-3.9060000000000002E-3</v>
      </c>
      <c r="AG78" s="211"/>
    </row>
    <row r="79" spans="1:33" ht="15" customHeight="1" x14ac:dyDescent="0.35">
      <c r="A79" s="210" t="s">
        <v>1990</v>
      </c>
      <c r="B79" s="220" t="s">
        <v>1934</v>
      </c>
      <c r="C79" s="222">
        <v>0</v>
      </c>
      <c r="D79" s="222">
        <v>0</v>
      </c>
      <c r="E79" s="222">
        <v>0</v>
      </c>
      <c r="F79" s="222">
        <v>0</v>
      </c>
      <c r="G79" s="222">
        <v>0</v>
      </c>
      <c r="H79" s="222">
        <v>0</v>
      </c>
      <c r="I79" s="222">
        <v>0</v>
      </c>
      <c r="J79" s="222">
        <v>0</v>
      </c>
      <c r="K79" s="222">
        <v>0</v>
      </c>
      <c r="L79" s="222">
        <v>0</v>
      </c>
      <c r="M79" s="222">
        <v>0</v>
      </c>
      <c r="N79" s="222">
        <v>0</v>
      </c>
      <c r="O79" s="222">
        <v>0</v>
      </c>
      <c r="P79" s="222">
        <v>0</v>
      </c>
      <c r="Q79" s="222">
        <v>0</v>
      </c>
      <c r="R79" s="222">
        <v>0</v>
      </c>
      <c r="S79" s="222">
        <v>0</v>
      </c>
      <c r="T79" s="222">
        <v>0</v>
      </c>
      <c r="U79" s="222">
        <v>0</v>
      </c>
      <c r="V79" s="222">
        <v>0</v>
      </c>
      <c r="W79" s="222">
        <v>0</v>
      </c>
      <c r="X79" s="222">
        <v>0</v>
      </c>
      <c r="Y79" s="222">
        <v>0</v>
      </c>
      <c r="Z79" s="222">
        <v>0</v>
      </c>
      <c r="AA79" s="222">
        <v>0</v>
      </c>
      <c r="AB79" s="222">
        <v>0</v>
      </c>
      <c r="AC79" s="222">
        <v>0</v>
      </c>
      <c r="AD79" s="222">
        <v>0</v>
      </c>
      <c r="AE79" s="222">
        <v>0</v>
      </c>
      <c r="AF79" s="221" t="s">
        <v>2926</v>
      </c>
      <c r="AG79" s="211"/>
    </row>
    <row r="80" spans="1:33" ht="15" customHeight="1" x14ac:dyDescent="0.35">
      <c r="A80" s="210" t="s">
        <v>1991</v>
      </c>
      <c r="B80" s="220" t="s">
        <v>1936</v>
      </c>
      <c r="C80" s="222">
        <v>0</v>
      </c>
      <c r="D80" s="222">
        <v>0</v>
      </c>
      <c r="E80" s="222">
        <v>0</v>
      </c>
      <c r="F80" s="222">
        <v>0</v>
      </c>
      <c r="G80" s="222">
        <v>0</v>
      </c>
      <c r="H80" s="222">
        <v>0</v>
      </c>
      <c r="I80" s="222">
        <v>0</v>
      </c>
      <c r="J80" s="222">
        <v>0</v>
      </c>
      <c r="K80" s="222">
        <v>0</v>
      </c>
      <c r="L80" s="222">
        <v>0</v>
      </c>
      <c r="M80" s="222">
        <v>0</v>
      </c>
      <c r="N80" s="222">
        <v>0</v>
      </c>
      <c r="O80" s="222">
        <v>0</v>
      </c>
      <c r="P80" s="222">
        <v>0</v>
      </c>
      <c r="Q80" s="222">
        <v>0</v>
      </c>
      <c r="R80" s="222">
        <v>0</v>
      </c>
      <c r="S80" s="222">
        <v>0</v>
      </c>
      <c r="T80" s="222">
        <v>0</v>
      </c>
      <c r="U80" s="222">
        <v>0</v>
      </c>
      <c r="V80" s="222">
        <v>0</v>
      </c>
      <c r="W80" s="222">
        <v>0</v>
      </c>
      <c r="X80" s="222">
        <v>0</v>
      </c>
      <c r="Y80" s="222">
        <v>0</v>
      </c>
      <c r="Z80" s="222">
        <v>0</v>
      </c>
      <c r="AA80" s="222">
        <v>0</v>
      </c>
      <c r="AB80" s="222">
        <v>0</v>
      </c>
      <c r="AC80" s="222">
        <v>0</v>
      </c>
      <c r="AD80" s="222">
        <v>0</v>
      </c>
      <c r="AE80" s="222">
        <v>0</v>
      </c>
      <c r="AF80" s="221" t="s">
        <v>2926</v>
      </c>
      <c r="AG80" s="211"/>
    </row>
    <row r="81" spans="1:33" ht="15" customHeight="1" x14ac:dyDescent="0.35">
      <c r="A81" s="210" t="s">
        <v>1992</v>
      </c>
      <c r="B81" s="220" t="s">
        <v>1938</v>
      </c>
      <c r="C81" s="222">
        <v>56.370243000000002</v>
      </c>
      <c r="D81" s="222">
        <v>55.325702999999997</v>
      </c>
      <c r="E81" s="222">
        <v>54.640281999999999</v>
      </c>
      <c r="F81" s="222">
        <v>54.170036000000003</v>
      </c>
      <c r="G81" s="222">
        <v>53.853847999999999</v>
      </c>
      <c r="H81" s="222">
        <v>53.425902999999998</v>
      </c>
      <c r="I81" s="222">
        <v>53.042786</v>
      </c>
      <c r="J81" s="222">
        <v>52.667324000000001</v>
      </c>
      <c r="K81" s="222">
        <v>52.356724</v>
      </c>
      <c r="L81" s="222">
        <v>52.216076000000001</v>
      </c>
      <c r="M81" s="222">
        <v>52.029750999999997</v>
      </c>
      <c r="N81" s="222">
        <v>51.769008999999997</v>
      </c>
      <c r="O81" s="222">
        <v>51.467773000000001</v>
      </c>
      <c r="P81" s="222">
        <v>51.169623999999999</v>
      </c>
      <c r="Q81" s="222">
        <v>50.984619000000002</v>
      </c>
      <c r="R81" s="222">
        <v>50.808514000000002</v>
      </c>
      <c r="S81" s="222">
        <v>50.633823</v>
      </c>
      <c r="T81" s="222">
        <v>50.483066999999998</v>
      </c>
      <c r="U81" s="222">
        <v>50.368766999999998</v>
      </c>
      <c r="V81" s="222">
        <v>50.266449000000001</v>
      </c>
      <c r="W81" s="222">
        <v>50.177788</v>
      </c>
      <c r="X81" s="222">
        <v>50.090922999999997</v>
      </c>
      <c r="Y81" s="222">
        <v>50.021048999999998</v>
      </c>
      <c r="Z81" s="222">
        <v>49.956688</v>
      </c>
      <c r="AA81" s="222">
        <v>49.896842999999997</v>
      </c>
      <c r="AB81" s="222">
        <v>49.840617999999999</v>
      </c>
      <c r="AC81" s="222">
        <v>49.787525000000002</v>
      </c>
      <c r="AD81" s="222">
        <v>49.737484000000002</v>
      </c>
      <c r="AE81" s="222">
        <v>49.683174000000001</v>
      </c>
      <c r="AF81" s="221">
        <v>-4.4999999999999997E-3</v>
      </c>
      <c r="AG81" s="211"/>
    </row>
    <row r="82" spans="1:33" ht="15" customHeight="1" x14ac:dyDescent="0.35">
      <c r="A82" s="210" t="s">
        <v>1993</v>
      </c>
      <c r="B82" s="220" t="s">
        <v>1940</v>
      </c>
      <c r="C82" s="222">
        <v>59.201079999999997</v>
      </c>
      <c r="D82" s="222">
        <v>58.123322000000002</v>
      </c>
      <c r="E82" s="222">
        <v>57.346992</v>
      </c>
      <c r="F82" s="222">
        <v>56.864643000000001</v>
      </c>
      <c r="G82" s="222">
        <v>56.959324000000002</v>
      </c>
      <c r="H82" s="222">
        <v>56.576507999999997</v>
      </c>
      <c r="I82" s="222">
        <v>56.297798</v>
      </c>
      <c r="J82" s="222">
        <v>55.960289000000003</v>
      </c>
      <c r="K82" s="222">
        <v>55.687012000000003</v>
      </c>
      <c r="L82" s="222">
        <v>55.569614000000001</v>
      </c>
      <c r="M82" s="222">
        <v>55.425784999999998</v>
      </c>
      <c r="N82" s="222">
        <v>55.209640999999998</v>
      </c>
      <c r="O82" s="222">
        <v>54.950530999999998</v>
      </c>
      <c r="P82" s="222">
        <v>54.690230999999997</v>
      </c>
      <c r="Q82" s="222">
        <v>54.527648999999997</v>
      </c>
      <c r="R82" s="222">
        <v>54.367958000000002</v>
      </c>
      <c r="S82" s="222">
        <v>54.205406000000004</v>
      </c>
      <c r="T82" s="222">
        <v>54.060634999999998</v>
      </c>
      <c r="U82" s="222">
        <v>53.953068000000002</v>
      </c>
      <c r="V82" s="222">
        <v>53.853901</v>
      </c>
      <c r="W82" s="222">
        <v>53.76688</v>
      </c>
      <c r="X82" s="222">
        <v>53.683734999999999</v>
      </c>
      <c r="Y82" s="222">
        <v>53.619971999999997</v>
      </c>
      <c r="Z82" s="222">
        <v>53.561188000000001</v>
      </c>
      <c r="AA82" s="222">
        <v>53.506618000000003</v>
      </c>
      <c r="AB82" s="222">
        <v>53.454898999999997</v>
      </c>
      <c r="AC82" s="222">
        <v>53.406288000000004</v>
      </c>
      <c r="AD82" s="222">
        <v>53.360703000000001</v>
      </c>
      <c r="AE82" s="222">
        <v>53.310721999999998</v>
      </c>
      <c r="AF82" s="221">
        <v>-3.7360000000000002E-3</v>
      </c>
      <c r="AG82" s="211"/>
    </row>
    <row r="83" spans="1:33" ht="15" customHeight="1" x14ac:dyDescent="0.35">
      <c r="A83" s="210" t="s">
        <v>1994</v>
      </c>
      <c r="B83" s="220" t="s">
        <v>1942</v>
      </c>
      <c r="C83" s="222">
        <v>0</v>
      </c>
      <c r="D83" s="222">
        <v>0</v>
      </c>
      <c r="E83" s="222">
        <v>0</v>
      </c>
      <c r="F83" s="222">
        <v>0</v>
      </c>
      <c r="G83" s="222">
        <v>0</v>
      </c>
      <c r="H83" s="222">
        <v>0</v>
      </c>
      <c r="I83" s="222">
        <v>0</v>
      </c>
      <c r="J83" s="222">
        <v>0</v>
      </c>
      <c r="K83" s="222">
        <v>0</v>
      </c>
      <c r="L83" s="222">
        <v>0</v>
      </c>
      <c r="M83" s="222">
        <v>0</v>
      </c>
      <c r="N83" s="222">
        <v>0</v>
      </c>
      <c r="O83" s="222">
        <v>0</v>
      </c>
      <c r="P83" s="222">
        <v>0</v>
      </c>
      <c r="Q83" s="222">
        <v>0</v>
      </c>
      <c r="R83" s="222">
        <v>0</v>
      </c>
      <c r="S83" s="222">
        <v>0</v>
      </c>
      <c r="T83" s="222">
        <v>0</v>
      </c>
      <c r="U83" s="222">
        <v>0</v>
      </c>
      <c r="V83" s="222">
        <v>0</v>
      </c>
      <c r="W83" s="222">
        <v>0</v>
      </c>
      <c r="X83" s="222">
        <v>0</v>
      </c>
      <c r="Y83" s="222">
        <v>0</v>
      </c>
      <c r="Z83" s="222">
        <v>0</v>
      </c>
      <c r="AA83" s="222">
        <v>0</v>
      </c>
      <c r="AB83" s="222">
        <v>0</v>
      </c>
      <c r="AC83" s="222">
        <v>0</v>
      </c>
      <c r="AD83" s="222">
        <v>0</v>
      </c>
      <c r="AE83" s="222">
        <v>0</v>
      </c>
      <c r="AF83" s="221" t="s">
        <v>2926</v>
      </c>
      <c r="AG83" s="211"/>
    </row>
    <row r="84" spans="1:33" ht="15" customHeight="1" x14ac:dyDescent="0.35">
      <c r="A84" s="210" t="s">
        <v>1995</v>
      </c>
      <c r="B84" s="220" t="s">
        <v>1944</v>
      </c>
      <c r="C84" s="222">
        <v>47.719237999999997</v>
      </c>
      <c r="D84" s="222">
        <v>47.031857000000002</v>
      </c>
      <c r="E84" s="222">
        <v>46.551037000000001</v>
      </c>
      <c r="F84" s="222">
        <v>46.306773999999997</v>
      </c>
      <c r="G84" s="222">
        <v>46.175446000000001</v>
      </c>
      <c r="H84" s="222">
        <v>45.920422000000002</v>
      </c>
      <c r="I84" s="222">
        <v>45.777175999999997</v>
      </c>
      <c r="J84" s="222">
        <v>45.567207000000003</v>
      </c>
      <c r="K84" s="222">
        <v>45.413494</v>
      </c>
      <c r="L84" s="222">
        <v>45.389007999999997</v>
      </c>
      <c r="M84" s="222">
        <v>45.291775000000001</v>
      </c>
      <c r="N84" s="222">
        <v>45.101345000000002</v>
      </c>
      <c r="O84" s="222">
        <v>44.853541999999997</v>
      </c>
      <c r="P84" s="222">
        <v>44.612507000000001</v>
      </c>
      <c r="Q84" s="222">
        <v>44.467391999999997</v>
      </c>
      <c r="R84" s="222">
        <v>44.340446</v>
      </c>
      <c r="S84" s="222">
        <v>44.217903</v>
      </c>
      <c r="T84" s="222">
        <v>44.130558000000001</v>
      </c>
      <c r="U84" s="222">
        <v>44.066051000000002</v>
      </c>
      <c r="V84" s="222">
        <v>44.008560000000003</v>
      </c>
      <c r="W84" s="222">
        <v>43.956924000000001</v>
      </c>
      <c r="X84" s="222">
        <v>43.906033000000001</v>
      </c>
      <c r="Y84" s="222">
        <v>43.867466</v>
      </c>
      <c r="Z84" s="222">
        <v>43.831211000000003</v>
      </c>
      <c r="AA84" s="222">
        <v>43.798065000000001</v>
      </c>
      <c r="AB84" s="222">
        <v>43.767792</v>
      </c>
      <c r="AC84" s="222">
        <v>43.738025999999998</v>
      </c>
      <c r="AD84" s="222">
        <v>43.709927</v>
      </c>
      <c r="AE84" s="222">
        <v>43.678894</v>
      </c>
      <c r="AF84" s="221">
        <v>-3.1549999999999998E-3</v>
      </c>
      <c r="AG84" s="211"/>
    </row>
    <row r="85" spans="1:33" ht="15" customHeight="1" x14ac:dyDescent="0.35">
      <c r="A85" s="210" t="s">
        <v>1996</v>
      </c>
      <c r="B85" s="220" t="s">
        <v>1946</v>
      </c>
      <c r="C85" s="222">
        <v>66.282691999999997</v>
      </c>
      <c r="D85" s="222">
        <v>65.262435999999994</v>
      </c>
      <c r="E85" s="222">
        <v>64.482483000000002</v>
      </c>
      <c r="F85" s="222">
        <v>63.992728999999997</v>
      </c>
      <c r="G85" s="222">
        <v>63.936947000000004</v>
      </c>
      <c r="H85" s="222">
        <v>63.599178000000002</v>
      </c>
      <c r="I85" s="222">
        <v>63.279392000000001</v>
      </c>
      <c r="J85" s="222">
        <v>62.976494000000002</v>
      </c>
      <c r="K85" s="222">
        <v>62.733234000000003</v>
      </c>
      <c r="L85" s="222">
        <v>62.650188</v>
      </c>
      <c r="M85" s="222">
        <v>62.509377000000001</v>
      </c>
      <c r="N85" s="222">
        <v>62.290545999999999</v>
      </c>
      <c r="O85" s="222">
        <v>62.020823999999998</v>
      </c>
      <c r="P85" s="222">
        <v>61.759932999999997</v>
      </c>
      <c r="Q85" s="222">
        <v>61.591118000000002</v>
      </c>
      <c r="R85" s="222">
        <v>61.435851999999997</v>
      </c>
      <c r="S85" s="222">
        <v>61.285384999999998</v>
      </c>
      <c r="T85" s="222">
        <v>61.164642000000001</v>
      </c>
      <c r="U85" s="222">
        <v>61.076884999999997</v>
      </c>
      <c r="V85" s="222">
        <v>60.996310999999999</v>
      </c>
      <c r="W85" s="222">
        <v>60.93</v>
      </c>
      <c r="X85" s="222">
        <v>60.862492000000003</v>
      </c>
      <c r="Y85" s="222">
        <v>60.807625000000002</v>
      </c>
      <c r="Z85" s="222">
        <v>60.758442000000002</v>
      </c>
      <c r="AA85" s="222">
        <v>60.711776999999998</v>
      </c>
      <c r="AB85" s="222">
        <v>60.667126000000003</v>
      </c>
      <c r="AC85" s="222">
        <v>60.625602999999998</v>
      </c>
      <c r="AD85" s="222">
        <v>60.587100999999997</v>
      </c>
      <c r="AE85" s="222">
        <v>60.544333999999999</v>
      </c>
      <c r="AF85" s="221">
        <v>-3.2290000000000001E-3</v>
      </c>
      <c r="AG85" s="211"/>
    </row>
    <row r="86" spans="1:33" ht="15" customHeight="1" x14ac:dyDescent="0.35">
      <c r="A86" s="207"/>
      <c r="B86" s="211"/>
      <c r="C86" s="211"/>
      <c r="D86" s="211"/>
      <c r="E86" s="211"/>
      <c r="F86" s="211"/>
      <c r="G86" s="211"/>
      <c r="H86" s="211"/>
      <c r="I86" s="211"/>
      <c r="J86" s="211"/>
      <c r="K86" s="211"/>
      <c r="L86" s="211"/>
      <c r="M86" s="211"/>
      <c r="N86" s="211"/>
      <c r="O86" s="211"/>
      <c r="P86" s="211"/>
      <c r="Q86" s="211"/>
      <c r="R86" s="211"/>
      <c r="S86" s="211"/>
      <c r="T86" s="211"/>
      <c r="U86" s="211"/>
      <c r="V86" s="211"/>
      <c r="W86" s="211"/>
      <c r="X86" s="211"/>
      <c r="Y86" s="211"/>
      <c r="Z86" s="211"/>
      <c r="AA86" s="211"/>
      <c r="AB86" s="211"/>
      <c r="AC86" s="211"/>
      <c r="AD86" s="211"/>
      <c r="AE86" s="211"/>
      <c r="AF86" s="211"/>
      <c r="AG86" s="211"/>
    </row>
    <row r="87" spans="1:33" ht="15" customHeight="1" x14ac:dyDescent="0.35">
      <c r="A87" s="207"/>
      <c r="B87" s="219" t="s">
        <v>29</v>
      </c>
      <c r="C87" s="211"/>
      <c r="D87" s="211"/>
      <c r="E87" s="211"/>
      <c r="F87" s="211"/>
      <c r="G87" s="211"/>
      <c r="H87" s="211"/>
      <c r="I87" s="211"/>
      <c r="J87" s="211"/>
      <c r="K87" s="211"/>
      <c r="L87" s="211"/>
      <c r="M87" s="211"/>
      <c r="N87" s="211"/>
      <c r="O87" s="211"/>
      <c r="P87" s="211"/>
      <c r="Q87" s="211"/>
      <c r="R87" s="211"/>
      <c r="S87" s="211"/>
      <c r="T87" s="211"/>
      <c r="U87" s="211"/>
      <c r="V87" s="211"/>
      <c r="W87" s="211"/>
      <c r="X87" s="211"/>
      <c r="Y87" s="211"/>
      <c r="Z87" s="211"/>
      <c r="AA87" s="211"/>
      <c r="AB87" s="211"/>
      <c r="AC87" s="211"/>
      <c r="AD87" s="211"/>
      <c r="AE87" s="211"/>
      <c r="AF87" s="211"/>
      <c r="AG87" s="211"/>
    </row>
    <row r="88" spans="1:33" ht="15" customHeight="1" x14ac:dyDescent="0.35">
      <c r="A88" s="210" t="s">
        <v>1997</v>
      </c>
      <c r="B88" s="220" t="s">
        <v>1916</v>
      </c>
      <c r="C88" s="222">
        <v>50.780991</v>
      </c>
      <c r="D88" s="222">
        <v>50.935307000000002</v>
      </c>
      <c r="E88" s="222">
        <v>51.054470000000002</v>
      </c>
      <c r="F88" s="222">
        <v>51.242195000000002</v>
      </c>
      <c r="G88" s="222">
        <v>51.362704999999998</v>
      </c>
      <c r="H88" s="222">
        <v>51.592033000000001</v>
      </c>
      <c r="I88" s="222">
        <v>52.017090000000003</v>
      </c>
      <c r="J88" s="222">
        <v>52.105705</v>
      </c>
      <c r="K88" s="222">
        <v>52.178322000000001</v>
      </c>
      <c r="L88" s="222">
        <v>52.245334999999997</v>
      </c>
      <c r="M88" s="222">
        <v>52.326926999999998</v>
      </c>
      <c r="N88" s="222">
        <v>52.425705000000001</v>
      </c>
      <c r="O88" s="222">
        <v>52.508282000000001</v>
      </c>
      <c r="P88" s="222">
        <v>52.607574</v>
      </c>
      <c r="Q88" s="222">
        <v>52.715041999999997</v>
      </c>
      <c r="R88" s="222">
        <v>52.80151</v>
      </c>
      <c r="S88" s="222">
        <v>52.853512000000002</v>
      </c>
      <c r="T88" s="222">
        <v>52.966251</v>
      </c>
      <c r="U88" s="222">
        <v>53.025908999999999</v>
      </c>
      <c r="V88" s="222">
        <v>53.091163999999999</v>
      </c>
      <c r="W88" s="222">
        <v>53.165053999999998</v>
      </c>
      <c r="X88" s="222">
        <v>53.216090999999999</v>
      </c>
      <c r="Y88" s="222">
        <v>53.245063999999999</v>
      </c>
      <c r="Z88" s="222">
        <v>53.277721</v>
      </c>
      <c r="AA88" s="222">
        <v>53.307921999999998</v>
      </c>
      <c r="AB88" s="222">
        <v>53.337566000000002</v>
      </c>
      <c r="AC88" s="222">
        <v>53.367069000000001</v>
      </c>
      <c r="AD88" s="222">
        <v>53.396571999999999</v>
      </c>
      <c r="AE88" s="222">
        <v>53.403449999999999</v>
      </c>
      <c r="AF88" s="221">
        <v>1.8E-3</v>
      </c>
      <c r="AG88" s="211"/>
    </row>
    <row r="89" spans="1:33" ht="15" customHeight="1" x14ac:dyDescent="0.35">
      <c r="A89" s="210" t="s">
        <v>1998</v>
      </c>
      <c r="B89" s="220" t="s">
        <v>1918</v>
      </c>
      <c r="C89" s="222">
        <v>40.801814999999998</v>
      </c>
      <c r="D89" s="222">
        <v>40.955269000000001</v>
      </c>
      <c r="E89" s="222">
        <v>41.080615999999999</v>
      </c>
      <c r="F89" s="222">
        <v>41.548340000000003</v>
      </c>
      <c r="G89" s="222">
        <v>41.639679000000001</v>
      </c>
      <c r="H89" s="222">
        <v>41.892605000000003</v>
      </c>
      <c r="I89" s="222">
        <v>42.420375999999997</v>
      </c>
      <c r="J89" s="222">
        <v>42.492888999999998</v>
      </c>
      <c r="K89" s="222">
        <v>42.558151000000002</v>
      </c>
      <c r="L89" s="222">
        <v>42.633857999999996</v>
      </c>
      <c r="M89" s="222">
        <v>42.717193999999999</v>
      </c>
      <c r="N89" s="222">
        <v>42.821198000000003</v>
      </c>
      <c r="O89" s="222">
        <v>42.902500000000003</v>
      </c>
      <c r="P89" s="222">
        <v>43.004447999999996</v>
      </c>
      <c r="Q89" s="222">
        <v>43.119320000000002</v>
      </c>
      <c r="R89" s="222">
        <v>43.216171000000003</v>
      </c>
      <c r="S89" s="222">
        <v>43.286403999999997</v>
      </c>
      <c r="T89" s="222">
        <v>43.420582000000003</v>
      </c>
      <c r="U89" s="222">
        <v>43.501316000000003</v>
      </c>
      <c r="V89" s="222">
        <v>43.590561000000001</v>
      </c>
      <c r="W89" s="222">
        <v>43.692962999999999</v>
      </c>
      <c r="X89" s="222">
        <v>43.768543000000001</v>
      </c>
      <c r="Y89" s="222">
        <v>43.812378000000002</v>
      </c>
      <c r="Z89" s="222">
        <v>43.859122999999997</v>
      </c>
      <c r="AA89" s="222">
        <v>43.904068000000002</v>
      </c>
      <c r="AB89" s="222">
        <v>43.946278</v>
      </c>
      <c r="AC89" s="222">
        <v>43.988273999999997</v>
      </c>
      <c r="AD89" s="222">
        <v>44.032561999999999</v>
      </c>
      <c r="AE89" s="222">
        <v>44.053055000000001</v>
      </c>
      <c r="AF89" s="221">
        <v>2.7420000000000001E-3</v>
      </c>
      <c r="AG89" s="211"/>
    </row>
    <row r="90" spans="1:33" ht="12" customHeight="1" x14ac:dyDescent="0.35">
      <c r="A90" s="210" t="s">
        <v>1999</v>
      </c>
      <c r="B90" s="220" t="s">
        <v>1920</v>
      </c>
      <c r="C90" s="222">
        <v>31.201851000000001</v>
      </c>
      <c r="D90" s="222">
        <v>31.415586000000001</v>
      </c>
      <c r="E90" s="222">
        <v>31.536732000000001</v>
      </c>
      <c r="F90" s="222">
        <v>31.825008</v>
      </c>
      <c r="G90" s="222">
        <v>31.903879</v>
      </c>
      <c r="H90" s="222">
        <v>32.083880999999998</v>
      </c>
      <c r="I90" s="222">
        <v>32.529152000000003</v>
      </c>
      <c r="J90" s="222">
        <v>32.596321000000003</v>
      </c>
      <c r="K90" s="222">
        <v>32.667465</v>
      </c>
      <c r="L90" s="222">
        <v>32.739384000000001</v>
      </c>
      <c r="M90" s="222">
        <v>32.811062</v>
      </c>
      <c r="N90" s="222">
        <v>32.895961999999997</v>
      </c>
      <c r="O90" s="222">
        <v>32.968860999999997</v>
      </c>
      <c r="P90" s="222">
        <v>33.041271000000002</v>
      </c>
      <c r="Q90" s="222">
        <v>33.117770999999998</v>
      </c>
      <c r="R90" s="222">
        <v>33.194958</v>
      </c>
      <c r="S90" s="222">
        <v>33.261360000000003</v>
      </c>
      <c r="T90" s="222">
        <v>33.387196000000003</v>
      </c>
      <c r="U90" s="222">
        <v>33.471995999999997</v>
      </c>
      <c r="V90" s="222">
        <v>33.565334</v>
      </c>
      <c r="W90" s="222">
        <v>33.669823000000001</v>
      </c>
      <c r="X90" s="222">
        <v>33.750915999999997</v>
      </c>
      <c r="Y90" s="222">
        <v>33.804295000000003</v>
      </c>
      <c r="Z90" s="222">
        <v>33.861088000000002</v>
      </c>
      <c r="AA90" s="222">
        <v>33.915207000000002</v>
      </c>
      <c r="AB90" s="222">
        <v>33.965820000000001</v>
      </c>
      <c r="AC90" s="222">
        <v>34.016212000000003</v>
      </c>
      <c r="AD90" s="222">
        <v>34.068783000000003</v>
      </c>
      <c r="AE90" s="222">
        <v>34.097983999999997</v>
      </c>
      <c r="AF90" s="221">
        <v>3.1749999999999999E-3</v>
      </c>
      <c r="AG90" s="211"/>
    </row>
    <row r="91" spans="1:33" ht="15" customHeight="1" x14ac:dyDescent="0.35">
      <c r="A91" s="210" t="s">
        <v>2000</v>
      </c>
      <c r="B91" s="220" t="s">
        <v>1922</v>
      </c>
      <c r="C91" s="222">
        <v>32.466259000000001</v>
      </c>
      <c r="D91" s="222">
        <v>32.648646999999997</v>
      </c>
      <c r="E91" s="222">
        <v>32.768886999999999</v>
      </c>
      <c r="F91" s="222">
        <v>33.179665</v>
      </c>
      <c r="G91" s="222">
        <v>33.263195000000003</v>
      </c>
      <c r="H91" s="222">
        <v>33.439571000000001</v>
      </c>
      <c r="I91" s="222">
        <v>33.898251000000002</v>
      </c>
      <c r="J91" s="222">
        <v>33.969337000000003</v>
      </c>
      <c r="K91" s="222">
        <v>34.038555000000002</v>
      </c>
      <c r="L91" s="222">
        <v>34.111091999999999</v>
      </c>
      <c r="M91" s="222">
        <v>34.183796000000001</v>
      </c>
      <c r="N91" s="222">
        <v>34.262619000000001</v>
      </c>
      <c r="O91" s="222">
        <v>34.322884000000002</v>
      </c>
      <c r="P91" s="222">
        <v>34.393397999999998</v>
      </c>
      <c r="Q91" s="222">
        <v>34.465752000000002</v>
      </c>
      <c r="R91" s="222">
        <v>34.550998999999997</v>
      </c>
      <c r="S91" s="222">
        <v>34.617229000000002</v>
      </c>
      <c r="T91" s="222">
        <v>34.741290999999997</v>
      </c>
      <c r="U91" s="222">
        <v>34.823723000000001</v>
      </c>
      <c r="V91" s="222">
        <v>34.915256999999997</v>
      </c>
      <c r="W91" s="222">
        <v>35.018771999999998</v>
      </c>
      <c r="X91" s="222">
        <v>35.098984000000002</v>
      </c>
      <c r="Y91" s="222">
        <v>35.152706000000002</v>
      </c>
      <c r="Z91" s="222">
        <v>35.208632999999999</v>
      </c>
      <c r="AA91" s="222">
        <v>35.262531000000003</v>
      </c>
      <c r="AB91" s="222">
        <v>35.313358000000001</v>
      </c>
      <c r="AC91" s="222">
        <v>35.363948999999998</v>
      </c>
      <c r="AD91" s="222">
        <v>35.416919999999998</v>
      </c>
      <c r="AE91" s="222">
        <v>35.446353999999999</v>
      </c>
      <c r="AF91" s="221">
        <v>3.1410000000000001E-3</v>
      </c>
      <c r="AG91" s="211"/>
    </row>
    <row r="92" spans="1:33" ht="15" customHeight="1" x14ac:dyDescent="0.35">
      <c r="A92" s="210" t="s">
        <v>2001</v>
      </c>
      <c r="B92" s="220" t="s">
        <v>1924</v>
      </c>
      <c r="C92" s="222">
        <v>34.795113000000001</v>
      </c>
      <c r="D92" s="222">
        <v>34.996780000000001</v>
      </c>
      <c r="E92" s="222">
        <v>35.116813999999998</v>
      </c>
      <c r="F92" s="222">
        <v>35.419403000000003</v>
      </c>
      <c r="G92" s="222">
        <v>35.529125000000001</v>
      </c>
      <c r="H92" s="222">
        <v>35.720978000000002</v>
      </c>
      <c r="I92" s="222">
        <v>36.148921999999999</v>
      </c>
      <c r="J92" s="222">
        <v>36.229126000000001</v>
      </c>
      <c r="K92" s="222">
        <v>36.313361999999998</v>
      </c>
      <c r="L92" s="222">
        <v>36.386963000000002</v>
      </c>
      <c r="M92" s="222">
        <v>36.459301000000004</v>
      </c>
      <c r="N92" s="222">
        <v>36.541015999999999</v>
      </c>
      <c r="O92" s="222">
        <v>36.609470000000002</v>
      </c>
      <c r="P92" s="222">
        <v>36.686965999999998</v>
      </c>
      <c r="Q92" s="222">
        <v>36.778843000000002</v>
      </c>
      <c r="R92" s="222">
        <v>36.867519000000001</v>
      </c>
      <c r="S92" s="222">
        <v>36.934382999999997</v>
      </c>
      <c r="T92" s="222">
        <v>37.07103</v>
      </c>
      <c r="U92" s="222">
        <v>37.152107000000001</v>
      </c>
      <c r="V92" s="222">
        <v>37.246143000000004</v>
      </c>
      <c r="W92" s="222">
        <v>37.351165999999999</v>
      </c>
      <c r="X92" s="222">
        <v>37.429951000000003</v>
      </c>
      <c r="Y92" s="222">
        <v>37.477694999999997</v>
      </c>
      <c r="Z92" s="222">
        <v>37.529193999999997</v>
      </c>
      <c r="AA92" s="222">
        <v>37.578032999999998</v>
      </c>
      <c r="AB92" s="222">
        <v>37.623469999999998</v>
      </c>
      <c r="AC92" s="222">
        <v>37.668694000000002</v>
      </c>
      <c r="AD92" s="222">
        <v>37.716754999999999</v>
      </c>
      <c r="AE92" s="222">
        <v>37.740780000000001</v>
      </c>
      <c r="AF92" s="221">
        <v>2.9069999999999999E-3</v>
      </c>
      <c r="AG92" s="211"/>
    </row>
    <row r="93" spans="1:33" ht="15" customHeight="1" x14ac:dyDescent="0.35">
      <c r="A93" s="210" t="s">
        <v>2002</v>
      </c>
      <c r="B93" s="220" t="s">
        <v>1926</v>
      </c>
      <c r="C93" s="222">
        <v>72.815017999999995</v>
      </c>
      <c r="D93" s="222">
        <v>73.040633999999997</v>
      </c>
      <c r="E93" s="222">
        <v>73.261207999999996</v>
      </c>
      <c r="F93" s="222">
        <v>73.667236000000003</v>
      </c>
      <c r="G93" s="222">
        <v>73.764235999999997</v>
      </c>
      <c r="H93" s="222">
        <v>74.012755999999996</v>
      </c>
      <c r="I93" s="222">
        <v>74.484229999999997</v>
      </c>
      <c r="J93" s="222">
        <v>74.536270000000002</v>
      </c>
      <c r="K93" s="222">
        <v>74.578864999999993</v>
      </c>
      <c r="L93" s="222">
        <v>74.635673999999995</v>
      </c>
      <c r="M93" s="222">
        <v>74.706490000000002</v>
      </c>
      <c r="N93" s="222">
        <v>74.791245000000004</v>
      </c>
      <c r="O93" s="222">
        <v>74.859589</v>
      </c>
      <c r="P93" s="222">
        <v>74.939896000000005</v>
      </c>
      <c r="Q93" s="222">
        <v>75.041404999999997</v>
      </c>
      <c r="R93" s="222">
        <v>75.127021999999997</v>
      </c>
      <c r="S93" s="222">
        <v>75.181038000000001</v>
      </c>
      <c r="T93" s="222">
        <v>75.292580000000001</v>
      </c>
      <c r="U93" s="222">
        <v>75.357108999999994</v>
      </c>
      <c r="V93" s="222">
        <v>75.431122000000002</v>
      </c>
      <c r="W93" s="222">
        <v>75.517700000000005</v>
      </c>
      <c r="X93" s="222">
        <v>75.580512999999996</v>
      </c>
      <c r="Y93" s="222">
        <v>75.614295999999996</v>
      </c>
      <c r="Z93" s="222">
        <v>75.651047000000005</v>
      </c>
      <c r="AA93" s="222">
        <v>75.685799000000003</v>
      </c>
      <c r="AB93" s="222">
        <v>75.718627999999995</v>
      </c>
      <c r="AC93" s="222">
        <v>75.751328000000001</v>
      </c>
      <c r="AD93" s="222">
        <v>75.785454000000001</v>
      </c>
      <c r="AE93" s="222">
        <v>75.796135000000007</v>
      </c>
      <c r="AF93" s="221">
        <v>1.4339999999999999E-3</v>
      </c>
      <c r="AG93" s="211"/>
    </row>
    <row r="94" spans="1:33" ht="15" customHeight="1" x14ac:dyDescent="0.35">
      <c r="A94" s="210" t="s">
        <v>2003</v>
      </c>
      <c r="B94" s="220" t="s">
        <v>1928</v>
      </c>
      <c r="C94" s="222">
        <v>30.744517999999999</v>
      </c>
      <c r="D94" s="222">
        <v>30.909389000000001</v>
      </c>
      <c r="E94" s="222">
        <v>31.026615</v>
      </c>
      <c r="F94" s="222">
        <v>31.40634</v>
      </c>
      <c r="G94" s="222">
        <v>31.489585999999999</v>
      </c>
      <c r="H94" s="222">
        <v>31.667141000000001</v>
      </c>
      <c r="I94" s="222">
        <v>32.128760999999997</v>
      </c>
      <c r="J94" s="222">
        <v>32.194133999999998</v>
      </c>
      <c r="K94" s="222">
        <v>32.260651000000003</v>
      </c>
      <c r="L94" s="222">
        <v>32.326194999999998</v>
      </c>
      <c r="M94" s="222">
        <v>32.393985999999998</v>
      </c>
      <c r="N94" s="222">
        <v>32.466304999999998</v>
      </c>
      <c r="O94" s="222">
        <v>32.520339999999997</v>
      </c>
      <c r="P94" s="222">
        <v>32.582332999999998</v>
      </c>
      <c r="Q94" s="222">
        <v>32.658234</v>
      </c>
      <c r="R94" s="222">
        <v>32.738636</v>
      </c>
      <c r="S94" s="222">
        <v>32.794848999999999</v>
      </c>
      <c r="T94" s="222">
        <v>32.918053</v>
      </c>
      <c r="U94" s="222">
        <v>32.989562999999997</v>
      </c>
      <c r="V94" s="222">
        <v>33.073326000000002</v>
      </c>
      <c r="W94" s="222">
        <v>33.171635000000002</v>
      </c>
      <c r="X94" s="222">
        <v>33.242851000000002</v>
      </c>
      <c r="Y94" s="222">
        <v>33.282874999999997</v>
      </c>
      <c r="Z94" s="222">
        <v>33.325890000000001</v>
      </c>
      <c r="AA94" s="222">
        <v>33.367427999999997</v>
      </c>
      <c r="AB94" s="222">
        <v>33.406235000000002</v>
      </c>
      <c r="AC94" s="222">
        <v>33.444831999999998</v>
      </c>
      <c r="AD94" s="222">
        <v>33.485474000000004</v>
      </c>
      <c r="AE94" s="222">
        <v>33.502566999999999</v>
      </c>
      <c r="AF94" s="221">
        <v>3.0730000000000002E-3</v>
      </c>
      <c r="AG94" s="211"/>
    </row>
    <row r="95" spans="1:33" ht="12" customHeight="1" x14ac:dyDescent="0.35">
      <c r="A95" s="210" t="s">
        <v>2004</v>
      </c>
      <c r="B95" s="220" t="s">
        <v>1930</v>
      </c>
      <c r="C95" s="222">
        <v>41.977856000000003</v>
      </c>
      <c r="D95" s="222">
        <v>42.158653000000001</v>
      </c>
      <c r="E95" s="222">
        <v>42.275962999999997</v>
      </c>
      <c r="F95" s="222">
        <v>42.662933000000002</v>
      </c>
      <c r="G95" s="222">
        <v>42.717564000000003</v>
      </c>
      <c r="H95" s="222">
        <v>42.917183000000001</v>
      </c>
      <c r="I95" s="222">
        <v>43.316578</v>
      </c>
      <c r="J95" s="222">
        <v>43.385970999999998</v>
      </c>
      <c r="K95" s="222">
        <v>43.455222999999997</v>
      </c>
      <c r="L95" s="222">
        <v>43.515166999999998</v>
      </c>
      <c r="M95" s="222">
        <v>43.580730000000003</v>
      </c>
      <c r="N95" s="222">
        <v>43.668629000000003</v>
      </c>
      <c r="O95" s="222">
        <v>43.749049999999997</v>
      </c>
      <c r="P95" s="222">
        <v>43.836692999999997</v>
      </c>
      <c r="Q95" s="222">
        <v>43.932400000000001</v>
      </c>
      <c r="R95" s="222">
        <v>44.010596999999997</v>
      </c>
      <c r="S95" s="222">
        <v>44.063018999999997</v>
      </c>
      <c r="T95" s="222">
        <v>44.179619000000002</v>
      </c>
      <c r="U95" s="222">
        <v>44.244948999999998</v>
      </c>
      <c r="V95" s="222">
        <v>44.31823</v>
      </c>
      <c r="W95" s="222">
        <v>44.403553000000002</v>
      </c>
      <c r="X95" s="222">
        <v>44.465401</v>
      </c>
      <c r="Y95" s="222">
        <v>44.498386000000004</v>
      </c>
      <c r="Z95" s="222">
        <v>44.535423000000002</v>
      </c>
      <c r="AA95" s="222">
        <v>44.570067999999999</v>
      </c>
      <c r="AB95" s="222">
        <v>44.602451000000002</v>
      </c>
      <c r="AC95" s="222">
        <v>44.634655000000002</v>
      </c>
      <c r="AD95" s="222">
        <v>44.668762000000001</v>
      </c>
      <c r="AE95" s="222">
        <v>44.679164999999998</v>
      </c>
      <c r="AF95" s="221">
        <v>2.2300000000000002E-3</v>
      </c>
      <c r="AG95" s="211"/>
    </row>
    <row r="96" spans="1:33" ht="15" customHeight="1" x14ac:dyDescent="0.35">
      <c r="A96" s="210" t="s">
        <v>2005</v>
      </c>
      <c r="B96" s="220" t="s">
        <v>1932</v>
      </c>
      <c r="C96" s="222">
        <v>38.826220999999997</v>
      </c>
      <c r="D96" s="222">
        <v>39.174332</v>
      </c>
      <c r="E96" s="222">
        <v>39.310043</v>
      </c>
      <c r="F96" s="222">
        <v>39.848660000000002</v>
      </c>
      <c r="G96" s="222">
        <v>40.134723999999999</v>
      </c>
      <c r="H96" s="222">
        <v>40.416679000000002</v>
      </c>
      <c r="I96" s="222">
        <v>40.741672999999999</v>
      </c>
      <c r="J96" s="222">
        <v>40.812645000000003</v>
      </c>
      <c r="K96" s="222">
        <v>40.894058000000001</v>
      </c>
      <c r="L96" s="222">
        <v>40.981456999999999</v>
      </c>
      <c r="M96" s="222">
        <v>41.091267000000002</v>
      </c>
      <c r="N96" s="222">
        <v>41.229996</v>
      </c>
      <c r="O96" s="222">
        <v>41.299788999999997</v>
      </c>
      <c r="P96" s="222">
        <v>41.383045000000003</v>
      </c>
      <c r="Q96" s="222">
        <v>41.473801000000002</v>
      </c>
      <c r="R96" s="222">
        <v>41.550345999999998</v>
      </c>
      <c r="S96" s="222">
        <v>41.605255</v>
      </c>
      <c r="T96" s="222">
        <v>41.713580999999998</v>
      </c>
      <c r="U96" s="222">
        <v>41.768940000000001</v>
      </c>
      <c r="V96" s="222">
        <v>41.830371999999997</v>
      </c>
      <c r="W96" s="222">
        <v>41.898529000000003</v>
      </c>
      <c r="X96" s="222">
        <v>41.940562999999997</v>
      </c>
      <c r="Y96" s="222">
        <v>41.953265999999999</v>
      </c>
      <c r="Z96" s="222">
        <v>41.973765999999998</v>
      </c>
      <c r="AA96" s="222">
        <v>41.988318999999997</v>
      </c>
      <c r="AB96" s="222">
        <v>42.000565000000002</v>
      </c>
      <c r="AC96" s="222">
        <v>42.012698999999998</v>
      </c>
      <c r="AD96" s="222">
        <v>42.026108000000001</v>
      </c>
      <c r="AE96" s="222">
        <v>42.031711999999999</v>
      </c>
      <c r="AF96" s="221">
        <v>2.8370000000000001E-3</v>
      </c>
      <c r="AG96" s="211"/>
    </row>
    <row r="97" spans="1:33" ht="12" customHeight="1" x14ac:dyDescent="0.35">
      <c r="A97" s="210" t="s">
        <v>2006</v>
      </c>
      <c r="B97" s="220" t="s">
        <v>1934</v>
      </c>
      <c r="C97" s="222">
        <v>47.806538000000003</v>
      </c>
      <c r="D97" s="222">
        <v>48.042346999999999</v>
      </c>
      <c r="E97" s="222">
        <v>48.289104000000002</v>
      </c>
      <c r="F97" s="222">
        <v>48.885497999999998</v>
      </c>
      <c r="G97" s="222">
        <v>49.285972999999998</v>
      </c>
      <c r="H97" s="222">
        <v>49.560307000000002</v>
      </c>
      <c r="I97" s="222">
        <v>49.907795</v>
      </c>
      <c r="J97" s="222">
        <v>50.068092</v>
      </c>
      <c r="K97" s="222">
        <v>50.186382000000002</v>
      </c>
      <c r="L97" s="222">
        <v>50.317314000000003</v>
      </c>
      <c r="M97" s="222">
        <v>50.437454000000002</v>
      </c>
      <c r="N97" s="222">
        <v>50.566516999999997</v>
      </c>
      <c r="O97" s="222">
        <v>50.637473999999997</v>
      </c>
      <c r="P97" s="222">
        <v>50.713679999999997</v>
      </c>
      <c r="Q97" s="222">
        <v>50.790076999999997</v>
      </c>
      <c r="R97" s="222">
        <v>50.850555</v>
      </c>
      <c r="S97" s="222">
        <v>50.890799999999999</v>
      </c>
      <c r="T97" s="222">
        <v>50.971801999999997</v>
      </c>
      <c r="U97" s="222">
        <v>51.020325</v>
      </c>
      <c r="V97" s="222">
        <v>51.071747000000002</v>
      </c>
      <c r="W97" s="222">
        <v>51.133544999999998</v>
      </c>
      <c r="X97" s="222">
        <v>51.176022000000003</v>
      </c>
      <c r="Y97" s="222">
        <v>51.193213999999998</v>
      </c>
      <c r="Z97" s="222">
        <v>51.214691000000002</v>
      </c>
      <c r="AA97" s="222">
        <v>51.232185000000001</v>
      </c>
      <c r="AB97" s="222">
        <v>51.247883000000002</v>
      </c>
      <c r="AC97" s="222">
        <v>51.263542000000001</v>
      </c>
      <c r="AD97" s="222">
        <v>51.279980000000002</v>
      </c>
      <c r="AE97" s="222">
        <v>51.288848999999999</v>
      </c>
      <c r="AF97" s="221">
        <v>2.5140000000000002E-3</v>
      </c>
      <c r="AG97" s="211"/>
    </row>
    <row r="98" spans="1:33" ht="15" customHeight="1" x14ac:dyDescent="0.35">
      <c r="A98" s="210" t="s">
        <v>2007</v>
      </c>
      <c r="B98" s="220" t="s">
        <v>1936</v>
      </c>
      <c r="C98" s="222">
        <v>31.475483000000001</v>
      </c>
      <c r="D98" s="222">
        <v>31.753617999999999</v>
      </c>
      <c r="E98" s="222">
        <v>32.002087000000003</v>
      </c>
      <c r="F98" s="222">
        <v>32.629078</v>
      </c>
      <c r="G98" s="222">
        <v>32.941898000000002</v>
      </c>
      <c r="H98" s="222">
        <v>33.336627999999997</v>
      </c>
      <c r="I98" s="222">
        <v>33.793407000000002</v>
      </c>
      <c r="J98" s="222">
        <v>34.011004999999997</v>
      </c>
      <c r="K98" s="222">
        <v>34.200198999999998</v>
      </c>
      <c r="L98" s="222">
        <v>34.427478999999998</v>
      </c>
      <c r="M98" s="222">
        <v>34.523743000000003</v>
      </c>
      <c r="N98" s="222">
        <v>34.624352000000002</v>
      </c>
      <c r="O98" s="222">
        <v>34.659419999999997</v>
      </c>
      <c r="P98" s="222">
        <v>34.686523000000001</v>
      </c>
      <c r="Q98" s="222">
        <v>34.723236</v>
      </c>
      <c r="R98" s="222">
        <v>34.754970999999998</v>
      </c>
      <c r="S98" s="222">
        <v>34.774849000000003</v>
      </c>
      <c r="T98" s="222">
        <v>34.822029000000001</v>
      </c>
      <c r="U98" s="222">
        <v>34.846511999999997</v>
      </c>
      <c r="V98" s="222">
        <v>34.873848000000002</v>
      </c>
      <c r="W98" s="222">
        <v>34.901409000000001</v>
      </c>
      <c r="X98" s="222">
        <v>34.922890000000002</v>
      </c>
      <c r="Y98" s="222">
        <v>34.936275000000002</v>
      </c>
      <c r="Z98" s="222">
        <v>34.949779999999997</v>
      </c>
      <c r="AA98" s="222">
        <v>34.962761</v>
      </c>
      <c r="AB98" s="222">
        <v>34.975769</v>
      </c>
      <c r="AC98" s="222">
        <v>34.988467999999997</v>
      </c>
      <c r="AD98" s="222">
        <v>35.000762999999999</v>
      </c>
      <c r="AE98" s="222">
        <v>35.006301999999998</v>
      </c>
      <c r="AF98" s="221">
        <v>3.8040000000000001E-3</v>
      </c>
      <c r="AG98" s="211"/>
    </row>
    <row r="99" spans="1:33" ht="15" customHeight="1" x14ac:dyDescent="0.35">
      <c r="A99" s="210" t="s">
        <v>2008</v>
      </c>
      <c r="B99" s="220" t="s">
        <v>1938</v>
      </c>
      <c r="C99" s="222">
        <v>39.227679999999999</v>
      </c>
      <c r="D99" s="222">
        <v>39.579616999999999</v>
      </c>
      <c r="E99" s="222">
        <v>39.792060999999997</v>
      </c>
      <c r="F99" s="222">
        <v>40.052784000000003</v>
      </c>
      <c r="G99" s="222">
        <v>40.4557</v>
      </c>
      <c r="H99" s="222">
        <v>40.640968000000001</v>
      </c>
      <c r="I99" s="222">
        <v>40.953484000000003</v>
      </c>
      <c r="J99" s="222">
        <v>41.031939999999999</v>
      </c>
      <c r="K99" s="222">
        <v>41.108485999999999</v>
      </c>
      <c r="L99" s="222">
        <v>41.183449000000003</v>
      </c>
      <c r="M99" s="222">
        <v>41.267910000000001</v>
      </c>
      <c r="N99" s="222">
        <v>41.392516999999998</v>
      </c>
      <c r="O99" s="222">
        <v>41.457413000000003</v>
      </c>
      <c r="P99" s="222">
        <v>41.524009999999997</v>
      </c>
      <c r="Q99" s="222">
        <v>41.604568</v>
      </c>
      <c r="R99" s="222">
        <v>41.670822000000001</v>
      </c>
      <c r="S99" s="222">
        <v>41.712108999999998</v>
      </c>
      <c r="T99" s="222">
        <v>41.807667000000002</v>
      </c>
      <c r="U99" s="222">
        <v>41.855739999999997</v>
      </c>
      <c r="V99" s="222">
        <v>41.905762000000003</v>
      </c>
      <c r="W99" s="222">
        <v>41.96743</v>
      </c>
      <c r="X99" s="222">
        <v>42.008159999999997</v>
      </c>
      <c r="Y99" s="222">
        <v>42.019722000000002</v>
      </c>
      <c r="Z99" s="222">
        <v>42.038978999999998</v>
      </c>
      <c r="AA99" s="222">
        <v>42.053417000000003</v>
      </c>
      <c r="AB99" s="222">
        <v>42.066043999999998</v>
      </c>
      <c r="AC99" s="222">
        <v>42.078552000000002</v>
      </c>
      <c r="AD99" s="222">
        <v>42.092326999999997</v>
      </c>
      <c r="AE99" s="222">
        <v>42.098269999999999</v>
      </c>
      <c r="AF99" s="221">
        <v>2.5249999999999999E-3</v>
      </c>
      <c r="AG99" s="211"/>
    </row>
    <row r="100" spans="1:33" ht="15" customHeight="1" x14ac:dyDescent="0.35">
      <c r="A100" s="210" t="s">
        <v>2009</v>
      </c>
      <c r="B100" s="220" t="s">
        <v>1940</v>
      </c>
      <c r="C100" s="222">
        <v>43.336357</v>
      </c>
      <c r="D100" s="222">
        <v>43.633102000000001</v>
      </c>
      <c r="E100" s="222">
        <v>43.936363</v>
      </c>
      <c r="F100" s="222">
        <v>44.456783000000001</v>
      </c>
      <c r="G100" s="222">
        <v>45.001075999999998</v>
      </c>
      <c r="H100" s="222">
        <v>45.189658999999999</v>
      </c>
      <c r="I100" s="222">
        <v>45.538246000000001</v>
      </c>
      <c r="J100" s="222">
        <v>45.628773000000002</v>
      </c>
      <c r="K100" s="222">
        <v>45.708683000000001</v>
      </c>
      <c r="L100" s="222">
        <v>45.794575000000002</v>
      </c>
      <c r="M100" s="222">
        <v>45.916172000000003</v>
      </c>
      <c r="N100" s="222">
        <v>46.073452000000003</v>
      </c>
      <c r="O100" s="222">
        <v>46.166182999999997</v>
      </c>
      <c r="P100" s="222">
        <v>46.262233999999999</v>
      </c>
      <c r="Q100" s="222">
        <v>46.361038000000001</v>
      </c>
      <c r="R100" s="222">
        <v>46.432583000000001</v>
      </c>
      <c r="S100" s="222">
        <v>46.480426999999999</v>
      </c>
      <c r="T100" s="222">
        <v>46.571297000000001</v>
      </c>
      <c r="U100" s="222">
        <v>46.622238000000003</v>
      </c>
      <c r="V100" s="222">
        <v>46.666058</v>
      </c>
      <c r="W100" s="222">
        <v>46.717078999999998</v>
      </c>
      <c r="X100" s="222">
        <v>46.753211999999998</v>
      </c>
      <c r="Y100" s="222">
        <v>46.765388000000002</v>
      </c>
      <c r="Z100" s="222">
        <v>46.784537999999998</v>
      </c>
      <c r="AA100" s="222">
        <v>46.798350999999997</v>
      </c>
      <c r="AB100" s="222">
        <v>46.810642000000001</v>
      </c>
      <c r="AC100" s="222">
        <v>46.822825999999999</v>
      </c>
      <c r="AD100" s="222">
        <v>46.836196999999999</v>
      </c>
      <c r="AE100" s="222">
        <v>46.841675000000002</v>
      </c>
      <c r="AF100" s="221">
        <v>2.7820000000000002E-3</v>
      </c>
      <c r="AG100" s="211"/>
    </row>
    <row r="101" spans="1:33" ht="15" customHeight="1" x14ac:dyDescent="0.35">
      <c r="A101" s="210" t="s">
        <v>2010</v>
      </c>
      <c r="B101" s="220" t="s">
        <v>1942</v>
      </c>
      <c r="C101" s="222">
        <v>71.874222000000003</v>
      </c>
      <c r="D101" s="222">
        <v>72.324173000000002</v>
      </c>
      <c r="E101" s="222">
        <v>72.586646999999999</v>
      </c>
      <c r="F101" s="222">
        <v>72.979461999999998</v>
      </c>
      <c r="G101" s="222">
        <v>73.425308000000001</v>
      </c>
      <c r="H101" s="222">
        <v>73.853806000000006</v>
      </c>
      <c r="I101" s="222">
        <v>74.222213999999994</v>
      </c>
      <c r="J101" s="222">
        <v>74.381668000000005</v>
      </c>
      <c r="K101" s="222">
        <v>74.496880000000004</v>
      </c>
      <c r="L101" s="222">
        <v>74.636870999999999</v>
      </c>
      <c r="M101" s="222">
        <v>74.761054999999999</v>
      </c>
      <c r="N101" s="222">
        <v>74.910736</v>
      </c>
      <c r="O101" s="222">
        <v>75.002883999999995</v>
      </c>
      <c r="P101" s="222">
        <v>75.096671999999998</v>
      </c>
      <c r="Q101" s="222">
        <v>75.190346000000005</v>
      </c>
      <c r="R101" s="222">
        <v>75.252998000000005</v>
      </c>
      <c r="S101" s="222">
        <v>75.291870000000003</v>
      </c>
      <c r="T101" s="222">
        <v>75.382141000000004</v>
      </c>
      <c r="U101" s="222">
        <v>75.435401999999996</v>
      </c>
      <c r="V101" s="222">
        <v>75.492339999999999</v>
      </c>
      <c r="W101" s="222">
        <v>75.561927999999995</v>
      </c>
      <c r="X101" s="222">
        <v>75.608970999999997</v>
      </c>
      <c r="Y101" s="222">
        <v>75.624054000000001</v>
      </c>
      <c r="Z101" s="222">
        <v>75.645622000000003</v>
      </c>
      <c r="AA101" s="222">
        <v>75.662154999999998</v>
      </c>
      <c r="AB101" s="222">
        <v>75.676933000000005</v>
      </c>
      <c r="AC101" s="222">
        <v>75.691733999999997</v>
      </c>
      <c r="AD101" s="222">
        <v>75.707419999999999</v>
      </c>
      <c r="AE101" s="222">
        <v>75.715262999999993</v>
      </c>
      <c r="AF101" s="221">
        <v>1.861E-3</v>
      </c>
      <c r="AG101" s="211"/>
    </row>
    <row r="102" spans="1:33" ht="15" customHeight="1" x14ac:dyDescent="0.35">
      <c r="A102" s="210" t="s">
        <v>2011</v>
      </c>
      <c r="B102" s="220" t="s">
        <v>1944</v>
      </c>
      <c r="C102" s="222">
        <v>34.563792999999997</v>
      </c>
      <c r="D102" s="222">
        <v>34.833281999999997</v>
      </c>
      <c r="E102" s="222">
        <v>34.991534999999999</v>
      </c>
      <c r="F102" s="222">
        <v>35.444195000000001</v>
      </c>
      <c r="G102" s="222">
        <v>35.767197000000003</v>
      </c>
      <c r="H102" s="222">
        <v>36.033607000000003</v>
      </c>
      <c r="I102" s="222">
        <v>36.451714000000003</v>
      </c>
      <c r="J102" s="222">
        <v>36.580063000000003</v>
      </c>
      <c r="K102" s="222">
        <v>36.695396000000002</v>
      </c>
      <c r="L102" s="222">
        <v>36.824359999999999</v>
      </c>
      <c r="M102" s="222">
        <v>36.942512999999998</v>
      </c>
      <c r="N102" s="222">
        <v>37.070388999999999</v>
      </c>
      <c r="O102" s="222">
        <v>37.124149000000003</v>
      </c>
      <c r="P102" s="222">
        <v>37.177455999999999</v>
      </c>
      <c r="Q102" s="222">
        <v>37.244942000000002</v>
      </c>
      <c r="R102" s="222">
        <v>37.314692999999998</v>
      </c>
      <c r="S102" s="222">
        <v>37.358066999999998</v>
      </c>
      <c r="T102" s="222">
        <v>37.466003000000001</v>
      </c>
      <c r="U102" s="222">
        <v>37.520221999999997</v>
      </c>
      <c r="V102" s="222">
        <v>37.588085</v>
      </c>
      <c r="W102" s="222">
        <v>37.669575000000002</v>
      </c>
      <c r="X102" s="222">
        <v>37.719284000000002</v>
      </c>
      <c r="Y102" s="222">
        <v>37.741737000000001</v>
      </c>
      <c r="Z102" s="222">
        <v>37.765037999999997</v>
      </c>
      <c r="AA102" s="222">
        <v>37.787086000000002</v>
      </c>
      <c r="AB102" s="222">
        <v>37.808128000000004</v>
      </c>
      <c r="AC102" s="222">
        <v>37.828826999999997</v>
      </c>
      <c r="AD102" s="222">
        <v>37.85004</v>
      </c>
      <c r="AE102" s="222">
        <v>37.863976000000001</v>
      </c>
      <c r="AF102" s="221">
        <v>3.2620000000000001E-3</v>
      </c>
      <c r="AG102" s="211"/>
    </row>
    <row r="103" spans="1:33" ht="15" customHeight="1" x14ac:dyDescent="0.35">
      <c r="A103" s="210" t="s">
        <v>2012</v>
      </c>
      <c r="B103" s="220" t="s">
        <v>1946</v>
      </c>
      <c r="C103" s="222">
        <v>49.957389999999997</v>
      </c>
      <c r="D103" s="222">
        <v>50.225425999999999</v>
      </c>
      <c r="E103" s="222">
        <v>50.458430999999997</v>
      </c>
      <c r="F103" s="222">
        <v>51.016742999999998</v>
      </c>
      <c r="G103" s="222">
        <v>51.399737999999999</v>
      </c>
      <c r="H103" s="222">
        <v>51.647647999999997</v>
      </c>
      <c r="I103" s="222">
        <v>52.010075000000001</v>
      </c>
      <c r="J103" s="222">
        <v>52.135181000000003</v>
      </c>
      <c r="K103" s="222">
        <v>52.24736</v>
      </c>
      <c r="L103" s="222">
        <v>52.374870000000001</v>
      </c>
      <c r="M103" s="222">
        <v>52.503124</v>
      </c>
      <c r="N103" s="222">
        <v>52.65757</v>
      </c>
      <c r="O103" s="222">
        <v>52.747833</v>
      </c>
      <c r="P103" s="222">
        <v>52.837268999999999</v>
      </c>
      <c r="Q103" s="222">
        <v>52.931865999999999</v>
      </c>
      <c r="R103" s="222">
        <v>53.015270000000001</v>
      </c>
      <c r="S103" s="222">
        <v>53.073307</v>
      </c>
      <c r="T103" s="222">
        <v>53.180897000000002</v>
      </c>
      <c r="U103" s="222">
        <v>53.242825000000003</v>
      </c>
      <c r="V103" s="222">
        <v>53.307792999999997</v>
      </c>
      <c r="W103" s="222">
        <v>53.375813000000001</v>
      </c>
      <c r="X103" s="222">
        <v>53.424697999999999</v>
      </c>
      <c r="Y103" s="222">
        <v>53.448532</v>
      </c>
      <c r="Z103" s="222">
        <v>53.478535000000001</v>
      </c>
      <c r="AA103" s="222">
        <v>53.502918000000001</v>
      </c>
      <c r="AB103" s="222">
        <v>53.525008999999997</v>
      </c>
      <c r="AC103" s="222">
        <v>53.546936000000002</v>
      </c>
      <c r="AD103" s="222">
        <v>53.569656000000002</v>
      </c>
      <c r="AE103" s="222">
        <v>53.584896000000001</v>
      </c>
      <c r="AF103" s="221">
        <v>2.5070000000000001E-3</v>
      </c>
      <c r="AG103" s="211"/>
    </row>
    <row r="104" spans="1:33" ht="15" customHeight="1" x14ac:dyDescent="0.35">
      <c r="A104" s="207"/>
      <c r="B104" s="219" t="s">
        <v>28</v>
      </c>
      <c r="C104" s="211"/>
      <c r="D104" s="211"/>
      <c r="E104" s="211"/>
      <c r="F104" s="211"/>
      <c r="G104" s="211"/>
      <c r="H104" s="211"/>
      <c r="I104" s="211"/>
      <c r="J104" s="211"/>
      <c r="K104" s="211"/>
      <c r="L104" s="211"/>
      <c r="M104" s="211"/>
      <c r="N104" s="211"/>
      <c r="O104" s="211"/>
      <c r="P104" s="211"/>
      <c r="Q104" s="211"/>
      <c r="R104" s="211"/>
      <c r="S104" s="211"/>
      <c r="T104" s="211"/>
      <c r="U104" s="211"/>
      <c r="V104" s="211"/>
      <c r="W104" s="211"/>
      <c r="X104" s="211"/>
      <c r="Y104" s="211"/>
      <c r="Z104" s="211"/>
      <c r="AA104" s="211"/>
      <c r="AB104" s="211"/>
      <c r="AC104" s="211"/>
      <c r="AD104" s="211"/>
      <c r="AE104" s="211"/>
      <c r="AF104" s="211"/>
      <c r="AG104" s="211"/>
    </row>
    <row r="105" spans="1:33" ht="15" customHeight="1" x14ac:dyDescent="0.35">
      <c r="A105" s="210" t="s">
        <v>2013</v>
      </c>
      <c r="B105" s="220" t="s">
        <v>1916</v>
      </c>
      <c r="C105" s="222">
        <v>0</v>
      </c>
      <c r="D105" s="222">
        <v>0</v>
      </c>
      <c r="E105" s="222">
        <v>0</v>
      </c>
      <c r="F105" s="222">
        <v>0</v>
      </c>
      <c r="G105" s="222">
        <v>0</v>
      </c>
      <c r="H105" s="222">
        <v>0</v>
      </c>
      <c r="I105" s="222">
        <v>0</v>
      </c>
      <c r="J105" s="222">
        <v>0</v>
      </c>
      <c r="K105" s="222">
        <v>0</v>
      </c>
      <c r="L105" s="222">
        <v>0</v>
      </c>
      <c r="M105" s="222">
        <v>0</v>
      </c>
      <c r="N105" s="222">
        <v>0</v>
      </c>
      <c r="O105" s="222">
        <v>0</v>
      </c>
      <c r="P105" s="222">
        <v>0</v>
      </c>
      <c r="Q105" s="222">
        <v>0</v>
      </c>
      <c r="R105" s="222">
        <v>0</v>
      </c>
      <c r="S105" s="222">
        <v>0</v>
      </c>
      <c r="T105" s="222">
        <v>0</v>
      </c>
      <c r="U105" s="222">
        <v>0</v>
      </c>
      <c r="V105" s="222">
        <v>0</v>
      </c>
      <c r="W105" s="222">
        <v>0</v>
      </c>
      <c r="X105" s="222">
        <v>0</v>
      </c>
      <c r="Y105" s="222">
        <v>0</v>
      </c>
      <c r="Z105" s="222">
        <v>0</v>
      </c>
      <c r="AA105" s="222">
        <v>0</v>
      </c>
      <c r="AB105" s="222">
        <v>0</v>
      </c>
      <c r="AC105" s="222">
        <v>0</v>
      </c>
      <c r="AD105" s="222">
        <v>0</v>
      </c>
      <c r="AE105" s="222">
        <v>0</v>
      </c>
      <c r="AF105" s="221" t="s">
        <v>2926</v>
      </c>
      <c r="AG105" s="211"/>
    </row>
    <row r="106" spans="1:33" ht="15" customHeight="1" x14ac:dyDescent="0.35">
      <c r="A106" s="210" t="s">
        <v>2014</v>
      </c>
      <c r="B106" s="220" t="s">
        <v>1918</v>
      </c>
      <c r="C106" s="222">
        <v>0</v>
      </c>
      <c r="D106" s="222">
        <v>0</v>
      </c>
      <c r="E106" s="222">
        <v>0</v>
      </c>
      <c r="F106" s="222">
        <v>0</v>
      </c>
      <c r="G106" s="222">
        <v>0</v>
      </c>
      <c r="H106" s="222">
        <v>0</v>
      </c>
      <c r="I106" s="222">
        <v>0</v>
      </c>
      <c r="J106" s="222">
        <v>0</v>
      </c>
      <c r="K106" s="222">
        <v>0</v>
      </c>
      <c r="L106" s="222">
        <v>0</v>
      </c>
      <c r="M106" s="222">
        <v>0</v>
      </c>
      <c r="N106" s="222">
        <v>0</v>
      </c>
      <c r="O106" s="222">
        <v>0</v>
      </c>
      <c r="P106" s="222">
        <v>0</v>
      </c>
      <c r="Q106" s="222">
        <v>0</v>
      </c>
      <c r="R106" s="222">
        <v>0</v>
      </c>
      <c r="S106" s="222">
        <v>0</v>
      </c>
      <c r="T106" s="222">
        <v>0</v>
      </c>
      <c r="U106" s="222">
        <v>0</v>
      </c>
      <c r="V106" s="222">
        <v>0</v>
      </c>
      <c r="W106" s="222">
        <v>0</v>
      </c>
      <c r="X106" s="222">
        <v>0</v>
      </c>
      <c r="Y106" s="222">
        <v>0</v>
      </c>
      <c r="Z106" s="222">
        <v>0</v>
      </c>
      <c r="AA106" s="222">
        <v>0</v>
      </c>
      <c r="AB106" s="222">
        <v>0</v>
      </c>
      <c r="AC106" s="222">
        <v>0</v>
      </c>
      <c r="AD106" s="222">
        <v>0</v>
      </c>
      <c r="AE106" s="222">
        <v>0</v>
      </c>
      <c r="AF106" s="221" t="s">
        <v>2926</v>
      </c>
      <c r="AG106" s="211"/>
    </row>
    <row r="107" spans="1:33" ht="15" customHeight="1" x14ac:dyDescent="0.35">
      <c r="A107" s="210" t="s">
        <v>2015</v>
      </c>
      <c r="B107" s="220" t="s">
        <v>1920</v>
      </c>
      <c r="C107" s="222">
        <v>40.717540999999997</v>
      </c>
      <c r="D107" s="222">
        <v>40.922798</v>
      </c>
      <c r="E107" s="222">
        <v>41.051228000000002</v>
      </c>
      <c r="F107" s="222">
        <v>41.334114</v>
      </c>
      <c r="G107" s="222">
        <v>41.415005000000001</v>
      </c>
      <c r="H107" s="222">
        <v>41.586326999999997</v>
      </c>
      <c r="I107" s="222">
        <v>42.042994999999998</v>
      </c>
      <c r="J107" s="222">
        <v>42.109673000000001</v>
      </c>
      <c r="K107" s="222">
        <v>42.181747000000001</v>
      </c>
      <c r="L107" s="222">
        <v>42.253967000000003</v>
      </c>
      <c r="M107" s="222">
        <v>42.326275000000003</v>
      </c>
      <c r="N107" s="222">
        <v>42.405937000000002</v>
      </c>
      <c r="O107" s="222">
        <v>42.467067999999998</v>
      </c>
      <c r="P107" s="222">
        <v>42.540717999999998</v>
      </c>
      <c r="Q107" s="222">
        <v>42.610320999999999</v>
      </c>
      <c r="R107" s="222">
        <v>42.685509000000003</v>
      </c>
      <c r="S107" s="222">
        <v>42.746479000000001</v>
      </c>
      <c r="T107" s="222">
        <v>42.870486999999997</v>
      </c>
      <c r="U107" s="222">
        <v>42.953091000000001</v>
      </c>
      <c r="V107" s="222">
        <v>43.046241999999999</v>
      </c>
      <c r="W107" s="222">
        <v>43.149890999999997</v>
      </c>
      <c r="X107" s="222">
        <v>43.229134000000002</v>
      </c>
      <c r="Y107" s="222">
        <v>43.282398000000001</v>
      </c>
      <c r="Z107" s="222">
        <v>43.338633999999999</v>
      </c>
      <c r="AA107" s="222">
        <v>43.392508999999997</v>
      </c>
      <c r="AB107" s="222">
        <v>43.443192000000003</v>
      </c>
      <c r="AC107" s="222">
        <v>43.493701999999999</v>
      </c>
      <c r="AD107" s="222">
        <v>43.546539000000003</v>
      </c>
      <c r="AE107" s="222">
        <v>43.575831999999998</v>
      </c>
      <c r="AF107" s="221">
        <v>2.4260000000000002E-3</v>
      </c>
      <c r="AG107" s="211"/>
    </row>
    <row r="108" spans="1:33" ht="15" customHeight="1" x14ac:dyDescent="0.35">
      <c r="A108" s="210" t="s">
        <v>2016</v>
      </c>
      <c r="B108" s="220" t="s">
        <v>1922</v>
      </c>
      <c r="C108" s="222">
        <v>0</v>
      </c>
      <c r="D108" s="222">
        <v>0</v>
      </c>
      <c r="E108" s="222">
        <v>0</v>
      </c>
      <c r="F108" s="222">
        <v>0</v>
      </c>
      <c r="G108" s="222">
        <v>0</v>
      </c>
      <c r="H108" s="222">
        <v>0</v>
      </c>
      <c r="I108" s="222">
        <v>0</v>
      </c>
      <c r="J108" s="222">
        <v>0</v>
      </c>
      <c r="K108" s="222">
        <v>0</v>
      </c>
      <c r="L108" s="222">
        <v>0</v>
      </c>
      <c r="M108" s="222">
        <v>0</v>
      </c>
      <c r="N108" s="222">
        <v>0</v>
      </c>
      <c r="O108" s="222">
        <v>0</v>
      </c>
      <c r="P108" s="222">
        <v>0</v>
      </c>
      <c r="Q108" s="222">
        <v>0</v>
      </c>
      <c r="R108" s="222">
        <v>0</v>
      </c>
      <c r="S108" s="222">
        <v>0</v>
      </c>
      <c r="T108" s="222">
        <v>0</v>
      </c>
      <c r="U108" s="222">
        <v>0</v>
      </c>
      <c r="V108" s="222">
        <v>0</v>
      </c>
      <c r="W108" s="222">
        <v>0</v>
      </c>
      <c r="X108" s="222">
        <v>0</v>
      </c>
      <c r="Y108" s="222">
        <v>0</v>
      </c>
      <c r="Z108" s="222">
        <v>0</v>
      </c>
      <c r="AA108" s="222">
        <v>0</v>
      </c>
      <c r="AB108" s="222">
        <v>0</v>
      </c>
      <c r="AC108" s="222">
        <v>0</v>
      </c>
      <c r="AD108" s="222">
        <v>0</v>
      </c>
      <c r="AE108" s="222">
        <v>0</v>
      </c>
      <c r="AF108" s="221" t="s">
        <v>2926</v>
      </c>
      <c r="AG108" s="211"/>
    </row>
    <row r="109" spans="1:33" ht="15" customHeight="1" x14ac:dyDescent="0.35">
      <c r="A109" s="210" t="s">
        <v>2017</v>
      </c>
      <c r="B109" s="220" t="s">
        <v>1924</v>
      </c>
      <c r="C109" s="222">
        <v>44.315029000000003</v>
      </c>
      <c r="D109" s="222">
        <v>44.506878</v>
      </c>
      <c r="E109" s="222">
        <v>44.623676000000003</v>
      </c>
      <c r="F109" s="222">
        <v>44.913986000000001</v>
      </c>
      <c r="G109" s="222">
        <v>45.020611000000002</v>
      </c>
      <c r="H109" s="222">
        <v>45.213039000000002</v>
      </c>
      <c r="I109" s="222">
        <v>45.642811000000002</v>
      </c>
      <c r="J109" s="222">
        <v>45.723754999999997</v>
      </c>
      <c r="K109" s="222">
        <v>45.808311000000003</v>
      </c>
      <c r="L109" s="222">
        <v>45.877234999999999</v>
      </c>
      <c r="M109" s="222">
        <v>45.946266000000001</v>
      </c>
      <c r="N109" s="222">
        <v>46.032623000000001</v>
      </c>
      <c r="O109" s="222">
        <v>46.092540999999997</v>
      </c>
      <c r="P109" s="222">
        <v>46.162334000000001</v>
      </c>
      <c r="Q109" s="222">
        <v>46.236736000000001</v>
      </c>
      <c r="R109" s="222">
        <v>46.318931999999997</v>
      </c>
      <c r="S109" s="222">
        <v>46.382530000000003</v>
      </c>
      <c r="T109" s="222">
        <v>46.515532999999998</v>
      </c>
      <c r="U109" s="222">
        <v>46.594684999999998</v>
      </c>
      <c r="V109" s="222">
        <v>46.686905000000003</v>
      </c>
      <c r="W109" s="222">
        <v>46.794502000000001</v>
      </c>
      <c r="X109" s="222">
        <v>46.874217999999999</v>
      </c>
      <c r="Y109" s="222">
        <v>46.922218000000001</v>
      </c>
      <c r="Z109" s="222">
        <v>46.973540999999997</v>
      </c>
      <c r="AA109" s="222">
        <v>47.022686</v>
      </c>
      <c r="AB109" s="222">
        <v>47.068587999999998</v>
      </c>
      <c r="AC109" s="222">
        <v>47.114333999999999</v>
      </c>
      <c r="AD109" s="222">
        <v>47.162742999999999</v>
      </c>
      <c r="AE109" s="222">
        <v>47.187224999999998</v>
      </c>
      <c r="AF109" s="221">
        <v>2.245E-3</v>
      </c>
      <c r="AG109" s="211"/>
    </row>
    <row r="110" spans="1:33" ht="15" customHeight="1" x14ac:dyDescent="0.35">
      <c r="A110" s="210" t="s">
        <v>2018</v>
      </c>
      <c r="B110" s="220" t="s">
        <v>1926</v>
      </c>
      <c r="C110" s="222">
        <v>0</v>
      </c>
      <c r="D110" s="222">
        <v>0</v>
      </c>
      <c r="E110" s="222">
        <v>0</v>
      </c>
      <c r="F110" s="222">
        <v>0</v>
      </c>
      <c r="G110" s="222">
        <v>0</v>
      </c>
      <c r="H110" s="222">
        <v>0</v>
      </c>
      <c r="I110" s="222">
        <v>0</v>
      </c>
      <c r="J110" s="222">
        <v>0</v>
      </c>
      <c r="K110" s="222">
        <v>0</v>
      </c>
      <c r="L110" s="222">
        <v>0</v>
      </c>
      <c r="M110" s="222">
        <v>0</v>
      </c>
      <c r="N110" s="222">
        <v>0</v>
      </c>
      <c r="O110" s="222">
        <v>0</v>
      </c>
      <c r="P110" s="222">
        <v>0</v>
      </c>
      <c r="Q110" s="222">
        <v>0</v>
      </c>
      <c r="R110" s="222">
        <v>0</v>
      </c>
      <c r="S110" s="222">
        <v>0</v>
      </c>
      <c r="T110" s="222">
        <v>0</v>
      </c>
      <c r="U110" s="222">
        <v>0</v>
      </c>
      <c r="V110" s="222">
        <v>0</v>
      </c>
      <c r="W110" s="222">
        <v>0</v>
      </c>
      <c r="X110" s="222">
        <v>0</v>
      </c>
      <c r="Y110" s="222">
        <v>0</v>
      </c>
      <c r="Z110" s="222">
        <v>0</v>
      </c>
      <c r="AA110" s="222">
        <v>0</v>
      </c>
      <c r="AB110" s="222">
        <v>0</v>
      </c>
      <c r="AC110" s="222">
        <v>0</v>
      </c>
      <c r="AD110" s="222">
        <v>0</v>
      </c>
      <c r="AE110" s="222">
        <v>0</v>
      </c>
      <c r="AF110" s="221" t="s">
        <v>2926</v>
      </c>
      <c r="AG110" s="211"/>
    </row>
    <row r="111" spans="1:33" ht="15" customHeight="1" x14ac:dyDescent="0.35">
      <c r="A111" s="210" t="s">
        <v>2019</v>
      </c>
      <c r="B111" s="220" t="s">
        <v>1928</v>
      </c>
      <c r="C111" s="222">
        <v>0</v>
      </c>
      <c r="D111" s="222">
        <v>0</v>
      </c>
      <c r="E111" s="222">
        <v>0</v>
      </c>
      <c r="F111" s="222">
        <v>0</v>
      </c>
      <c r="G111" s="222">
        <v>0</v>
      </c>
      <c r="H111" s="222">
        <v>0</v>
      </c>
      <c r="I111" s="222">
        <v>0</v>
      </c>
      <c r="J111" s="222">
        <v>0</v>
      </c>
      <c r="K111" s="222">
        <v>0</v>
      </c>
      <c r="L111" s="222">
        <v>0</v>
      </c>
      <c r="M111" s="222">
        <v>0</v>
      </c>
      <c r="N111" s="222">
        <v>0</v>
      </c>
      <c r="O111" s="222">
        <v>0</v>
      </c>
      <c r="P111" s="222">
        <v>0</v>
      </c>
      <c r="Q111" s="222">
        <v>0</v>
      </c>
      <c r="R111" s="222">
        <v>0</v>
      </c>
      <c r="S111" s="222">
        <v>0</v>
      </c>
      <c r="T111" s="222">
        <v>0</v>
      </c>
      <c r="U111" s="222">
        <v>0</v>
      </c>
      <c r="V111" s="222">
        <v>0</v>
      </c>
      <c r="W111" s="222">
        <v>0</v>
      </c>
      <c r="X111" s="222">
        <v>0</v>
      </c>
      <c r="Y111" s="222">
        <v>0</v>
      </c>
      <c r="Z111" s="222">
        <v>0</v>
      </c>
      <c r="AA111" s="222">
        <v>0</v>
      </c>
      <c r="AB111" s="222">
        <v>0</v>
      </c>
      <c r="AC111" s="222">
        <v>0</v>
      </c>
      <c r="AD111" s="222">
        <v>0</v>
      </c>
      <c r="AE111" s="222">
        <v>0</v>
      </c>
      <c r="AF111" s="221" t="s">
        <v>2926</v>
      </c>
      <c r="AG111" s="211"/>
    </row>
    <row r="112" spans="1:33" ht="15" customHeight="1" x14ac:dyDescent="0.35">
      <c r="A112" s="210" t="s">
        <v>2020</v>
      </c>
      <c r="B112" s="220" t="s">
        <v>1930</v>
      </c>
      <c r="C112" s="222">
        <v>0</v>
      </c>
      <c r="D112" s="222">
        <v>0</v>
      </c>
      <c r="E112" s="222">
        <v>0</v>
      </c>
      <c r="F112" s="222">
        <v>0</v>
      </c>
      <c r="G112" s="222">
        <v>0</v>
      </c>
      <c r="H112" s="222">
        <v>0</v>
      </c>
      <c r="I112" s="222">
        <v>0</v>
      </c>
      <c r="J112" s="222">
        <v>0</v>
      </c>
      <c r="K112" s="222">
        <v>0</v>
      </c>
      <c r="L112" s="222">
        <v>0</v>
      </c>
      <c r="M112" s="222">
        <v>0</v>
      </c>
      <c r="N112" s="222">
        <v>0</v>
      </c>
      <c r="O112" s="222">
        <v>0</v>
      </c>
      <c r="P112" s="222">
        <v>0</v>
      </c>
      <c r="Q112" s="222">
        <v>0</v>
      </c>
      <c r="R112" s="222">
        <v>0</v>
      </c>
      <c r="S112" s="222">
        <v>0</v>
      </c>
      <c r="T112" s="222">
        <v>0</v>
      </c>
      <c r="U112" s="222">
        <v>0</v>
      </c>
      <c r="V112" s="222">
        <v>0</v>
      </c>
      <c r="W112" s="222">
        <v>0</v>
      </c>
      <c r="X112" s="222">
        <v>0</v>
      </c>
      <c r="Y112" s="222">
        <v>0</v>
      </c>
      <c r="Z112" s="222">
        <v>0</v>
      </c>
      <c r="AA112" s="222">
        <v>0</v>
      </c>
      <c r="AB112" s="222">
        <v>0</v>
      </c>
      <c r="AC112" s="222">
        <v>0</v>
      </c>
      <c r="AD112" s="222">
        <v>0</v>
      </c>
      <c r="AE112" s="222">
        <v>0</v>
      </c>
      <c r="AF112" s="221" t="s">
        <v>2926</v>
      </c>
      <c r="AG112" s="211"/>
    </row>
    <row r="113" spans="1:33" ht="12" customHeight="1" x14ac:dyDescent="0.35">
      <c r="A113" s="210" t="s">
        <v>2021</v>
      </c>
      <c r="B113" s="220" t="s">
        <v>1932</v>
      </c>
      <c r="C113" s="222">
        <v>0</v>
      </c>
      <c r="D113" s="222">
        <v>0</v>
      </c>
      <c r="E113" s="222">
        <v>0</v>
      </c>
      <c r="F113" s="222">
        <v>0</v>
      </c>
      <c r="G113" s="222">
        <v>0</v>
      </c>
      <c r="H113" s="222">
        <v>0</v>
      </c>
      <c r="I113" s="222">
        <v>0</v>
      </c>
      <c r="J113" s="222">
        <v>0</v>
      </c>
      <c r="K113" s="222">
        <v>0</v>
      </c>
      <c r="L113" s="222">
        <v>0</v>
      </c>
      <c r="M113" s="222">
        <v>0</v>
      </c>
      <c r="N113" s="222">
        <v>0</v>
      </c>
      <c r="O113" s="222">
        <v>0</v>
      </c>
      <c r="P113" s="222">
        <v>0</v>
      </c>
      <c r="Q113" s="222">
        <v>0</v>
      </c>
      <c r="R113" s="222">
        <v>0</v>
      </c>
      <c r="S113" s="222">
        <v>0</v>
      </c>
      <c r="T113" s="222">
        <v>0</v>
      </c>
      <c r="U113" s="222">
        <v>0</v>
      </c>
      <c r="V113" s="222">
        <v>0</v>
      </c>
      <c r="W113" s="222">
        <v>0</v>
      </c>
      <c r="X113" s="222">
        <v>0</v>
      </c>
      <c r="Y113" s="222">
        <v>0</v>
      </c>
      <c r="Z113" s="222">
        <v>0</v>
      </c>
      <c r="AA113" s="222">
        <v>0</v>
      </c>
      <c r="AB113" s="222">
        <v>0</v>
      </c>
      <c r="AC113" s="222">
        <v>0</v>
      </c>
      <c r="AD113" s="222">
        <v>0</v>
      </c>
      <c r="AE113" s="222">
        <v>0</v>
      </c>
      <c r="AF113" s="221" t="s">
        <v>2926</v>
      </c>
      <c r="AG113" s="211"/>
    </row>
    <row r="114" spans="1:33" ht="15" customHeight="1" x14ac:dyDescent="0.35">
      <c r="A114" s="210" t="s">
        <v>2022</v>
      </c>
      <c r="B114" s="220" t="s">
        <v>1934</v>
      </c>
      <c r="C114" s="222">
        <v>58.322978999999997</v>
      </c>
      <c r="D114" s="222">
        <v>58.561047000000002</v>
      </c>
      <c r="E114" s="222">
        <v>58.790359000000002</v>
      </c>
      <c r="F114" s="222">
        <v>59.393149999999999</v>
      </c>
      <c r="G114" s="222">
        <v>59.824306</v>
      </c>
      <c r="H114" s="222">
        <v>60.095272000000001</v>
      </c>
      <c r="I114" s="222">
        <v>60.421646000000003</v>
      </c>
      <c r="J114" s="222">
        <v>60.580798999999999</v>
      </c>
      <c r="K114" s="222">
        <v>60.697989999999997</v>
      </c>
      <c r="L114" s="222">
        <v>60.831080999999998</v>
      </c>
      <c r="M114" s="222">
        <v>60.945113999999997</v>
      </c>
      <c r="N114" s="222">
        <v>61.071758000000003</v>
      </c>
      <c r="O114" s="222">
        <v>61.133232</v>
      </c>
      <c r="P114" s="222">
        <v>61.200477999999997</v>
      </c>
      <c r="Q114" s="222">
        <v>61.278725000000001</v>
      </c>
      <c r="R114" s="222">
        <v>61.337353</v>
      </c>
      <c r="S114" s="222">
        <v>61.375655999999999</v>
      </c>
      <c r="T114" s="222">
        <v>61.450496999999999</v>
      </c>
      <c r="U114" s="222">
        <v>61.495663</v>
      </c>
      <c r="V114" s="222">
        <v>61.543224000000002</v>
      </c>
      <c r="W114" s="222">
        <v>61.604244000000001</v>
      </c>
      <c r="X114" s="222">
        <v>61.646183000000001</v>
      </c>
      <c r="Y114" s="222">
        <v>61.662567000000003</v>
      </c>
      <c r="Z114" s="222">
        <v>61.682056000000003</v>
      </c>
      <c r="AA114" s="222">
        <v>61.698996999999999</v>
      </c>
      <c r="AB114" s="222">
        <v>61.714424000000001</v>
      </c>
      <c r="AC114" s="222">
        <v>61.729813</v>
      </c>
      <c r="AD114" s="222">
        <v>61.74633</v>
      </c>
      <c r="AE114" s="222">
        <v>61.755299000000001</v>
      </c>
      <c r="AF114" s="221">
        <v>2.0439999999999998E-3</v>
      </c>
      <c r="AG114" s="211"/>
    </row>
    <row r="115" spans="1:33" ht="15" customHeight="1" x14ac:dyDescent="0.35">
      <c r="A115" s="210" t="s">
        <v>2023</v>
      </c>
      <c r="B115" s="220" t="s">
        <v>1936</v>
      </c>
      <c r="C115" s="222">
        <v>0</v>
      </c>
      <c r="D115" s="222">
        <v>0</v>
      </c>
      <c r="E115" s="222">
        <v>0</v>
      </c>
      <c r="F115" s="222">
        <v>0</v>
      </c>
      <c r="G115" s="222">
        <v>0</v>
      </c>
      <c r="H115" s="222">
        <v>0</v>
      </c>
      <c r="I115" s="222">
        <v>0</v>
      </c>
      <c r="J115" s="222">
        <v>0</v>
      </c>
      <c r="K115" s="222">
        <v>0</v>
      </c>
      <c r="L115" s="222">
        <v>0</v>
      </c>
      <c r="M115" s="222">
        <v>0</v>
      </c>
      <c r="N115" s="222">
        <v>0</v>
      </c>
      <c r="O115" s="222">
        <v>0</v>
      </c>
      <c r="P115" s="222">
        <v>0</v>
      </c>
      <c r="Q115" s="222">
        <v>0</v>
      </c>
      <c r="R115" s="222">
        <v>0</v>
      </c>
      <c r="S115" s="222">
        <v>0</v>
      </c>
      <c r="T115" s="222">
        <v>0</v>
      </c>
      <c r="U115" s="222">
        <v>0</v>
      </c>
      <c r="V115" s="222">
        <v>0</v>
      </c>
      <c r="W115" s="222">
        <v>0</v>
      </c>
      <c r="X115" s="222">
        <v>0</v>
      </c>
      <c r="Y115" s="222">
        <v>0</v>
      </c>
      <c r="Z115" s="222">
        <v>0</v>
      </c>
      <c r="AA115" s="222">
        <v>0</v>
      </c>
      <c r="AB115" s="222">
        <v>0</v>
      </c>
      <c r="AC115" s="222">
        <v>0</v>
      </c>
      <c r="AD115" s="222">
        <v>0</v>
      </c>
      <c r="AE115" s="222">
        <v>0</v>
      </c>
      <c r="AF115" s="221" t="s">
        <v>2926</v>
      </c>
      <c r="AG115" s="211"/>
    </row>
    <row r="116" spans="1:33" ht="15" customHeight="1" x14ac:dyDescent="0.35">
      <c r="A116" s="210" t="s">
        <v>2024</v>
      </c>
      <c r="B116" s="220" t="s">
        <v>1938</v>
      </c>
      <c r="C116" s="222">
        <v>49.748486</v>
      </c>
      <c r="D116" s="222">
        <v>50.085330999999996</v>
      </c>
      <c r="E116" s="222">
        <v>50.302460000000004</v>
      </c>
      <c r="F116" s="222">
        <v>50.566997999999998</v>
      </c>
      <c r="G116" s="222">
        <v>50.990783999999998</v>
      </c>
      <c r="H116" s="222">
        <v>51.170403</v>
      </c>
      <c r="I116" s="222">
        <v>51.472115000000002</v>
      </c>
      <c r="J116" s="222">
        <v>51.554763999999999</v>
      </c>
      <c r="K116" s="222">
        <v>51.630985000000003</v>
      </c>
      <c r="L116" s="222">
        <v>51.706482000000001</v>
      </c>
      <c r="M116" s="222">
        <v>51.782550999999998</v>
      </c>
      <c r="N116" s="222">
        <v>51.890937999999998</v>
      </c>
      <c r="O116" s="222">
        <v>51.944332000000003</v>
      </c>
      <c r="P116" s="222">
        <v>52.006976999999999</v>
      </c>
      <c r="Q116" s="222">
        <v>52.085372999999997</v>
      </c>
      <c r="R116" s="222">
        <v>52.143841000000002</v>
      </c>
      <c r="S116" s="222">
        <v>52.178489999999996</v>
      </c>
      <c r="T116" s="222">
        <v>52.276409000000001</v>
      </c>
      <c r="U116" s="222">
        <v>52.322215999999997</v>
      </c>
      <c r="V116" s="222">
        <v>52.376125000000002</v>
      </c>
      <c r="W116" s="222">
        <v>52.441322</v>
      </c>
      <c r="X116" s="222">
        <v>52.479892999999997</v>
      </c>
      <c r="Y116" s="222">
        <v>52.490746000000001</v>
      </c>
      <c r="Z116" s="222">
        <v>52.508845999999998</v>
      </c>
      <c r="AA116" s="222">
        <v>52.522751</v>
      </c>
      <c r="AB116" s="222">
        <v>52.535094999999998</v>
      </c>
      <c r="AC116" s="222">
        <v>52.547398000000001</v>
      </c>
      <c r="AD116" s="222">
        <v>52.560982000000003</v>
      </c>
      <c r="AE116" s="222">
        <v>52.566901999999999</v>
      </c>
      <c r="AF116" s="221">
        <v>1.97E-3</v>
      </c>
      <c r="AG116" s="211"/>
    </row>
    <row r="117" spans="1:33" ht="15" customHeight="1" x14ac:dyDescent="0.35">
      <c r="A117" s="210" t="s">
        <v>2025</v>
      </c>
      <c r="B117" s="220" t="s">
        <v>1940</v>
      </c>
      <c r="C117" s="225">
        <v>0</v>
      </c>
      <c r="D117" s="225">
        <v>0</v>
      </c>
      <c r="E117" s="225">
        <v>0</v>
      </c>
      <c r="F117" s="225">
        <v>0</v>
      </c>
      <c r="G117" s="225">
        <v>0</v>
      </c>
      <c r="H117" s="225">
        <v>0</v>
      </c>
      <c r="I117" s="225">
        <v>0</v>
      </c>
      <c r="J117" s="225">
        <v>0</v>
      </c>
      <c r="K117" s="225">
        <v>0</v>
      </c>
      <c r="L117" s="225">
        <v>0</v>
      </c>
      <c r="M117" s="225">
        <v>0</v>
      </c>
      <c r="N117" s="225">
        <v>0</v>
      </c>
      <c r="O117" s="225">
        <v>0</v>
      </c>
      <c r="P117" s="225">
        <v>0</v>
      </c>
      <c r="Q117" s="225">
        <v>0</v>
      </c>
      <c r="R117" s="225">
        <v>0</v>
      </c>
      <c r="S117" s="225">
        <v>0</v>
      </c>
      <c r="T117" s="225">
        <v>0</v>
      </c>
      <c r="U117" s="225">
        <v>0</v>
      </c>
      <c r="V117" s="225">
        <v>0</v>
      </c>
      <c r="W117" s="225">
        <v>0</v>
      </c>
      <c r="X117" s="225">
        <v>0</v>
      </c>
      <c r="Y117" s="225">
        <v>0</v>
      </c>
      <c r="Z117" s="225">
        <v>0</v>
      </c>
      <c r="AA117" s="225">
        <v>0</v>
      </c>
      <c r="AB117" s="225">
        <v>0</v>
      </c>
      <c r="AC117" s="225">
        <v>0</v>
      </c>
      <c r="AD117" s="225">
        <v>0</v>
      </c>
      <c r="AE117" s="225">
        <v>0</v>
      </c>
      <c r="AF117" s="226" t="s">
        <v>2926</v>
      </c>
      <c r="AG117" s="211"/>
    </row>
    <row r="118" spans="1:33" ht="15" customHeight="1" x14ac:dyDescent="0.35">
      <c r="A118" s="210" t="s">
        <v>2026</v>
      </c>
      <c r="B118" s="220" t="s">
        <v>1942</v>
      </c>
      <c r="C118" s="222">
        <v>0</v>
      </c>
      <c r="D118" s="222">
        <v>0</v>
      </c>
      <c r="E118" s="222">
        <v>0</v>
      </c>
      <c r="F118" s="222">
        <v>0</v>
      </c>
      <c r="G118" s="222">
        <v>0</v>
      </c>
      <c r="H118" s="222">
        <v>0</v>
      </c>
      <c r="I118" s="222">
        <v>0</v>
      </c>
      <c r="J118" s="222">
        <v>0</v>
      </c>
      <c r="K118" s="222">
        <v>0</v>
      </c>
      <c r="L118" s="222">
        <v>0</v>
      </c>
      <c r="M118" s="222">
        <v>0</v>
      </c>
      <c r="N118" s="222">
        <v>0</v>
      </c>
      <c r="O118" s="222">
        <v>0</v>
      </c>
      <c r="P118" s="222">
        <v>0</v>
      </c>
      <c r="Q118" s="222">
        <v>0</v>
      </c>
      <c r="R118" s="222">
        <v>0</v>
      </c>
      <c r="S118" s="222">
        <v>0</v>
      </c>
      <c r="T118" s="222">
        <v>0</v>
      </c>
      <c r="U118" s="222">
        <v>0</v>
      </c>
      <c r="V118" s="222">
        <v>0</v>
      </c>
      <c r="W118" s="222">
        <v>0</v>
      </c>
      <c r="X118" s="222">
        <v>0</v>
      </c>
      <c r="Y118" s="222">
        <v>0</v>
      </c>
      <c r="Z118" s="222">
        <v>0</v>
      </c>
      <c r="AA118" s="222">
        <v>0</v>
      </c>
      <c r="AB118" s="222">
        <v>0</v>
      </c>
      <c r="AC118" s="222">
        <v>0</v>
      </c>
      <c r="AD118" s="222">
        <v>0</v>
      </c>
      <c r="AE118" s="222">
        <v>0</v>
      </c>
      <c r="AF118" s="221" t="s">
        <v>2926</v>
      </c>
      <c r="AG118" s="211"/>
    </row>
    <row r="119" spans="1:33" ht="15" customHeight="1" x14ac:dyDescent="0.35">
      <c r="A119" s="210" t="s">
        <v>2027</v>
      </c>
      <c r="B119" s="220" t="s">
        <v>1944</v>
      </c>
      <c r="C119" s="222">
        <v>0</v>
      </c>
      <c r="D119" s="222">
        <v>0</v>
      </c>
      <c r="E119" s="222">
        <v>0</v>
      </c>
      <c r="F119" s="222">
        <v>0</v>
      </c>
      <c r="G119" s="222">
        <v>0</v>
      </c>
      <c r="H119" s="222">
        <v>0</v>
      </c>
      <c r="I119" s="222">
        <v>0</v>
      </c>
      <c r="J119" s="222">
        <v>0</v>
      </c>
      <c r="K119" s="222">
        <v>0</v>
      </c>
      <c r="L119" s="222">
        <v>0</v>
      </c>
      <c r="M119" s="222">
        <v>0</v>
      </c>
      <c r="N119" s="222">
        <v>0</v>
      </c>
      <c r="O119" s="222">
        <v>0</v>
      </c>
      <c r="P119" s="222">
        <v>0</v>
      </c>
      <c r="Q119" s="222">
        <v>0</v>
      </c>
      <c r="R119" s="222">
        <v>0</v>
      </c>
      <c r="S119" s="222">
        <v>0</v>
      </c>
      <c r="T119" s="222">
        <v>0</v>
      </c>
      <c r="U119" s="222">
        <v>0</v>
      </c>
      <c r="V119" s="222">
        <v>0</v>
      </c>
      <c r="W119" s="222">
        <v>0</v>
      </c>
      <c r="X119" s="222">
        <v>0</v>
      </c>
      <c r="Y119" s="222">
        <v>0</v>
      </c>
      <c r="Z119" s="222">
        <v>0</v>
      </c>
      <c r="AA119" s="222">
        <v>0</v>
      </c>
      <c r="AB119" s="222">
        <v>0</v>
      </c>
      <c r="AC119" s="222">
        <v>0</v>
      </c>
      <c r="AD119" s="222">
        <v>0</v>
      </c>
      <c r="AE119" s="222">
        <v>0</v>
      </c>
      <c r="AF119" s="221" t="s">
        <v>2926</v>
      </c>
      <c r="AG119" s="211"/>
    </row>
    <row r="120" spans="1:33" ht="15" customHeight="1" x14ac:dyDescent="0.35">
      <c r="A120" s="210" t="s">
        <v>2028</v>
      </c>
      <c r="B120" s="220" t="s">
        <v>1946</v>
      </c>
      <c r="C120" s="222">
        <v>0</v>
      </c>
      <c r="D120" s="222">
        <v>0</v>
      </c>
      <c r="E120" s="222">
        <v>0</v>
      </c>
      <c r="F120" s="222">
        <v>0</v>
      </c>
      <c r="G120" s="222">
        <v>0</v>
      </c>
      <c r="H120" s="222">
        <v>0</v>
      </c>
      <c r="I120" s="222">
        <v>0</v>
      </c>
      <c r="J120" s="222">
        <v>0</v>
      </c>
      <c r="K120" s="222">
        <v>0</v>
      </c>
      <c r="L120" s="222">
        <v>0</v>
      </c>
      <c r="M120" s="222">
        <v>0</v>
      </c>
      <c r="N120" s="222">
        <v>0</v>
      </c>
      <c r="O120" s="222">
        <v>0</v>
      </c>
      <c r="P120" s="222">
        <v>0</v>
      </c>
      <c r="Q120" s="222">
        <v>0</v>
      </c>
      <c r="R120" s="222">
        <v>0</v>
      </c>
      <c r="S120" s="222">
        <v>0</v>
      </c>
      <c r="T120" s="222">
        <v>0</v>
      </c>
      <c r="U120" s="222">
        <v>0</v>
      </c>
      <c r="V120" s="222">
        <v>0</v>
      </c>
      <c r="W120" s="222">
        <v>0</v>
      </c>
      <c r="X120" s="222">
        <v>0</v>
      </c>
      <c r="Y120" s="222">
        <v>0</v>
      </c>
      <c r="Z120" s="222">
        <v>0</v>
      </c>
      <c r="AA120" s="222">
        <v>0</v>
      </c>
      <c r="AB120" s="222">
        <v>0</v>
      </c>
      <c r="AC120" s="222">
        <v>0</v>
      </c>
      <c r="AD120" s="222">
        <v>0</v>
      </c>
      <c r="AE120" s="222">
        <v>0</v>
      </c>
      <c r="AF120" s="221" t="s">
        <v>2926</v>
      </c>
      <c r="AG120" s="211"/>
    </row>
    <row r="121" spans="1:33" ht="15" customHeight="1" x14ac:dyDescent="0.35">
      <c r="A121" s="207"/>
      <c r="B121" s="211"/>
      <c r="C121" s="211"/>
      <c r="D121" s="211"/>
      <c r="E121" s="211"/>
      <c r="F121" s="211"/>
      <c r="G121" s="211"/>
      <c r="H121" s="211"/>
      <c r="I121" s="211"/>
      <c r="J121" s="211"/>
      <c r="K121" s="211"/>
      <c r="L121" s="211"/>
      <c r="M121" s="211"/>
      <c r="N121" s="211"/>
      <c r="O121" s="211"/>
      <c r="P121" s="211"/>
      <c r="Q121" s="211"/>
      <c r="R121" s="211"/>
      <c r="S121" s="211"/>
      <c r="T121" s="211"/>
      <c r="U121" s="211"/>
      <c r="V121" s="211"/>
      <c r="W121" s="211"/>
      <c r="X121" s="211"/>
      <c r="Y121" s="211"/>
      <c r="Z121" s="211"/>
      <c r="AA121" s="211"/>
      <c r="AB121" s="211"/>
      <c r="AC121" s="211"/>
      <c r="AD121" s="211"/>
      <c r="AE121" s="211"/>
      <c r="AF121" s="211"/>
      <c r="AG121" s="211"/>
    </row>
    <row r="122" spans="1:33" ht="15" customHeight="1" x14ac:dyDescent="0.35">
      <c r="A122" s="207"/>
      <c r="B122" s="219" t="s">
        <v>27</v>
      </c>
      <c r="C122" s="211"/>
      <c r="D122" s="211"/>
      <c r="E122" s="211"/>
      <c r="F122" s="211"/>
      <c r="G122" s="211"/>
      <c r="H122" s="211"/>
      <c r="I122" s="211"/>
      <c r="J122" s="211"/>
      <c r="K122" s="211"/>
      <c r="L122" s="211"/>
      <c r="M122" s="211"/>
      <c r="N122" s="211"/>
      <c r="O122" s="211"/>
      <c r="P122" s="211"/>
      <c r="Q122" s="211"/>
      <c r="R122" s="211"/>
      <c r="S122" s="211"/>
      <c r="T122" s="211"/>
      <c r="U122" s="211"/>
      <c r="V122" s="211"/>
      <c r="W122" s="211"/>
      <c r="X122" s="211"/>
      <c r="Y122" s="211"/>
      <c r="Z122" s="211"/>
      <c r="AA122" s="211"/>
      <c r="AB122" s="211"/>
      <c r="AC122" s="211"/>
      <c r="AD122" s="211"/>
      <c r="AE122" s="211"/>
      <c r="AF122" s="211"/>
      <c r="AG122" s="211"/>
    </row>
    <row r="123" spans="1:33" ht="15" customHeight="1" x14ac:dyDescent="0.35">
      <c r="A123" s="210" t="s">
        <v>2029</v>
      </c>
      <c r="B123" s="220" t="s">
        <v>1916</v>
      </c>
      <c r="C123" s="222">
        <v>0</v>
      </c>
      <c r="D123" s="222">
        <v>0</v>
      </c>
      <c r="E123" s="222">
        <v>0</v>
      </c>
      <c r="F123" s="222">
        <v>0</v>
      </c>
      <c r="G123" s="222">
        <v>0</v>
      </c>
      <c r="H123" s="222">
        <v>0</v>
      </c>
      <c r="I123" s="222">
        <v>0</v>
      </c>
      <c r="J123" s="222">
        <v>0</v>
      </c>
      <c r="K123" s="222">
        <v>0</v>
      </c>
      <c r="L123" s="222">
        <v>0</v>
      </c>
      <c r="M123" s="222">
        <v>0</v>
      </c>
      <c r="N123" s="222">
        <v>0</v>
      </c>
      <c r="O123" s="222">
        <v>0</v>
      </c>
      <c r="P123" s="222">
        <v>0</v>
      </c>
      <c r="Q123" s="222">
        <v>0</v>
      </c>
      <c r="R123" s="222">
        <v>0</v>
      </c>
      <c r="S123" s="222">
        <v>0</v>
      </c>
      <c r="T123" s="222">
        <v>0</v>
      </c>
      <c r="U123" s="222">
        <v>0</v>
      </c>
      <c r="V123" s="222">
        <v>0</v>
      </c>
      <c r="W123" s="222">
        <v>0</v>
      </c>
      <c r="X123" s="222">
        <v>0</v>
      </c>
      <c r="Y123" s="222">
        <v>0</v>
      </c>
      <c r="Z123" s="222">
        <v>0</v>
      </c>
      <c r="AA123" s="222">
        <v>0</v>
      </c>
      <c r="AB123" s="222">
        <v>0</v>
      </c>
      <c r="AC123" s="222">
        <v>0</v>
      </c>
      <c r="AD123" s="222">
        <v>0</v>
      </c>
      <c r="AE123" s="222">
        <v>0</v>
      </c>
      <c r="AF123" s="221" t="s">
        <v>2926</v>
      </c>
      <c r="AG123" s="211"/>
    </row>
    <row r="124" spans="1:33" ht="15" customHeight="1" x14ac:dyDescent="0.35">
      <c r="A124" s="210" t="s">
        <v>2030</v>
      </c>
      <c r="B124" s="220" t="s">
        <v>1918</v>
      </c>
      <c r="C124" s="222">
        <v>0</v>
      </c>
      <c r="D124" s="222">
        <v>0</v>
      </c>
      <c r="E124" s="222">
        <v>0</v>
      </c>
      <c r="F124" s="222">
        <v>0</v>
      </c>
      <c r="G124" s="222">
        <v>0</v>
      </c>
      <c r="H124" s="222">
        <v>0</v>
      </c>
      <c r="I124" s="222">
        <v>0</v>
      </c>
      <c r="J124" s="222">
        <v>0</v>
      </c>
      <c r="K124" s="222">
        <v>0</v>
      </c>
      <c r="L124" s="222">
        <v>0</v>
      </c>
      <c r="M124" s="222">
        <v>0</v>
      </c>
      <c r="N124" s="222">
        <v>0</v>
      </c>
      <c r="O124" s="222">
        <v>0</v>
      </c>
      <c r="P124" s="222">
        <v>0</v>
      </c>
      <c r="Q124" s="222">
        <v>0</v>
      </c>
      <c r="R124" s="222">
        <v>0</v>
      </c>
      <c r="S124" s="222">
        <v>0</v>
      </c>
      <c r="T124" s="222">
        <v>0</v>
      </c>
      <c r="U124" s="222">
        <v>0</v>
      </c>
      <c r="V124" s="222">
        <v>0</v>
      </c>
      <c r="W124" s="222">
        <v>0</v>
      </c>
      <c r="X124" s="222">
        <v>0</v>
      </c>
      <c r="Y124" s="222">
        <v>0</v>
      </c>
      <c r="Z124" s="222">
        <v>0</v>
      </c>
      <c r="AA124" s="222">
        <v>0</v>
      </c>
      <c r="AB124" s="222">
        <v>0</v>
      </c>
      <c r="AC124" s="222">
        <v>0</v>
      </c>
      <c r="AD124" s="222">
        <v>0</v>
      </c>
      <c r="AE124" s="222">
        <v>0</v>
      </c>
      <c r="AF124" s="221" t="s">
        <v>2926</v>
      </c>
      <c r="AG124" s="211"/>
    </row>
    <row r="125" spans="1:33" ht="15" customHeight="1" x14ac:dyDescent="0.35">
      <c r="A125" s="210" t="s">
        <v>2031</v>
      </c>
      <c r="B125" s="220" t="s">
        <v>1920</v>
      </c>
      <c r="C125" s="222">
        <v>38.974586000000002</v>
      </c>
      <c r="D125" s="222">
        <v>39.188769999999998</v>
      </c>
      <c r="E125" s="222">
        <v>39.305401000000003</v>
      </c>
      <c r="F125" s="222">
        <v>39.611694</v>
      </c>
      <c r="G125" s="222">
        <v>39.690143999999997</v>
      </c>
      <c r="H125" s="222">
        <v>39.865738</v>
      </c>
      <c r="I125" s="222">
        <v>40.335323000000002</v>
      </c>
      <c r="J125" s="222">
        <v>40.402386</v>
      </c>
      <c r="K125" s="222">
        <v>40.473419</v>
      </c>
      <c r="L125" s="222">
        <v>40.545459999999999</v>
      </c>
      <c r="M125" s="222">
        <v>40.618800999999998</v>
      </c>
      <c r="N125" s="222">
        <v>40.706496999999999</v>
      </c>
      <c r="O125" s="222">
        <v>40.772320000000001</v>
      </c>
      <c r="P125" s="222">
        <v>40.840072999999997</v>
      </c>
      <c r="Q125" s="222">
        <v>40.917338999999998</v>
      </c>
      <c r="R125" s="222">
        <v>40.999870000000001</v>
      </c>
      <c r="S125" s="222">
        <v>41.068595999999999</v>
      </c>
      <c r="T125" s="222">
        <v>41.197566999999999</v>
      </c>
      <c r="U125" s="222">
        <v>41.283507999999998</v>
      </c>
      <c r="V125" s="222">
        <v>41.379517</v>
      </c>
      <c r="W125" s="222">
        <v>41.487476000000001</v>
      </c>
      <c r="X125" s="222">
        <v>41.570396000000002</v>
      </c>
      <c r="Y125" s="222">
        <v>41.624107000000002</v>
      </c>
      <c r="Z125" s="222">
        <v>41.680370000000003</v>
      </c>
      <c r="AA125" s="222">
        <v>41.734668999999997</v>
      </c>
      <c r="AB125" s="222">
        <v>41.785815999999997</v>
      </c>
      <c r="AC125" s="222">
        <v>41.836815000000001</v>
      </c>
      <c r="AD125" s="222">
        <v>41.890079</v>
      </c>
      <c r="AE125" s="222">
        <v>41.919944999999998</v>
      </c>
      <c r="AF125" s="221">
        <v>2.6050000000000001E-3</v>
      </c>
      <c r="AG125" s="211"/>
    </row>
    <row r="126" spans="1:33" ht="15" customHeight="1" x14ac:dyDescent="0.35">
      <c r="A126" s="210" t="s">
        <v>2032</v>
      </c>
      <c r="B126" s="220" t="s">
        <v>1922</v>
      </c>
      <c r="C126" s="222">
        <v>0</v>
      </c>
      <c r="D126" s="222">
        <v>0</v>
      </c>
      <c r="E126" s="222">
        <v>0</v>
      </c>
      <c r="F126" s="222">
        <v>0</v>
      </c>
      <c r="G126" s="222">
        <v>0</v>
      </c>
      <c r="H126" s="222">
        <v>0</v>
      </c>
      <c r="I126" s="222">
        <v>0</v>
      </c>
      <c r="J126" s="222">
        <v>0</v>
      </c>
      <c r="K126" s="222">
        <v>0</v>
      </c>
      <c r="L126" s="222">
        <v>0</v>
      </c>
      <c r="M126" s="222">
        <v>0</v>
      </c>
      <c r="N126" s="222">
        <v>0</v>
      </c>
      <c r="O126" s="222">
        <v>0</v>
      </c>
      <c r="P126" s="222">
        <v>0</v>
      </c>
      <c r="Q126" s="222">
        <v>0</v>
      </c>
      <c r="R126" s="222">
        <v>0</v>
      </c>
      <c r="S126" s="222">
        <v>0</v>
      </c>
      <c r="T126" s="222">
        <v>0</v>
      </c>
      <c r="U126" s="222">
        <v>0</v>
      </c>
      <c r="V126" s="222">
        <v>0</v>
      </c>
      <c r="W126" s="222">
        <v>0</v>
      </c>
      <c r="X126" s="222">
        <v>0</v>
      </c>
      <c r="Y126" s="222">
        <v>0</v>
      </c>
      <c r="Z126" s="222">
        <v>0</v>
      </c>
      <c r="AA126" s="222">
        <v>0</v>
      </c>
      <c r="AB126" s="222">
        <v>0</v>
      </c>
      <c r="AC126" s="222">
        <v>0</v>
      </c>
      <c r="AD126" s="222">
        <v>0</v>
      </c>
      <c r="AE126" s="222">
        <v>0</v>
      </c>
      <c r="AF126" s="221" t="s">
        <v>2926</v>
      </c>
      <c r="AG126" s="211"/>
    </row>
    <row r="127" spans="1:33" ht="15" customHeight="1" x14ac:dyDescent="0.35">
      <c r="A127" s="210" t="s">
        <v>2033</v>
      </c>
      <c r="B127" s="220" t="s">
        <v>1924</v>
      </c>
      <c r="C127" s="222">
        <v>42.566260999999997</v>
      </c>
      <c r="D127" s="222">
        <v>42.767887000000002</v>
      </c>
      <c r="E127" s="222">
        <v>42.888500000000001</v>
      </c>
      <c r="F127" s="222">
        <v>43.188923000000003</v>
      </c>
      <c r="G127" s="222">
        <v>43.299174999999998</v>
      </c>
      <c r="H127" s="222">
        <v>43.486499999999999</v>
      </c>
      <c r="I127" s="222">
        <v>43.929893</v>
      </c>
      <c r="J127" s="222">
        <v>44.009768999999999</v>
      </c>
      <c r="K127" s="222">
        <v>44.093910000000001</v>
      </c>
      <c r="L127" s="222">
        <v>44.167316</v>
      </c>
      <c r="M127" s="222">
        <v>44.240704000000001</v>
      </c>
      <c r="N127" s="222">
        <v>44.324061999999998</v>
      </c>
      <c r="O127" s="222">
        <v>44.391525000000001</v>
      </c>
      <c r="P127" s="222">
        <v>44.464267999999997</v>
      </c>
      <c r="Q127" s="222">
        <v>44.554507999999998</v>
      </c>
      <c r="R127" s="222">
        <v>44.643742000000003</v>
      </c>
      <c r="S127" s="222">
        <v>44.712649999999996</v>
      </c>
      <c r="T127" s="222">
        <v>44.854655999999999</v>
      </c>
      <c r="U127" s="222">
        <v>44.936160999999998</v>
      </c>
      <c r="V127" s="222">
        <v>45.032032000000001</v>
      </c>
      <c r="W127" s="222">
        <v>45.140877000000003</v>
      </c>
      <c r="X127" s="222">
        <v>45.221736999999997</v>
      </c>
      <c r="Y127" s="222">
        <v>45.269694999999999</v>
      </c>
      <c r="Z127" s="222">
        <v>45.321434000000004</v>
      </c>
      <c r="AA127" s="222">
        <v>45.370761999999999</v>
      </c>
      <c r="AB127" s="222">
        <v>45.416645000000003</v>
      </c>
      <c r="AC127" s="222">
        <v>45.462387</v>
      </c>
      <c r="AD127" s="222">
        <v>45.511226999999998</v>
      </c>
      <c r="AE127" s="222">
        <v>45.535857999999998</v>
      </c>
      <c r="AF127" s="221">
        <v>2.4109999999999999E-3</v>
      </c>
      <c r="AG127" s="211"/>
    </row>
    <row r="128" spans="1:33" ht="12" customHeight="1" x14ac:dyDescent="0.35">
      <c r="A128" s="210" t="s">
        <v>2034</v>
      </c>
      <c r="B128" s="220" t="s">
        <v>1926</v>
      </c>
      <c r="C128" s="222">
        <v>0</v>
      </c>
      <c r="D128" s="222">
        <v>0</v>
      </c>
      <c r="E128" s="222">
        <v>0</v>
      </c>
      <c r="F128" s="222">
        <v>0</v>
      </c>
      <c r="G128" s="222">
        <v>0</v>
      </c>
      <c r="H128" s="222">
        <v>0</v>
      </c>
      <c r="I128" s="222">
        <v>0</v>
      </c>
      <c r="J128" s="222">
        <v>0</v>
      </c>
      <c r="K128" s="222">
        <v>0</v>
      </c>
      <c r="L128" s="222">
        <v>0</v>
      </c>
      <c r="M128" s="222">
        <v>0</v>
      </c>
      <c r="N128" s="222">
        <v>0</v>
      </c>
      <c r="O128" s="222">
        <v>0</v>
      </c>
      <c r="P128" s="222">
        <v>0</v>
      </c>
      <c r="Q128" s="222">
        <v>0</v>
      </c>
      <c r="R128" s="222">
        <v>0</v>
      </c>
      <c r="S128" s="222">
        <v>0</v>
      </c>
      <c r="T128" s="222">
        <v>0</v>
      </c>
      <c r="U128" s="222">
        <v>0</v>
      </c>
      <c r="V128" s="222">
        <v>0</v>
      </c>
      <c r="W128" s="222">
        <v>0</v>
      </c>
      <c r="X128" s="222">
        <v>0</v>
      </c>
      <c r="Y128" s="222">
        <v>0</v>
      </c>
      <c r="Z128" s="222">
        <v>0</v>
      </c>
      <c r="AA128" s="222">
        <v>0</v>
      </c>
      <c r="AB128" s="222">
        <v>0</v>
      </c>
      <c r="AC128" s="222">
        <v>0</v>
      </c>
      <c r="AD128" s="222">
        <v>0</v>
      </c>
      <c r="AE128" s="222">
        <v>0</v>
      </c>
      <c r="AF128" s="221" t="s">
        <v>2926</v>
      </c>
      <c r="AG128" s="211"/>
    </row>
    <row r="129" spans="1:33" ht="12" customHeight="1" x14ac:dyDescent="0.35">
      <c r="A129" s="210" t="s">
        <v>2035</v>
      </c>
      <c r="B129" s="220" t="s">
        <v>1928</v>
      </c>
      <c r="C129" s="222">
        <v>0</v>
      </c>
      <c r="D129" s="222">
        <v>0</v>
      </c>
      <c r="E129" s="222">
        <v>0</v>
      </c>
      <c r="F129" s="222">
        <v>0</v>
      </c>
      <c r="G129" s="222">
        <v>0</v>
      </c>
      <c r="H129" s="222">
        <v>0</v>
      </c>
      <c r="I129" s="222">
        <v>0</v>
      </c>
      <c r="J129" s="222">
        <v>0</v>
      </c>
      <c r="K129" s="222">
        <v>0</v>
      </c>
      <c r="L129" s="222">
        <v>0</v>
      </c>
      <c r="M129" s="222">
        <v>0</v>
      </c>
      <c r="N129" s="222">
        <v>0</v>
      </c>
      <c r="O129" s="222">
        <v>0</v>
      </c>
      <c r="P129" s="222">
        <v>0</v>
      </c>
      <c r="Q129" s="222">
        <v>0</v>
      </c>
      <c r="R129" s="222">
        <v>0</v>
      </c>
      <c r="S129" s="222">
        <v>0</v>
      </c>
      <c r="T129" s="222">
        <v>0</v>
      </c>
      <c r="U129" s="222">
        <v>0</v>
      </c>
      <c r="V129" s="222">
        <v>0</v>
      </c>
      <c r="W129" s="222">
        <v>0</v>
      </c>
      <c r="X129" s="222">
        <v>0</v>
      </c>
      <c r="Y129" s="222">
        <v>0</v>
      </c>
      <c r="Z129" s="222">
        <v>0</v>
      </c>
      <c r="AA129" s="222">
        <v>0</v>
      </c>
      <c r="AB129" s="222">
        <v>0</v>
      </c>
      <c r="AC129" s="222">
        <v>0</v>
      </c>
      <c r="AD129" s="222">
        <v>0</v>
      </c>
      <c r="AE129" s="222">
        <v>0</v>
      </c>
      <c r="AF129" s="221" t="s">
        <v>2926</v>
      </c>
      <c r="AG129" s="211"/>
    </row>
    <row r="130" spans="1:33" ht="12" customHeight="1" x14ac:dyDescent="0.35">
      <c r="A130" s="210" t="s">
        <v>2036</v>
      </c>
      <c r="B130" s="220" t="s">
        <v>1930</v>
      </c>
      <c r="C130" s="222">
        <v>0</v>
      </c>
      <c r="D130" s="222">
        <v>0</v>
      </c>
      <c r="E130" s="222">
        <v>0</v>
      </c>
      <c r="F130" s="222">
        <v>0</v>
      </c>
      <c r="G130" s="222">
        <v>0</v>
      </c>
      <c r="H130" s="222">
        <v>0</v>
      </c>
      <c r="I130" s="222">
        <v>0</v>
      </c>
      <c r="J130" s="222">
        <v>0</v>
      </c>
      <c r="K130" s="222">
        <v>0</v>
      </c>
      <c r="L130" s="222">
        <v>0</v>
      </c>
      <c r="M130" s="222">
        <v>0</v>
      </c>
      <c r="N130" s="222">
        <v>0</v>
      </c>
      <c r="O130" s="222">
        <v>0</v>
      </c>
      <c r="P130" s="222">
        <v>0</v>
      </c>
      <c r="Q130" s="222">
        <v>0</v>
      </c>
      <c r="R130" s="222">
        <v>0</v>
      </c>
      <c r="S130" s="222">
        <v>0</v>
      </c>
      <c r="T130" s="222">
        <v>0</v>
      </c>
      <c r="U130" s="222">
        <v>0</v>
      </c>
      <c r="V130" s="222">
        <v>0</v>
      </c>
      <c r="W130" s="222">
        <v>0</v>
      </c>
      <c r="X130" s="222">
        <v>0</v>
      </c>
      <c r="Y130" s="222">
        <v>0</v>
      </c>
      <c r="Z130" s="222">
        <v>0</v>
      </c>
      <c r="AA130" s="222">
        <v>0</v>
      </c>
      <c r="AB130" s="222">
        <v>0</v>
      </c>
      <c r="AC130" s="222">
        <v>0</v>
      </c>
      <c r="AD130" s="222">
        <v>0</v>
      </c>
      <c r="AE130" s="222">
        <v>0</v>
      </c>
      <c r="AF130" s="221" t="s">
        <v>2926</v>
      </c>
      <c r="AG130" s="211"/>
    </row>
    <row r="131" spans="1:33" ht="12" customHeight="1" x14ac:dyDescent="0.35">
      <c r="A131" s="210" t="s">
        <v>2037</v>
      </c>
      <c r="B131" s="220" t="s">
        <v>1932</v>
      </c>
      <c r="C131" s="222">
        <v>0</v>
      </c>
      <c r="D131" s="222">
        <v>0</v>
      </c>
      <c r="E131" s="222">
        <v>0</v>
      </c>
      <c r="F131" s="222">
        <v>0</v>
      </c>
      <c r="G131" s="222">
        <v>0</v>
      </c>
      <c r="H131" s="222">
        <v>0</v>
      </c>
      <c r="I131" s="222">
        <v>0</v>
      </c>
      <c r="J131" s="222">
        <v>0</v>
      </c>
      <c r="K131" s="222">
        <v>0</v>
      </c>
      <c r="L131" s="222">
        <v>0</v>
      </c>
      <c r="M131" s="222">
        <v>0</v>
      </c>
      <c r="N131" s="222">
        <v>0</v>
      </c>
      <c r="O131" s="222">
        <v>0</v>
      </c>
      <c r="P131" s="222">
        <v>0</v>
      </c>
      <c r="Q131" s="222">
        <v>0</v>
      </c>
      <c r="R131" s="222">
        <v>0</v>
      </c>
      <c r="S131" s="222">
        <v>0</v>
      </c>
      <c r="T131" s="222">
        <v>0</v>
      </c>
      <c r="U131" s="222">
        <v>0</v>
      </c>
      <c r="V131" s="222">
        <v>0</v>
      </c>
      <c r="W131" s="222">
        <v>0</v>
      </c>
      <c r="X131" s="222">
        <v>0</v>
      </c>
      <c r="Y131" s="222">
        <v>0</v>
      </c>
      <c r="Z131" s="222">
        <v>0</v>
      </c>
      <c r="AA131" s="222">
        <v>0</v>
      </c>
      <c r="AB131" s="222">
        <v>0</v>
      </c>
      <c r="AC131" s="222">
        <v>0</v>
      </c>
      <c r="AD131" s="222">
        <v>0</v>
      </c>
      <c r="AE131" s="222">
        <v>0</v>
      </c>
      <c r="AF131" s="221" t="s">
        <v>2926</v>
      </c>
      <c r="AG131" s="211"/>
    </row>
    <row r="132" spans="1:33" ht="12" customHeight="1" x14ac:dyDescent="0.35">
      <c r="A132" s="210" t="s">
        <v>2038</v>
      </c>
      <c r="B132" s="220" t="s">
        <v>1934</v>
      </c>
      <c r="C132" s="222">
        <v>57.163913999999998</v>
      </c>
      <c r="D132" s="222">
        <v>57.399990000000003</v>
      </c>
      <c r="E132" s="222">
        <v>57.651088999999999</v>
      </c>
      <c r="F132" s="222">
        <v>58.243941999999997</v>
      </c>
      <c r="G132" s="222">
        <v>58.643546999999998</v>
      </c>
      <c r="H132" s="222">
        <v>58.917805000000001</v>
      </c>
      <c r="I132" s="222">
        <v>59.266387999999999</v>
      </c>
      <c r="J132" s="222">
        <v>59.425342999999998</v>
      </c>
      <c r="K132" s="222">
        <v>59.542397000000001</v>
      </c>
      <c r="L132" s="222">
        <v>59.676448999999998</v>
      </c>
      <c r="M132" s="222">
        <v>59.793368999999998</v>
      </c>
      <c r="N132" s="222">
        <v>59.924095000000001</v>
      </c>
      <c r="O132" s="222">
        <v>60.000858000000001</v>
      </c>
      <c r="P132" s="222">
        <v>60.081882</v>
      </c>
      <c r="Q132" s="222">
        <v>60.157490000000003</v>
      </c>
      <c r="R132" s="222">
        <v>60.217686</v>
      </c>
      <c r="S132" s="222">
        <v>60.257781999999999</v>
      </c>
      <c r="T132" s="222">
        <v>60.338673</v>
      </c>
      <c r="U132" s="222">
        <v>60.387073999999998</v>
      </c>
      <c r="V132" s="222">
        <v>60.438544999999998</v>
      </c>
      <c r="W132" s="222">
        <v>60.500262999999997</v>
      </c>
      <c r="X132" s="222">
        <v>60.541454000000002</v>
      </c>
      <c r="Y132" s="222">
        <v>60.558143999999999</v>
      </c>
      <c r="Z132" s="222">
        <v>60.579548000000003</v>
      </c>
      <c r="AA132" s="222">
        <v>60.59684</v>
      </c>
      <c r="AB132" s="222">
        <v>60.612361999999997</v>
      </c>
      <c r="AC132" s="222">
        <v>60.627944999999997</v>
      </c>
      <c r="AD132" s="222">
        <v>60.644233999999997</v>
      </c>
      <c r="AE132" s="222">
        <v>60.653103000000002</v>
      </c>
      <c r="AF132" s="221">
        <v>2.1180000000000001E-3</v>
      </c>
      <c r="AG132" s="211"/>
    </row>
    <row r="133" spans="1:33" ht="12" customHeight="1" x14ac:dyDescent="0.35">
      <c r="A133" s="210" t="s">
        <v>2039</v>
      </c>
      <c r="B133" s="220" t="s">
        <v>1936</v>
      </c>
      <c r="C133" s="222">
        <v>0</v>
      </c>
      <c r="D133" s="222">
        <v>0</v>
      </c>
      <c r="E133" s="222">
        <v>0</v>
      </c>
      <c r="F133" s="222">
        <v>0</v>
      </c>
      <c r="G133" s="222">
        <v>0</v>
      </c>
      <c r="H133" s="222">
        <v>0</v>
      </c>
      <c r="I133" s="222">
        <v>0</v>
      </c>
      <c r="J133" s="222">
        <v>0</v>
      </c>
      <c r="K133" s="222">
        <v>0</v>
      </c>
      <c r="L133" s="222">
        <v>0</v>
      </c>
      <c r="M133" s="222">
        <v>0</v>
      </c>
      <c r="N133" s="222">
        <v>0</v>
      </c>
      <c r="O133" s="222">
        <v>0</v>
      </c>
      <c r="P133" s="222">
        <v>0</v>
      </c>
      <c r="Q133" s="222">
        <v>0</v>
      </c>
      <c r="R133" s="222">
        <v>0</v>
      </c>
      <c r="S133" s="222">
        <v>0</v>
      </c>
      <c r="T133" s="222">
        <v>0</v>
      </c>
      <c r="U133" s="222">
        <v>0</v>
      </c>
      <c r="V133" s="222">
        <v>0</v>
      </c>
      <c r="W133" s="222">
        <v>0</v>
      </c>
      <c r="X133" s="222">
        <v>0</v>
      </c>
      <c r="Y133" s="222">
        <v>0</v>
      </c>
      <c r="Z133" s="222">
        <v>0</v>
      </c>
      <c r="AA133" s="222">
        <v>0</v>
      </c>
      <c r="AB133" s="222">
        <v>0</v>
      </c>
      <c r="AC133" s="222">
        <v>0</v>
      </c>
      <c r="AD133" s="222">
        <v>0</v>
      </c>
      <c r="AE133" s="222">
        <v>0</v>
      </c>
      <c r="AF133" s="221" t="s">
        <v>2926</v>
      </c>
      <c r="AG133" s="211"/>
    </row>
    <row r="134" spans="1:33" ht="12" customHeight="1" x14ac:dyDescent="0.35">
      <c r="A134" s="210" t="s">
        <v>2040</v>
      </c>
      <c r="B134" s="220" t="s">
        <v>1938</v>
      </c>
      <c r="C134" s="222">
        <v>48.587231000000003</v>
      </c>
      <c r="D134" s="222">
        <v>48.940947999999999</v>
      </c>
      <c r="E134" s="222">
        <v>49.151035</v>
      </c>
      <c r="F134" s="222">
        <v>49.416221999999998</v>
      </c>
      <c r="G134" s="222">
        <v>49.815300000000001</v>
      </c>
      <c r="H134" s="222">
        <v>50.001891999999998</v>
      </c>
      <c r="I134" s="222">
        <v>50.319854999999997</v>
      </c>
      <c r="J134" s="222">
        <v>50.396960999999997</v>
      </c>
      <c r="K134" s="222">
        <v>50.472397000000001</v>
      </c>
      <c r="L134" s="222">
        <v>50.546585</v>
      </c>
      <c r="M134" s="222">
        <v>50.631118999999998</v>
      </c>
      <c r="N134" s="222">
        <v>50.757159999999999</v>
      </c>
      <c r="O134" s="222">
        <v>50.823383</v>
      </c>
      <c r="P134" s="222">
        <v>50.896278000000002</v>
      </c>
      <c r="Q134" s="222">
        <v>50.981140000000003</v>
      </c>
      <c r="R134" s="222">
        <v>51.046543</v>
      </c>
      <c r="S134" s="222">
        <v>51.088203</v>
      </c>
      <c r="T134" s="222">
        <v>51.183613000000001</v>
      </c>
      <c r="U134" s="222">
        <v>51.229529999999997</v>
      </c>
      <c r="V134" s="222">
        <v>51.278961000000002</v>
      </c>
      <c r="W134" s="222">
        <v>51.340457999999998</v>
      </c>
      <c r="X134" s="222">
        <v>51.380828999999999</v>
      </c>
      <c r="Y134" s="222">
        <v>51.391810999999997</v>
      </c>
      <c r="Z134" s="222">
        <v>51.410648000000002</v>
      </c>
      <c r="AA134" s="222">
        <v>51.424773999999999</v>
      </c>
      <c r="AB134" s="222">
        <v>51.437153000000002</v>
      </c>
      <c r="AC134" s="222">
        <v>51.449523999999997</v>
      </c>
      <c r="AD134" s="222">
        <v>51.463245000000001</v>
      </c>
      <c r="AE134" s="222">
        <v>51.469219000000002</v>
      </c>
      <c r="AF134" s="221">
        <v>2.0600000000000002E-3</v>
      </c>
      <c r="AG134" s="211"/>
    </row>
    <row r="135" spans="1:33" ht="12" customHeight="1" x14ac:dyDescent="0.35">
      <c r="A135" s="210" t="s">
        <v>2041</v>
      </c>
      <c r="B135" s="220" t="s">
        <v>1940</v>
      </c>
      <c r="C135" s="222">
        <v>0</v>
      </c>
      <c r="D135" s="222">
        <v>0</v>
      </c>
      <c r="E135" s="222">
        <v>0</v>
      </c>
      <c r="F135" s="222">
        <v>0</v>
      </c>
      <c r="G135" s="222">
        <v>0</v>
      </c>
      <c r="H135" s="222">
        <v>0</v>
      </c>
      <c r="I135" s="222">
        <v>0</v>
      </c>
      <c r="J135" s="222">
        <v>0</v>
      </c>
      <c r="K135" s="222">
        <v>0</v>
      </c>
      <c r="L135" s="222">
        <v>0</v>
      </c>
      <c r="M135" s="222">
        <v>0</v>
      </c>
      <c r="N135" s="222">
        <v>0</v>
      </c>
      <c r="O135" s="222">
        <v>0</v>
      </c>
      <c r="P135" s="222">
        <v>0</v>
      </c>
      <c r="Q135" s="222">
        <v>0</v>
      </c>
      <c r="R135" s="222">
        <v>0</v>
      </c>
      <c r="S135" s="222">
        <v>0</v>
      </c>
      <c r="T135" s="222">
        <v>0</v>
      </c>
      <c r="U135" s="222">
        <v>0</v>
      </c>
      <c r="V135" s="222">
        <v>0</v>
      </c>
      <c r="W135" s="222">
        <v>0</v>
      </c>
      <c r="X135" s="222">
        <v>0</v>
      </c>
      <c r="Y135" s="222">
        <v>0</v>
      </c>
      <c r="Z135" s="222">
        <v>0</v>
      </c>
      <c r="AA135" s="222">
        <v>0</v>
      </c>
      <c r="AB135" s="222">
        <v>0</v>
      </c>
      <c r="AC135" s="222">
        <v>0</v>
      </c>
      <c r="AD135" s="222">
        <v>0</v>
      </c>
      <c r="AE135" s="222">
        <v>0</v>
      </c>
      <c r="AF135" s="221" t="s">
        <v>2926</v>
      </c>
      <c r="AG135" s="211"/>
    </row>
    <row r="136" spans="1:33" ht="12" customHeight="1" x14ac:dyDescent="0.35">
      <c r="A136" s="210" t="s">
        <v>2042</v>
      </c>
      <c r="B136" s="220" t="s">
        <v>1942</v>
      </c>
      <c r="C136" s="222">
        <v>0</v>
      </c>
      <c r="D136" s="222">
        <v>0</v>
      </c>
      <c r="E136" s="222">
        <v>0</v>
      </c>
      <c r="F136" s="222">
        <v>0</v>
      </c>
      <c r="G136" s="222">
        <v>0</v>
      </c>
      <c r="H136" s="222">
        <v>0</v>
      </c>
      <c r="I136" s="222">
        <v>0</v>
      </c>
      <c r="J136" s="222">
        <v>0</v>
      </c>
      <c r="K136" s="222">
        <v>0</v>
      </c>
      <c r="L136" s="222">
        <v>0</v>
      </c>
      <c r="M136" s="222">
        <v>0</v>
      </c>
      <c r="N136" s="222">
        <v>0</v>
      </c>
      <c r="O136" s="222">
        <v>0</v>
      </c>
      <c r="P136" s="222">
        <v>0</v>
      </c>
      <c r="Q136" s="222">
        <v>0</v>
      </c>
      <c r="R136" s="222">
        <v>0</v>
      </c>
      <c r="S136" s="222">
        <v>0</v>
      </c>
      <c r="T136" s="222">
        <v>0</v>
      </c>
      <c r="U136" s="222">
        <v>0</v>
      </c>
      <c r="V136" s="222">
        <v>0</v>
      </c>
      <c r="W136" s="222">
        <v>0</v>
      </c>
      <c r="X136" s="222">
        <v>0</v>
      </c>
      <c r="Y136" s="222">
        <v>0</v>
      </c>
      <c r="Z136" s="222">
        <v>0</v>
      </c>
      <c r="AA136" s="222">
        <v>0</v>
      </c>
      <c r="AB136" s="222">
        <v>0</v>
      </c>
      <c r="AC136" s="222">
        <v>0</v>
      </c>
      <c r="AD136" s="222">
        <v>0</v>
      </c>
      <c r="AE136" s="222">
        <v>0</v>
      </c>
      <c r="AF136" s="221" t="s">
        <v>2926</v>
      </c>
      <c r="AG136" s="211"/>
    </row>
    <row r="137" spans="1:33" ht="12" customHeight="1" x14ac:dyDescent="0.35">
      <c r="A137" s="210" t="s">
        <v>2043</v>
      </c>
      <c r="B137" s="220" t="s">
        <v>1944</v>
      </c>
      <c r="C137" s="222">
        <v>0</v>
      </c>
      <c r="D137" s="222">
        <v>0</v>
      </c>
      <c r="E137" s="222">
        <v>0</v>
      </c>
      <c r="F137" s="222">
        <v>0</v>
      </c>
      <c r="G137" s="222">
        <v>0</v>
      </c>
      <c r="H137" s="222">
        <v>0</v>
      </c>
      <c r="I137" s="222">
        <v>0</v>
      </c>
      <c r="J137" s="222">
        <v>0</v>
      </c>
      <c r="K137" s="222">
        <v>0</v>
      </c>
      <c r="L137" s="222">
        <v>0</v>
      </c>
      <c r="M137" s="222">
        <v>0</v>
      </c>
      <c r="N137" s="222">
        <v>0</v>
      </c>
      <c r="O137" s="222">
        <v>0</v>
      </c>
      <c r="P137" s="222">
        <v>0</v>
      </c>
      <c r="Q137" s="222">
        <v>0</v>
      </c>
      <c r="R137" s="222">
        <v>0</v>
      </c>
      <c r="S137" s="222">
        <v>0</v>
      </c>
      <c r="T137" s="222">
        <v>0</v>
      </c>
      <c r="U137" s="222">
        <v>0</v>
      </c>
      <c r="V137" s="222">
        <v>0</v>
      </c>
      <c r="W137" s="222">
        <v>0</v>
      </c>
      <c r="X137" s="222">
        <v>0</v>
      </c>
      <c r="Y137" s="222">
        <v>0</v>
      </c>
      <c r="Z137" s="222">
        <v>0</v>
      </c>
      <c r="AA137" s="222">
        <v>0</v>
      </c>
      <c r="AB137" s="222">
        <v>0</v>
      </c>
      <c r="AC137" s="222">
        <v>0</v>
      </c>
      <c r="AD137" s="222">
        <v>0</v>
      </c>
      <c r="AE137" s="222">
        <v>0</v>
      </c>
      <c r="AF137" s="221" t="s">
        <v>2926</v>
      </c>
      <c r="AG137" s="211"/>
    </row>
    <row r="138" spans="1:33" ht="12" customHeight="1" x14ac:dyDescent="0.35">
      <c r="A138" s="210" t="s">
        <v>2044</v>
      </c>
      <c r="B138" s="220" t="s">
        <v>1946</v>
      </c>
      <c r="C138" s="222">
        <v>0</v>
      </c>
      <c r="D138" s="222">
        <v>0</v>
      </c>
      <c r="E138" s="222">
        <v>0</v>
      </c>
      <c r="F138" s="222">
        <v>0</v>
      </c>
      <c r="G138" s="222">
        <v>0</v>
      </c>
      <c r="H138" s="222">
        <v>0</v>
      </c>
      <c r="I138" s="222">
        <v>0</v>
      </c>
      <c r="J138" s="222">
        <v>0</v>
      </c>
      <c r="K138" s="222">
        <v>0</v>
      </c>
      <c r="L138" s="222">
        <v>0</v>
      </c>
      <c r="M138" s="222">
        <v>0</v>
      </c>
      <c r="N138" s="222">
        <v>0</v>
      </c>
      <c r="O138" s="222">
        <v>0</v>
      </c>
      <c r="P138" s="222">
        <v>0</v>
      </c>
      <c r="Q138" s="222">
        <v>0</v>
      </c>
      <c r="R138" s="222">
        <v>0</v>
      </c>
      <c r="S138" s="222">
        <v>0</v>
      </c>
      <c r="T138" s="222">
        <v>0</v>
      </c>
      <c r="U138" s="222">
        <v>0</v>
      </c>
      <c r="V138" s="222">
        <v>0</v>
      </c>
      <c r="W138" s="222">
        <v>0</v>
      </c>
      <c r="X138" s="222">
        <v>0</v>
      </c>
      <c r="Y138" s="222">
        <v>0</v>
      </c>
      <c r="Z138" s="222">
        <v>0</v>
      </c>
      <c r="AA138" s="222">
        <v>0</v>
      </c>
      <c r="AB138" s="222">
        <v>0</v>
      </c>
      <c r="AC138" s="222">
        <v>0</v>
      </c>
      <c r="AD138" s="222">
        <v>0</v>
      </c>
      <c r="AE138" s="222">
        <v>0</v>
      </c>
      <c r="AF138" s="221" t="s">
        <v>2926</v>
      </c>
      <c r="AG138" s="211"/>
    </row>
    <row r="139" spans="1:33" ht="12" customHeight="1" x14ac:dyDescent="0.35">
      <c r="A139" s="207"/>
      <c r="B139" s="211"/>
      <c r="C139" s="211"/>
      <c r="D139" s="211"/>
      <c r="E139" s="211"/>
      <c r="F139" s="211"/>
      <c r="G139" s="211"/>
      <c r="H139" s="211"/>
      <c r="I139" s="211"/>
      <c r="J139" s="211"/>
      <c r="K139" s="211"/>
      <c r="L139" s="211"/>
      <c r="M139" s="211"/>
      <c r="N139" s="211"/>
      <c r="O139" s="211"/>
      <c r="P139" s="211"/>
      <c r="Q139" s="211"/>
      <c r="R139" s="211"/>
      <c r="S139" s="211"/>
      <c r="T139" s="211"/>
      <c r="U139" s="211"/>
      <c r="V139" s="211"/>
      <c r="W139" s="211"/>
      <c r="X139" s="211"/>
      <c r="Y139" s="211"/>
      <c r="Z139" s="211"/>
      <c r="AA139" s="211"/>
      <c r="AB139" s="211"/>
      <c r="AC139" s="211"/>
      <c r="AD139" s="211"/>
      <c r="AE139" s="211"/>
      <c r="AF139" s="211"/>
      <c r="AG139" s="211"/>
    </row>
    <row r="140" spans="1:33" ht="12" customHeight="1" x14ac:dyDescent="0.35">
      <c r="A140" s="207"/>
      <c r="B140" s="219" t="s">
        <v>26</v>
      </c>
      <c r="C140" s="211"/>
      <c r="D140" s="211"/>
      <c r="E140" s="211"/>
      <c r="F140" s="211"/>
      <c r="G140" s="211"/>
      <c r="H140" s="211"/>
      <c r="I140" s="211"/>
      <c r="J140" s="211"/>
      <c r="K140" s="211"/>
      <c r="L140" s="211"/>
      <c r="M140" s="211"/>
      <c r="N140" s="211"/>
      <c r="O140" s="211"/>
      <c r="P140" s="211"/>
      <c r="Q140" s="211"/>
      <c r="R140" s="211"/>
      <c r="S140" s="211"/>
      <c r="T140" s="211"/>
      <c r="U140" s="211"/>
      <c r="V140" s="211"/>
      <c r="W140" s="211"/>
      <c r="X140" s="211"/>
      <c r="Y140" s="211"/>
      <c r="Z140" s="211"/>
      <c r="AA140" s="211"/>
      <c r="AB140" s="211"/>
      <c r="AC140" s="211"/>
      <c r="AD140" s="211"/>
      <c r="AE140" s="211"/>
      <c r="AF140" s="211"/>
      <c r="AG140" s="211"/>
    </row>
    <row r="141" spans="1:33" ht="12" customHeight="1" x14ac:dyDescent="0.35">
      <c r="A141" s="210" t="s">
        <v>2045</v>
      </c>
      <c r="B141" s="220" t="s">
        <v>1916</v>
      </c>
      <c r="C141" s="222">
        <v>0</v>
      </c>
      <c r="D141" s="222">
        <v>0</v>
      </c>
      <c r="E141" s="222">
        <v>0</v>
      </c>
      <c r="F141" s="222">
        <v>0</v>
      </c>
      <c r="G141" s="222">
        <v>0</v>
      </c>
      <c r="H141" s="222">
        <v>0</v>
      </c>
      <c r="I141" s="222">
        <v>0</v>
      </c>
      <c r="J141" s="222">
        <v>0</v>
      </c>
      <c r="K141" s="222">
        <v>0</v>
      </c>
      <c r="L141" s="222">
        <v>0</v>
      </c>
      <c r="M141" s="222">
        <v>0</v>
      </c>
      <c r="N141" s="222">
        <v>0</v>
      </c>
      <c r="O141" s="222">
        <v>0</v>
      </c>
      <c r="P141" s="222">
        <v>0</v>
      </c>
      <c r="Q141" s="222">
        <v>0</v>
      </c>
      <c r="R141" s="222">
        <v>0</v>
      </c>
      <c r="S141" s="222">
        <v>0</v>
      </c>
      <c r="T141" s="222">
        <v>0</v>
      </c>
      <c r="U141" s="222">
        <v>0</v>
      </c>
      <c r="V141" s="222">
        <v>0</v>
      </c>
      <c r="W141" s="222">
        <v>0</v>
      </c>
      <c r="X141" s="222">
        <v>0</v>
      </c>
      <c r="Y141" s="222">
        <v>0</v>
      </c>
      <c r="Z141" s="222">
        <v>0</v>
      </c>
      <c r="AA141" s="222">
        <v>0</v>
      </c>
      <c r="AB141" s="222">
        <v>0</v>
      </c>
      <c r="AC141" s="222">
        <v>0</v>
      </c>
      <c r="AD141" s="222">
        <v>0</v>
      </c>
      <c r="AE141" s="222">
        <v>0</v>
      </c>
      <c r="AF141" s="221" t="s">
        <v>2926</v>
      </c>
      <c r="AG141" s="211"/>
    </row>
    <row r="142" spans="1:33" ht="12" customHeight="1" x14ac:dyDescent="0.35">
      <c r="A142" s="210" t="s">
        <v>2046</v>
      </c>
      <c r="B142" s="220" t="s">
        <v>1918</v>
      </c>
      <c r="C142" s="222">
        <v>0</v>
      </c>
      <c r="D142" s="222">
        <v>0</v>
      </c>
      <c r="E142" s="222">
        <v>0</v>
      </c>
      <c r="F142" s="222">
        <v>0</v>
      </c>
      <c r="G142" s="222">
        <v>0</v>
      </c>
      <c r="H142" s="222">
        <v>0</v>
      </c>
      <c r="I142" s="222">
        <v>0</v>
      </c>
      <c r="J142" s="222">
        <v>0</v>
      </c>
      <c r="K142" s="222">
        <v>0</v>
      </c>
      <c r="L142" s="222">
        <v>0</v>
      </c>
      <c r="M142" s="222">
        <v>0</v>
      </c>
      <c r="N142" s="222">
        <v>0</v>
      </c>
      <c r="O142" s="222">
        <v>0</v>
      </c>
      <c r="P142" s="222">
        <v>0</v>
      </c>
      <c r="Q142" s="222">
        <v>0</v>
      </c>
      <c r="R142" s="222">
        <v>0</v>
      </c>
      <c r="S142" s="222">
        <v>0</v>
      </c>
      <c r="T142" s="222">
        <v>0</v>
      </c>
      <c r="U142" s="222">
        <v>0</v>
      </c>
      <c r="V142" s="222">
        <v>0</v>
      </c>
      <c r="W142" s="222">
        <v>0</v>
      </c>
      <c r="X142" s="222">
        <v>0</v>
      </c>
      <c r="Y142" s="222">
        <v>0</v>
      </c>
      <c r="Z142" s="222">
        <v>0</v>
      </c>
      <c r="AA142" s="222">
        <v>0</v>
      </c>
      <c r="AB142" s="222">
        <v>0</v>
      </c>
      <c r="AC142" s="222">
        <v>0</v>
      </c>
      <c r="AD142" s="222">
        <v>0</v>
      </c>
      <c r="AE142" s="222">
        <v>0</v>
      </c>
      <c r="AF142" s="221" t="s">
        <v>2926</v>
      </c>
      <c r="AG142" s="211"/>
    </row>
    <row r="143" spans="1:33" ht="12" customHeight="1" x14ac:dyDescent="0.35">
      <c r="A143" s="210" t="s">
        <v>2047</v>
      </c>
      <c r="B143" s="220" t="s">
        <v>1920</v>
      </c>
      <c r="C143" s="222">
        <v>0</v>
      </c>
      <c r="D143" s="222">
        <v>0</v>
      </c>
      <c r="E143" s="222">
        <v>0</v>
      </c>
      <c r="F143" s="222">
        <v>0</v>
      </c>
      <c r="G143" s="222">
        <v>0</v>
      </c>
      <c r="H143" s="222">
        <v>0</v>
      </c>
      <c r="I143" s="222">
        <v>0</v>
      </c>
      <c r="J143" s="222">
        <v>0</v>
      </c>
      <c r="K143" s="222">
        <v>0</v>
      </c>
      <c r="L143" s="222">
        <v>0</v>
      </c>
      <c r="M143" s="222">
        <v>0</v>
      </c>
      <c r="N143" s="222">
        <v>0</v>
      </c>
      <c r="O143" s="222">
        <v>0</v>
      </c>
      <c r="P143" s="222">
        <v>0</v>
      </c>
      <c r="Q143" s="222">
        <v>0</v>
      </c>
      <c r="R143" s="222">
        <v>0</v>
      </c>
      <c r="S143" s="222">
        <v>0</v>
      </c>
      <c r="T143" s="222">
        <v>0</v>
      </c>
      <c r="U143" s="222">
        <v>0</v>
      </c>
      <c r="V143" s="222">
        <v>0</v>
      </c>
      <c r="W143" s="222">
        <v>0</v>
      </c>
      <c r="X143" s="222">
        <v>0</v>
      </c>
      <c r="Y143" s="222">
        <v>0</v>
      </c>
      <c r="Z143" s="222">
        <v>0</v>
      </c>
      <c r="AA143" s="222">
        <v>0</v>
      </c>
      <c r="AB143" s="222">
        <v>0</v>
      </c>
      <c r="AC143" s="222">
        <v>0</v>
      </c>
      <c r="AD143" s="222">
        <v>0</v>
      </c>
      <c r="AE143" s="222">
        <v>0</v>
      </c>
      <c r="AF143" s="221" t="s">
        <v>2926</v>
      </c>
      <c r="AG143" s="211"/>
    </row>
    <row r="144" spans="1:33" ht="12" customHeight="1" x14ac:dyDescent="0.35">
      <c r="A144" s="210" t="s">
        <v>2048</v>
      </c>
      <c r="B144" s="220" t="s">
        <v>1922</v>
      </c>
      <c r="C144" s="222">
        <v>0</v>
      </c>
      <c r="D144" s="222">
        <v>0</v>
      </c>
      <c r="E144" s="222">
        <v>0</v>
      </c>
      <c r="F144" s="222">
        <v>0</v>
      </c>
      <c r="G144" s="222">
        <v>0</v>
      </c>
      <c r="H144" s="222">
        <v>0</v>
      </c>
      <c r="I144" s="222">
        <v>0</v>
      </c>
      <c r="J144" s="222">
        <v>0</v>
      </c>
      <c r="K144" s="222">
        <v>0</v>
      </c>
      <c r="L144" s="222">
        <v>0</v>
      </c>
      <c r="M144" s="222">
        <v>0</v>
      </c>
      <c r="N144" s="222">
        <v>0</v>
      </c>
      <c r="O144" s="222">
        <v>0</v>
      </c>
      <c r="P144" s="222">
        <v>0</v>
      </c>
      <c r="Q144" s="222">
        <v>0</v>
      </c>
      <c r="R144" s="222">
        <v>0</v>
      </c>
      <c r="S144" s="222">
        <v>0</v>
      </c>
      <c r="T144" s="222">
        <v>0</v>
      </c>
      <c r="U144" s="222">
        <v>0</v>
      </c>
      <c r="V144" s="222">
        <v>0</v>
      </c>
      <c r="W144" s="222">
        <v>0</v>
      </c>
      <c r="X144" s="222">
        <v>0</v>
      </c>
      <c r="Y144" s="222">
        <v>0</v>
      </c>
      <c r="Z144" s="222">
        <v>0</v>
      </c>
      <c r="AA144" s="222">
        <v>0</v>
      </c>
      <c r="AB144" s="222">
        <v>0</v>
      </c>
      <c r="AC144" s="222">
        <v>0</v>
      </c>
      <c r="AD144" s="222">
        <v>0</v>
      </c>
      <c r="AE144" s="222">
        <v>0</v>
      </c>
      <c r="AF144" s="221" t="s">
        <v>2926</v>
      </c>
      <c r="AG144" s="211"/>
    </row>
    <row r="145" spans="1:33" ht="12" customHeight="1" x14ac:dyDescent="0.35">
      <c r="A145" s="210" t="s">
        <v>2049</v>
      </c>
      <c r="B145" s="220" t="s">
        <v>1924</v>
      </c>
      <c r="C145" s="222">
        <v>41.990718999999999</v>
      </c>
      <c r="D145" s="222">
        <v>42.188839000000002</v>
      </c>
      <c r="E145" s="222">
        <v>42.307831</v>
      </c>
      <c r="F145" s="222">
        <v>42.608100999999998</v>
      </c>
      <c r="G145" s="222">
        <v>42.71669</v>
      </c>
      <c r="H145" s="222">
        <v>42.911715999999998</v>
      </c>
      <c r="I145" s="222">
        <v>43.337021</v>
      </c>
      <c r="J145" s="222">
        <v>43.417965000000002</v>
      </c>
      <c r="K145" s="222">
        <v>43.502482999999998</v>
      </c>
      <c r="L145" s="222">
        <v>43.574100000000001</v>
      </c>
      <c r="M145" s="222">
        <v>43.644072999999999</v>
      </c>
      <c r="N145" s="222">
        <v>43.728172000000001</v>
      </c>
      <c r="O145" s="222">
        <v>43.792937999999999</v>
      </c>
      <c r="P145" s="222">
        <v>43.867798000000001</v>
      </c>
      <c r="Q145" s="222">
        <v>43.953445000000002</v>
      </c>
      <c r="R145" s="222">
        <v>44.041687000000003</v>
      </c>
      <c r="S145" s="222">
        <v>44.105941999999999</v>
      </c>
      <c r="T145" s="222">
        <v>44.241740999999998</v>
      </c>
      <c r="U145" s="222">
        <v>44.321728</v>
      </c>
      <c r="V145" s="222">
        <v>44.414805999999999</v>
      </c>
      <c r="W145" s="222">
        <v>44.521656</v>
      </c>
      <c r="X145" s="222">
        <v>44.599364999999999</v>
      </c>
      <c r="Y145" s="222">
        <v>44.647030000000001</v>
      </c>
      <c r="Z145" s="222">
        <v>44.698284000000001</v>
      </c>
      <c r="AA145" s="222">
        <v>44.747020999999997</v>
      </c>
      <c r="AB145" s="222">
        <v>44.792445999999998</v>
      </c>
      <c r="AC145" s="222">
        <v>44.837676999999999</v>
      </c>
      <c r="AD145" s="222">
        <v>44.885612000000002</v>
      </c>
      <c r="AE145" s="222">
        <v>44.909508000000002</v>
      </c>
      <c r="AF145" s="221">
        <v>2.4030000000000002E-3</v>
      </c>
      <c r="AG145" s="211"/>
    </row>
    <row r="146" spans="1:33" ht="12" customHeight="1" x14ac:dyDescent="0.35">
      <c r="A146" s="210" t="s">
        <v>2050</v>
      </c>
      <c r="B146" s="220" t="s">
        <v>1926</v>
      </c>
      <c r="C146" s="222">
        <v>0</v>
      </c>
      <c r="D146" s="222">
        <v>0</v>
      </c>
      <c r="E146" s="222">
        <v>0</v>
      </c>
      <c r="F146" s="222">
        <v>0</v>
      </c>
      <c r="G146" s="222">
        <v>0</v>
      </c>
      <c r="H146" s="222">
        <v>0</v>
      </c>
      <c r="I146" s="222">
        <v>0</v>
      </c>
      <c r="J146" s="222">
        <v>0</v>
      </c>
      <c r="K146" s="222">
        <v>0</v>
      </c>
      <c r="L146" s="222">
        <v>0</v>
      </c>
      <c r="M146" s="222">
        <v>0</v>
      </c>
      <c r="N146" s="222">
        <v>0</v>
      </c>
      <c r="O146" s="222">
        <v>0</v>
      </c>
      <c r="P146" s="222">
        <v>0</v>
      </c>
      <c r="Q146" s="222">
        <v>0</v>
      </c>
      <c r="R146" s="222">
        <v>0</v>
      </c>
      <c r="S146" s="222">
        <v>0</v>
      </c>
      <c r="T146" s="222">
        <v>0</v>
      </c>
      <c r="U146" s="222">
        <v>0</v>
      </c>
      <c r="V146" s="222">
        <v>0</v>
      </c>
      <c r="W146" s="222">
        <v>0</v>
      </c>
      <c r="X146" s="222">
        <v>0</v>
      </c>
      <c r="Y146" s="222">
        <v>0</v>
      </c>
      <c r="Z146" s="222">
        <v>0</v>
      </c>
      <c r="AA146" s="222">
        <v>0</v>
      </c>
      <c r="AB146" s="222">
        <v>0</v>
      </c>
      <c r="AC146" s="222">
        <v>0</v>
      </c>
      <c r="AD146" s="222">
        <v>0</v>
      </c>
      <c r="AE146" s="222">
        <v>0</v>
      </c>
      <c r="AF146" s="221" t="s">
        <v>2926</v>
      </c>
      <c r="AG146" s="211"/>
    </row>
    <row r="147" spans="1:33" ht="12" customHeight="1" x14ac:dyDescent="0.35">
      <c r="A147" s="210" t="s">
        <v>2051</v>
      </c>
      <c r="B147" s="220" t="s">
        <v>1928</v>
      </c>
      <c r="C147" s="222">
        <v>0</v>
      </c>
      <c r="D147" s="222">
        <v>0</v>
      </c>
      <c r="E147" s="222">
        <v>0</v>
      </c>
      <c r="F147" s="222">
        <v>0</v>
      </c>
      <c r="G147" s="222">
        <v>0</v>
      </c>
      <c r="H147" s="222">
        <v>0</v>
      </c>
      <c r="I147" s="222">
        <v>0</v>
      </c>
      <c r="J147" s="222">
        <v>0</v>
      </c>
      <c r="K147" s="222">
        <v>0</v>
      </c>
      <c r="L147" s="222">
        <v>0</v>
      </c>
      <c r="M147" s="222">
        <v>0</v>
      </c>
      <c r="N147" s="222">
        <v>0</v>
      </c>
      <c r="O147" s="222">
        <v>0</v>
      </c>
      <c r="P147" s="222">
        <v>0</v>
      </c>
      <c r="Q147" s="222">
        <v>0</v>
      </c>
      <c r="R147" s="222">
        <v>0</v>
      </c>
      <c r="S147" s="222">
        <v>0</v>
      </c>
      <c r="T147" s="222">
        <v>0</v>
      </c>
      <c r="U147" s="222">
        <v>0</v>
      </c>
      <c r="V147" s="222">
        <v>0</v>
      </c>
      <c r="W147" s="222">
        <v>0</v>
      </c>
      <c r="X147" s="222">
        <v>0</v>
      </c>
      <c r="Y147" s="222">
        <v>0</v>
      </c>
      <c r="Z147" s="222">
        <v>0</v>
      </c>
      <c r="AA147" s="222">
        <v>0</v>
      </c>
      <c r="AB147" s="222">
        <v>0</v>
      </c>
      <c r="AC147" s="222">
        <v>0</v>
      </c>
      <c r="AD147" s="222">
        <v>0</v>
      </c>
      <c r="AE147" s="222">
        <v>0</v>
      </c>
      <c r="AF147" s="221" t="s">
        <v>2926</v>
      </c>
      <c r="AG147" s="211"/>
    </row>
    <row r="148" spans="1:33" ht="12" customHeight="1" x14ac:dyDescent="0.35">
      <c r="A148" s="210" t="s">
        <v>2052</v>
      </c>
      <c r="B148" s="220" t="s">
        <v>1930</v>
      </c>
      <c r="C148" s="222">
        <v>0</v>
      </c>
      <c r="D148" s="222">
        <v>0</v>
      </c>
      <c r="E148" s="222">
        <v>0</v>
      </c>
      <c r="F148" s="222">
        <v>0</v>
      </c>
      <c r="G148" s="222">
        <v>0</v>
      </c>
      <c r="H148" s="222">
        <v>0</v>
      </c>
      <c r="I148" s="222">
        <v>0</v>
      </c>
      <c r="J148" s="222">
        <v>0</v>
      </c>
      <c r="K148" s="222">
        <v>0</v>
      </c>
      <c r="L148" s="222">
        <v>0</v>
      </c>
      <c r="M148" s="222">
        <v>0</v>
      </c>
      <c r="N148" s="222">
        <v>0</v>
      </c>
      <c r="O148" s="222">
        <v>0</v>
      </c>
      <c r="P148" s="222">
        <v>0</v>
      </c>
      <c r="Q148" s="222">
        <v>0</v>
      </c>
      <c r="R148" s="222">
        <v>0</v>
      </c>
      <c r="S148" s="222">
        <v>0</v>
      </c>
      <c r="T148" s="222">
        <v>0</v>
      </c>
      <c r="U148" s="222">
        <v>0</v>
      </c>
      <c r="V148" s="222">
        <v>0</v>
      </c>
      <c r="W148" s="222">
        <v>0</v>
      </c>
      <c r="X148" s="222">
        <v>0</v>
      </c>
      <c r="Y148" s="222">
        <v>0</v>
      </c>
      <c r="Z148" s="222">
        <v>0</v>
      </c>
      <c r="AA148" s="222">
        <v>0</v>
      </c>
      <c r="AB148" s="222">
        <v>0</v>
      </c>
      <c r="AC148" s="222">
        <v>0</v>
      </c>
      <c r="AD148" s="222">
        <v>0</v>
      </c>
      <c r="AE148" s="222">
        <v>0</v>
      </c>
      <c r="AF148" s="221" t="s">
        <v>2926</v>
      </c>
      <c r="AG148" s="211"/>
    </row>
    <row r="149" spans="1:33" ht="12" customHeight="1" x14ac:dyDescent="0.35">
      <c r="A149" s="210" t="s">
        <v>2053</v>
      </c>
      <c r="B149" s="220" t="s">
        <v>1932</v>
      </c>
      <c r="C149" s="222">
        <v>0</v>
      </c>
      <c r="D149" s="222">
        <v>0</v>
      </c>
      <c r="E149" s="222">
        <v>0</v>
      </c>
      <c r="F149" s="222">
        <v>0</v>
      </c>
      <c r="G149" s="222">
        <v>0</v>
      </c>
      <c r="H149" s="222">
        <v>0</v>
      </c>
      <c r="I149" s="222">
        <v>0</v>
      </c>
      <c r="J149" s="222">
        <v>0</v>
      </c>
      <c r="K149" s="222">
        <v>0</v>
      </c>
      <c r="L149" s="222">
        <v>0</v>
      </c>
      <c r="M149" s="222">
        <v>0</v>
      </c>
      <c r="N149" s="222">
        <v>0</v>
      </c>
      <c r="O149" s="222">
        <v>0</v>
      </c>
      <c r="P149" s="222">
        <v>0</v>
      </c>
      <c r="Q149" s="222">
        <v>0</v>
      </c>
      <c r="R149" s="222">
        <v>0</v>
      </c>
      <c r="S149" s="222">
        <v>0</v>
      </c>
      <c r="T149" s="222">
        <v>0</v>
      </c>
      <c r="U149" s="222">
        <v>0</v>
      </c>
      <c r="V149" s="222">
        <v>0</v>
      </c>
      <c r="W149" s="222">
        <v>0</v>
      </c>
      <c r="X149" s="222">
        <v>0</v>
      </c>
      <c r="Y149" s="222">
        <v>0</v>
      </c>
      <c r="Z149" s="222">
        <v>0</v>
      </c>
      <c r="AA149" s="222">
        <v>0</v>
      </c>
      <c r="AB149" s="222">
        <v>0</v>
      </c>
      <c r="AC149" s="222">
        <v>0</v>
      </c>
      <c r="AD149" s="222">
        <v>0</v>
      </c>
      <c r="AE149" s="222">
        <v>0</v>
      </c>
      <c r="AF149" s="221" t="s">
        <v>2926</v>
      </c>
      <c r="AG149" s="211"/>
    </row>
    <row r="150" spans="1:33" ht="15" customHeight="1" x14ac:dyDescent="0.35">
      <c r="A150" s="210" t="s">
        <v>2054</v>
      </c>
      <c r="B150" s="220" t="s">
        <v>1934</v>
      </c>
      <c r="C150" s="222">
        <v>58.519371</v>
      </c>
      <c r="D150" s="222">
        <v>58.754730000000002</v>
      </c>
      <c r="E150" s="222">
        <v>58.993960999999999</v>
      </c>
      <c r="F150" s="222">
        <v>59.593884000000003</v>
      </c>
      <c r="G150" s="222">
        <v>60.006228999999998</v>
      </c>
      <c r="H150" s="222">
        <v>60.279330999999999</v>
      </c>
      <c r="I150" s="222">
        <v>60.617908</v>
      </c>
      <c r="J150" s="222">
        <v>60.777653000000001</v>
      </c>
      <c r="K150" s="222">
        <v>60.895648999999999</v>
      </c>
      <c r="L150" s="222">
        <v>61.026707000000002</v>
      </c>
      <c r="M150" s="222">
        <v>61.145287000000003</v>
      </c>
      <c r="N150" s="222">
        <v>61.273415</v>
      </c>
      <c r="O150" s="222">
        <v>61.337100999999997</v>
      </c>
      <c r="P150" s="222">
        <v>61.410305000000001</v>
      </c>
      <c r="Q150" s="222">
        <v>61.487400000000001</v>
      </c>
      <c r="R150" s="222">
        <v>61.545906000000002</v>
      </c>
      <c r="S150" s="222">
        <v>61.585326999999999</v>
      </c>
      <c r="T150" s="222">
        <v>61.663094000000001</v>
      </c>
      <c r="U150" s="222">
        <v>61.710087000000001</v>
      </c>
      <c r="V150" s="222">
        <v>61.761158000000002</v>
      </c>
      <c r="W150" s="222">
        <v>61.822048000000002</v>
      </c>
      <c r="X150" s="222">
        <v>61.863945000000001</v>
      </c>
      <c r="Y150" s="222">
        <v>61.880629999999996</v>
      </c>
      <c r="Z150" s="222">
        <v>61.901211000000004</v>
      </c>
      <c r="AA150" s="222">
        <v>61.918303999999999</v>
      </c>
      <c r="AB150" s="222">
        <v>61.933708000000003</v>
      </c>
      <c r="AC150" s="222">
        <v>61.949050999999997</v>
      </c>
      <c r="AD150" s="222">
        <v>61.965248000000003</v>
      </c>
      <c r="AE150" s="222">
        <v>61.973869000000001</v>
      </c>
      <c r="AF150" s="221">
        <v>2.0509999999999999E-3</v>
      </c>
      <c r="AG150" s="211"/>
    </row>
    <row r="151" spans="1:33" ht="15" customHeight="1" x14ac:dyDescent="0.35">
      <c r="A151" s="210" t="s">
        <v>2055</v>
      </c>
      <c r="B151" s="220" t="s">
        <v>1936</v>
      </c>
      <c r="C151" s="222">
        <v>0</v>
      </c>
      <c r="D151" s="222">
        <v>0</v>
      </c>
      <c r="E151" s="222">
        <v>0</v>
      </c>
      <c r="F151" s="222">
        <v>0</v>
      </c>
      <c r="G151" s="222">
        <v>0</v>
      </c>
      <c r="H151" s="222">
        <v>0</v>
      </c>
      <c r="I151" s="222">
        <v>0</v>
      </c>
      <c r="J151" s="222">
        <v>0</v>
      </c>
      <c r="K151" s="222">
        <v>0</v>
      </c>
      <c r="L151" s="222">
        <v>0</v>
      </c>
      <c r="M151" s="222">
        <v>0</v>
      </c>
      <c r="N151" s="222">
        <v>0</v>
      </c>
      <c r="O151" s="222">
        <v>0</v>
      </c>
      <c r="P151" s="222">
        <v>0</v>
      </c>
      <c r="Q151" s="222">
        <v>0</v>
      </c>
      <c r="R151" s="222">
        <v>0</v>
      </c>
      <c r="S151" s="222">
        <v>0</v>
      </c>
      <c r="T151" s="222">
        <v>0</v>
      </c>
      <c r="U151" s="222">
        <v>0</v>
      </c>
      <c r="V151" s="222">
        <v>0</v>
      </c>
      <c r="W151" s="222">
        <v>0</v>
      </c>
      <c r="X151" s="222">
        <v>0</v>
      </c>
      <c r="Y151" s="222">
        <v>0</v>
      </c>
      <c r="Z151" s="222">
        <v>0</v>
      </c>
      <c r="AA151" s="222">
        <v>0</v>
      </c>
      <c r="AB151" s="222">
        <v>0</v>
      </c>
      <c r="AC151" s="222">
        <v>0</v>
      </c>
      <c r="AD151" s="222">
        <v>0</v>
      </c>
      <c r="AE151" s="222">
        <v>0</v>
      </c>
      <c r="AF151" s="221" t="s">
        <v>2926</v>
      </c>
      <c r="AG151" s="211"/>
    </row>
    <row r="152" spans="1:33" ht="15" customHeight="1" x14ac:dyDescent="0.35">
      <c r="A152" s="210" t="s">
        <v>2056</v>
      </c>
      <c r="B152" s="220" t="s">
        <v>1938</v>
      </c>
      <c r="C152" s="222">
        <v>49.940947999999999</v>
      </c>
      <c r="D152" s="222">
        <v>50.286181999999997</v>
      </c>
      <c r="E152" s="222">
        <v>50.501064</v>
      </c>
      <c r="F152" s="222">
        <v>50.762507999999997</v>
      </c>
      <c r="G152" s="222">
        <v>51.174126000000001</v>
      </c>
      <c r="H152" s="222">
        <v>51.356777000000001</v>
      </c>
      <c r="I152" s="222">
        <v>51.663223000000002</v>
      </c>
      <c r="J152" s="222">
        <v>51.743426999999997</v>
      </c>
      <c r="K152" s="222">
        <v>51.819870000000002</v>
      </c>
      <c r="L152" s="222">
        <v>51.895308999999997</v>
      </c>
      <c r="M152" s="222">
        <v>51.975558999999997</v>
      </c>
      <c r="N152" s="222">
        <v>52.094208000000002</v>
      </c>
      <c r="O152" s="222">
        <v>52.155166999999999</v>
      </c>
      <c r="P152" s="222">
        <v>52.219104999999999</v>
      </c>
      <c r="Q152" s="222">
        <v>52.295836999999999</v>
      </c>
      <c r="R152" s="222">
        <v>52.360911999999999</v>
      </c>
      <c r="S152" s="222">
        <v>52.399048000000001</v>
      </c>
      <c r="T152" s="222">
        <v>52.49456</v>
      </c>
      <c r="U152" s="222">
        <v>52.542133</v>
      </c>
      <c r="V152" s="222">
        <v>52.595928000000001</v>
      </c>
      <c r="W152" s="222">
        <v>52.656390999999999</v>
      </c>
      <c r="X152" s="222">
        <v>52.696289</v>
      </c>
      <c r="Y152" s="222">
        <v>52.707565000000002</v>
      </c>
      <c r="Z152" s="222">
        <v>52.726436999999997</v>
      </c>
      <c r="AA152" s="222">
        <v>52.740676999999998</v>
      </c>
      <c r="AB152" s="222">
        <v>52.753219999999999</v>
      </c>
      <c r="AC152" s="222">
        <v>52.765663000000004</v>
      </c>
      <c r="AD152" s="222">
        <v>52.779376999999997</v>
      </c>
      <c r="AE152" s="222">
        <v>52.785342999999997</v>
      </c>
      <c r="AF152" s="221">
        <v>1.98E-3</v>
      </c>
      <c r="AG152" s="211"/>
    </row>
    <row r="153" spans="1:33" ht="15" customHeight="1" x14ac:dyDescent="0.35">
      <c r="A153" s="210" t="s">
        <v>2057</v>
      </c>
      <c r="B153" s="220" t="s">
        <v>1940</v>
      </c>
      <c r="C153" s="222">
        <v>0</v>
      </c>
      <c r="D153" s="222">
        <v>0</v>
      </c>
      <c r="E153" s="222">
        <v>0</v>
      </c>
      <c r="F153" s="222">
        <v>0</v>
      </c>
      <c r="G153" s="222">
        <v>0</v>
      </c>
      <c r="H153" s="222">
        <v>0</v>
      </c>
      <c r="I153" s="222">
        <v>0</v>
      </c>
      <c r="J153" s="222">
        <v>0</v>
      </c>
      <c r="K153" s="222">
        <v>0</v>
      </c>
      <c r="L153" s="222">
        <v>0</v>
      </c>
      <c r="M153" s="222">
        <v>0</v>
      </c>
      <c r="N153" s="222">
        <v>0</v>
      </c>
      <c r="O153" s="222">
        <v>0</v>
      </c>
      <c r="P153" s="222">
        <v>0</v>
      </c>
      <c r="Q153" s="222">
        <v>0</v>
      </c>
      <c r="R153" s="222">
        <v>0</v>
      </c>
      <c r="S153" s="222">
        <v>0</v>
      </c>
      <c r="T153" s="222">
        <v>0</v>
      </c>
      <c r="U153" s="222">
        <v>0</v>
      </c>
      <c r="V153" s="222">
        <v>0</v>
      </c>
      <c r="W153" s="222">
        <v>0</v>
      </c>
      <c r="X153" s="222">
        <v>0</v>
      </c>
      <c r="Y153" s="222">
        <v>0</v>
      </c>
      <c r="Z153" s="222">
        <v>0</v>
      </c>
      <c r="AA153" s="222">
        <v>0</v>
      </c>
      <c r="AB153" s="222">
        <v>0</v>
      </c>
      <c r="AC153" s="222">
        <v>0</v>
      </c>
      <c r="AD153" s="222">
        <v>0</v>
      </c>
      <c r="AE153" s="222">
        <v>0</v>
      </c>
      <c r="AF153" s="221" t="s">
        <v>2926</v>
      </c>
      <c r="AG153" s="211"/>
    </row>
    <row r="154" spans="1:33" ht="15" customHeight="1" x14ac:dyDescent="0.35">
      <c r="A154" s="210" t="s">
        <v>2058</v>
      </c>
      <c r="B154" s="220" t="s">
        <v>1942</v>
      </c>
      <c r="C154" s="222">
        <v>0</v>
      </c>
      <c r="D154" s="222">
        <v>0</v>
      </c>
      <c r="E154" s="222">
        <v>0</v>
      </c>
      <c r="F154" s="222">
        <v>0</v>
      </c>
      <c r="G154" s="222">
        <v>0</v>
      </c>
      <c r="H154" s="222">
        <v>0</v>
      </c>
      <c r="I154" s="222">
        <v>0</v>
      </c>
      <c r="J154" s="222">
        <v>0</v>
      </c>
      <c r="K154" s="222">
        <v>0</v>
      </c>
      <c r="L154" s="222">
        <v>0</v>
      </c>
      <c r="M154" s="222">
        <v>0</v>
      </c>
      <c r="N154" s="222">
        <v>0</v>
      </c>
      <c r="O154" s="222">
        <v>0</v>
      </c>
      <c r="P154" s="222">
        <v>0</v>
      </c>
      <c r="Q154" s="222">
        <v>0</v>
      </c>
      <c r="R154" s="222">
        <v>0</v>
      </c>
      <c r="S154" s="222">
        <v>0</v>
      </c>
      <c r="T154" s="222">
        <v>0</v>
      </c>
      <c r="U154" s="222">
        <v>0</v>
      </c>
      <c r="V154" s="222">
        <v>0</v>
      </c>
      <c r="W154" s="222">
        <v>0</v>
      </c>
      <c r="X154" s="222">
        <v>0</v>
      </c>
      <c r="Y154" s="222">
        <v>0</v>
      </c>
      <c r="Z154" s="222">
        <v>0</v>
      </c>
      <c r="AA154" s="222">
        <v>0</v>
      </c>
      <c r="AB154" s="222">
        <v>0</v>
      </c>
      <c r="AC154" s="222">
        <v>0</v>
      </c>
      <c r="AD154" s="222">
        <v>0</v>
      </c>
      <c r="AE154" s="222">
        <v>0</v>
      </c>
      <c r="AF154" s="221" t="s">
        <v>2926</v>
      </c>
      <c r="AG154" s="211"/>
    </row>
    <row r="155" spans="1:33" ht="15" customHeight="1" x14ac:dyDescent="0.35">
      <c r="A155" s="210" t="s">
        <v>2059</v>
      </c>
      <c r="B155" s="220" t="s">
        <v>1944</v>
      </c>
      <c r="C155" s="222">
        <v>0</v>
      </c>
      <c r="D155" s="222">
        <v>0</v>
      </c>
      <c r="E155" s="222">
        <v>0</v>
      </c>
      <c r="F155" s="222">
        <v>0</v>
      </c>
      <c r="G155" s="222">
        <v>0</v>
      </c>
      <c r="H155" s="222">
        <v>0</v>
      </c>
      <c r="I155" s="222">
        <v>0</v>
      </c>
      <c r="J155" s="222">
        <v>0</v>
      </c>
      <c r="K155" s="222">
        <v>0</v>
      </c>
      <c r="L155" s="222">
        <v>0</v>
      </c>
      <c r="M155" s="222">
        <v>0</v>
      </c>
      <c r="N155" s="222">
        <v>0</v>
      </c>
      <c r="O155" s="222">
        <v>0</v>
      </c>
      <c r="P155" s="222">
        <v>0</v>
      </c>
      <c r="Q155" s="222">
        <v>0</v>
      </c>
      <c r="R155" s="222">
        <v>0</v>
      </c>
      <c r="S155" s="222">
        <v>0</v>
      </c>
      <c r="T155" s="222">
        <v>0</v>
      </c>
      <c r="U155" s="222">
        <v>0</v>
      </c>
      <c r="V155" s="222">
        <v>0</v>
      </c>
      <c r="W155" s="222">
        <v>0</v>
      </c>
      <c r="X155" s="222">
        <v>0</v>
      </c>
      <c r="Y155" s="222">
        <v>0</v>
      </c>
      <c r="Z155" s="222">
        <v>0</v>
      </c>
      <c r="AA155" s="222">
        <v>0</v>
      </c>
      <c r="AB155" s="222">
        <v>0</v>
      </c>
      <c r="AC155" s="222">
        <v>0</v>
      </c>
      <c r="AD155" s="222">
        <v>0</v>
      </c>
      <c r="AE155" s="222">
        <v>0</v>
      </c>
      <c r="AF155" s="221" t="s">
        <v>2926</v>
      </c>
      <c r="AG155" s="211"/>
    </row>
    <row r="156" spans="1:33" ht="15" customHeight="1" x14ac:dyDescent="0.35">
      <c r="A156" s="210" t="s">
        <v>2060</v>
      </c>
      <c r="B156" s="220" t="s">
        <v>1946</v>
      </c>
      <c r="C156" s="222">
        <v>0</v>
      </c>
      <c r="D156" s="222">
        <v>0</v>
      </c>
      <c r="E156" s="222">
        <v>0</v>
      </c>
      <c r="F156" s="222">
        <v>0</v>
      </c>
      <c r="G156" s="222">
        <v>0</v>
      </c>
      <c r="H156" s="222">
        <v>0</v>
      </c>
      <c r="I156" s="222">
        <v>0</v>
      </c>
      <c r="J156" s="222">
        <v>0</v>
      </c>
      <c r="K156" s="222">
        <v>0</v>
      </c>
      <c r="L156" s="222">
        <v>0</v>
      </c>
      <c r="M156" s="222">
        <v>0</v>
      </c>
      <c r="N156" s="222">
        <v>0</v>
      </c>
      <c r="O156" s="222">
        <v>0</v>
      </c>
      <c r="P156" s="222">
        <v>0</v>
      </c>
      <c r="Q156" s="222">
        <v>0</v>
      </c>
      <c r="R156" s="222">
        <v>0</v>
      </c>
      <c r="S156" s="222">
        <v>0</v>
      </c>
      <c r="T156" s="222">
        <v>0</v>
      </c>
      <c r="U156" s="222">
        <v>0</v>
      </c>
      <c r="V156" s="222">
        <v>0</v>
      </c>
      <c r="W156" s="222">
        <v>0</v>
      </c>
      <c r="X156" s="222">
        <v>0</v>
      </c>
      <c r="Y156" s="222">
        <v>0</v>
      </c>
      <c r="Z156" s="222">
        <v>0</v>
      </c>
      <c r="AA156" s="222">
        <v>0</v>
      </c>
      <c r="AB156" s="222">
        <v>0</v>
      </c>
      <c r="AC156" s="222">
        <v>0</v>
      </c>
      <c r="AD156" s="222">
        <v>0</v>
      </c>
      <c r="AE156" s="222">
        <v>0</v>
      </c>
      <c r="AF156" s="221" t="s">
        <v>2926</v>
      </c>
      <c r="AG156" s="211"/>
    </row>
    <row r="157" spans="1:33" ht="15" customHeight="1" x14ac:dyDescent="0.35">
      <c r="A157" s="207"/>
      <c r="B157" s="219" t="s">
        <v>25</v>
      </c>
      <c r="C157" s="211"/>
      <c r="D157" s="211"/>
      <c r="E157" s="211"/>
      <c r="F157" s="211"/>
      <c r="G157" s="211"/>
      <c r="H157" s="211"/>
      <c r="I157" s="211"/>
      <c r="J157" s="211"/>
      <c r="K157" s="211"/>
      <c r="L157" s="211"/>
      <c r="M157" s="211"/>
      <c r="N157" s="211"/>
      <c r="O157" s="211"/>
      <c r="P157" s="211"/>
      <c r="Q157" s="211"/>
      <c r="R157" s="211"/>
      <c r="S157" s="211"/>
      <c r="T157" s="211"/>
      <c r="U157" s="211"/>
      <c r="V157" s="211"/>
      <c r="W157" s="211"/>
      <c r="X157" s="211"/>
      <c r="Y157" s="211"/>
      <c r="Z157" s="211"/>
      <c r="AA157" s="211"/>
      <c r="AB157" s="211"/>
      <c r="AC157" s="211"/>
      <c r="AD157" s="211"/>
      <c r="AE157" s="211"/>
      <c r="AF157" s="211"/>
      <c r="AG157" s="211"/>
    </row>
    <row r="158" spans="1:33" ht="15" customHeight="1" x14ac:dyDescent="0.35">
      <c r="A158" s="210" t="s">
        <v>2061</v>
      </c>
      <c r="B158" s="220" t="s">
        <v>1916</v>
      </c>
      <c r="C158" s="222">
        <v>0</v>
      </c>
      <c r="D158" s="222">
        <v>0</v>
      </c>
      <c r="E158" s="222">
        <v>0</v>
      </c>
      <c r="F158" s="222">
        <v>0</v>
      </c>
      <c r="G158" s="222">
        <v>0</v>
      </c>
      <c r="H158" s="222">
        <v>0</v>
      </c>
      <c r="I158" s="222">
        <v>0</v>
      </c>
      <c r="J158" s="222">
        <v>0</v>
      </c>
      <c r="K158" s="222">
        <v>0</v>
      </c>
      <c r="L158" s="222">
        <v>0</v>
      </c>
      <c r="M158" s="222">
        <v>0</v>
      </c>
      <c r="N158" s="222">
        <v>0</v>
      </c>
      <c r="O158" s="222">
        <v>0</v>
      </c>
      <c r="P158" s="222">
        <v>0</v>
      </c>
      <c r="Q158" s="222">
        <v>0</v>
      </c>
      <c r="R158" s="222">
        <v>0</v>
      </c>
      <c r="S158" s="222">
        <v>0</v>
      </c>
      <c r="T158" s="222">
        <v>0</v>
      </c>
      <c r="U158" s="222">
        <v>0</v>
      </c>
      <c r="V158" s="222">
        <v>0</v>
      </c>
      <c r="W158" s="222">
        <v>0</v>
      </c>
      <c r="X158" s="222">
        <v>0</v>
      </c>
      <c r="Y158" s="222">
        <v>0</v>
      </c>
      <c r="Z158" s="222">
        <v>0</v>
      </c>
      <c r="AA158" s="222">
        <v>0</v>
      </c>
      <c r="AB158" s="222">
        <v>0</v>
      </c>
      <c r="AC158" s="222">
        <v>0</v>
      </c>
      <c r="AD158" s="222">
        <v>0</v>
      </c>
      <c r="AE158" s="222">
        <v>0</v>
      </c>
      <c r="AF158" s="221" t="s">
        <v>2926</v>
      </c>
      <c r="AG158" s="211"/>
    </row>
    <row r="159" spans="1:33" ht="15" customHeight="1" x14ac:dyDescent="0.35">
      <c r="A159" s="210" t="s">
        <v>2062</v>
      </c>
      <c r="B159" s="220" t="s">
        <v>1918</v>
      </c>
      <c r="C159" s="222">
        <v>0</v>
      </c>
      <c r="D159" s="222">
        <v>0</v>
      </c>
      <c r="E159" s="222">
        <v>0</v>
      </c>
      <c r="F159" s="222">
        <v>0</v>
      </c>
      <c r="G159" s="222">
        <v>0</v>
      </c>
      <c r="H159" s="222">
        <v>0</v>
      </c>
      <c r="I159" s="222">
        <v>0</v>
      </c>
      <c r="J159" s="222">
        <v>0</v>
      </c>
      <c r="K159" s="222">
        <v>0</v>
      </c>
      <c r="L159" s="222">
        <v>0</v>
      </c>
      <c r="M159" s="222">
        <v>0</v>
      </c>
      <c r="N159" s="222">
        <v>0</v>
      </c>
      <c r="O159" s="222">
        <v>0</v>
      </c>
      <c r="P159" s="222">
        <v>0</v>
      </c>
      <c r="Q159" s="222">
        <v>0</v>
      </c>
      <c r="R159" s="222">
        <v>0</v>
      </c>
      <c r="S159" s="222">
        <v>0</v>
      </c>
      <c r="T159" s="222">
        <v>0</v>
      </c>
      <c r="U159" s="222">
        <v>0</v>
      </c>
      <c r="V159" s="222">
        <v>0</v>
      </c>
      <c r="W159" s="222">
        <v>0</v>
      </c>
      <c r="X159" s="222">
        <v>0</v>
      </c>
      <c r="Y159" s="222">
        <v>0</v>
      </c>
      <c r="Z159" s="222">
        <v>0</v>
      </c>
      <c r="AA159" s="222">
        <v>0</v>
      </c>
      <c r="AB159" s="222">
        <v>0</v>
      </c>
      <c r="AC159" s="222">
        <v>0</v>
      </c>
      <c r="AD159" s="222">
        <v>0</v>
      </c>
      <c r="AE159" s="222">
        <v>0</v>
      </c>
      <c r="AF159" s="221" t="s">
        <v>2926</v>
      </c>
      <c r="AG159" s="211"/>
    </row>
    <row r="160" spans="1:33" ht="15" customHeight="1" x14ac:dyDescent="0.35">
      <c r="A160" s="210" t="s">
        <v>2063</v>
      </c>
      <c r="B160" s="220" t="s">
        <v>1920</v>
      </c>
      <c r="C160" s="222">
        <v>38.182194000000003</v>
      </c>
      <c r="D160" s="222">
        <v>38.398277</v>
      </c>
      <c r="E160" s="222">
        <v>38.518078000000003</v>
      </c>
      <c r="F160" s="222">
        <v>38.809821999999997</v>
      </c>
      <c r="G160" s="222">
        <v>38.888359000000001</v>
      </c>
      <c r="H160" s="222">
        <v>39.070217</v>
      </c>
      <c r="I160" s="222">
        <v>39.520865999999998</v>
      </c>
      <c r="J160" s="222">
        <v>39.588042999999999</v>
      </c>
      <c r="K160" s="222">
        <v>39.659142000000003</v>
      </c>
      <c r="L160" s="222">
        <v>39.731216000000003</v>
      </c>
      <c r="M160" s="222">
        <v>39.803199999999997</v>
      </c>
      <c r="N160" s="222">
        <v>39.890349999999998</v>
      </c>
      <c r="O160" s="222">
        <v>39.963276</v>
      </c>
      <c r="P160" s="222">
        <v>40.035065000000003</v>
      </c>
      <c r="Q160" s="222">
        <v>40.112057</v>
      </c>
      <c r="R160" s="222">
        <v>40.191101000000003</v>
      </c>
      <c r="S160" s="222">
        <v>40.259224000000003</v>
      </c>
      <c r="T160" s="222">
        <v>40.385826000000002</v>
      </c>
      <c r="U160" s="222">
        <v>40.471541999999999</v>
      </c>
      <c r="V160" s="222">
        <v>40.565800000000003</v>
      </c>
      <c r="W160" s="222">
        <v>40.671936000000002</v>
      </c>
      <c r="X160" s="222">
        <v>40.753872000000001</v>
      </c>
      <c r="Y160" s="222">
        <v>40.80735</v>
      </c>
      <c r="Z160" s="222">
        <v>40.863930000000003</v>
      </c>
      <c r="AA160" s="222">
        <v>40.917957000000001</v>
      </c>
      <c r="AB160" s="222">
        <v>40.968792000000001</v>
      </c>
      <c r="AC160" s="222">
        <v>41.019444</v>
      </c>
      <c r="AD160" s="222">
        <v>41.072285000000001</v>
      </c>
      <c r="AE160" s="222">
        <v>41.101711000000002</v>
      </c>
      <c r="AF160" s="221">
        <v>2.6350000000000002E-3</v>
      </c>
      <c r="AG160" s="211"/>
    </row>
    <row r="161" spans="1:33" ht="15" customHeight="1" x14ac:dyDescent="0.35">
      <c r="A161" s="210" t="s">
        <v>2064</v>
      </c>
      <c r="B161" s="220" t="s">
        <v>1922</v>
      </c>
      <c r="C161" s="222">
        <v>39.444175999999999</v>
      </c>
      <c r="D161" s="222">
        <v>39.626491999999999</v>
      </c>
      <c r="E161" s="222">
        <v>39.750149</v>
      </c>
      <c r="F161" s="222">
        <v>40.163604999999997</v>
      </c>
      <c r="G161" s="222">
        <v>40.247334000000002</v>
      </c>
      <c r="H161" s="222">
        <v>40.424576000000002</v>
      </c>
      <c r="I161" s="222">
        <v>40.888226000000003</v>
      </c>
      <c r="J161" s="222">
        <v>40.959193999999997</v>
      </c>
      <c r="K161" s="222">
        <v>41.028370000000002</v>
      </c>
      <c r="L161" s="222">
        <v>41.101322000000003</v>
      </c>
      <c r="M161" s="222">
        <v>41.173350999999997</v>
      </c>
      <c r="N161" s="222">
        <v>41.252437999999998</v>
      </c>
      <c r="O161" s="222">
        <v>41.313805000000002</v>
      </c>
      <c r="P161" s="222">
        <v>41.384143999999999</v>
      </c>
      <c r="Q161" s="222">
        <v>41.458618000000001</v>
      </c>
      <c r="R161" s="222">
        <v>41.544913999999999</v>
      </c>
      <c r="S161" s="222">
        <v>41.611308999999999</v>
      </c>
      <c r="T161" s="222">
        <v>41.737189999999998</v>
      </c>
      <c r="U161" s="222">
        <v>41.820152</v>
      </c>
      <c r="V161" s="222">
        <v>41.912647</v>
      </c>
      <c r="W161" s="222">
        <v>42.01746</v>
      </c>
      <c r="X161" s="222">
        <v>42.098399999999998</v>
      </c>
      <c r="Y161" s="222">
        <v>42.152144999999997</v>
      </c>
      <c r="Z161" s="222">
        <v>42.208224999999999</v>
      </c>
      <c r="AA161" s="222">
        <v>42.262301999999998</v>
      </c>
      <c r="AB161" s="222">
        <v>42.313277999999997</v>
      </c>
      <c r="AC161" s="222">
        <v>42.364066999999999</v>
      </c>
      <c r="AD161" s="222">
        <v>42.417400000000001</v>
      </c>
      <c r="AE161" s="222">
        <v>42.446990999999997</v>
      </c>
      <c r="AF161" s="221">
        <v>2.624E-3</v>
      </c>
      <c r="AG161" s="211"/>
    </row>
    <row r="162" spans="1:33" ht="15" customHeight="1" x14ac:dyDescent="0.35">
      <c r="A162" s="210" t="s">
        <v>2065</v>
      </c>
      <c r="B162" s="220" t="s">
        <v>1924</v>
      </c>
      <c r="C162" s="222">
        <v>41.766361000000003</v>
      </c>
      <c r="D162" s="222">
        <v>41.969341</v>
      </c>
      <c r="E162" s="222">
        <v>42.090088000000002</v>
      </c>
      <c r="F162" s="222">
        <v>42.394474000000002</v>
      </c>
      <c r="G162" s="222">
        <v>42.504803000000003</v>
      </c>
      <c r="H162" s="222">
        <v>42.696120999999998</v>
      </c>
      <c r="I162" s="222">
        <v>43.127682</v>
      </c>
      <c r="J162" s="222">
        <v>43.20776</v>
      </c>
      <c r="K162" s="222">
        <v>43.292034000000001</v>
      </c>
      <c r="L162" s="222">
        <v>43.365592999999997</v>
      </c>
      <c r="M162" s="222">
        <v>43.438643999999996</v>
      </c>
      <c r="N162" s="222">
        <v>43.52084</v>
      </c>
      <c r="O162" s="222">
        <v>43.590355000000002</v>
      </c>
      <c r="P162" s="222">
        <v>43.668888000000003</v>
      </c>
      <c r="Q162" s="222">
        <v>43.763317000000001</v>
      </c>
      <c r="R162" s="222">
        <v>43.852294999999998</v>
      </c>
      <c r="S162" s="222">
        <v>43.921154000000001</v>
      </c>
      <c r="T162" s="222">
        <v>44.058968</v>
      </c>
      <c r="U162" s="222">
        <v>44.140675000000002</v>
      </c>
      <c r="V162" s="222">
        <v>44.234851999999997</v>
      </c>
      <c r="W162" s="222">
        <v>44.340729000000003</v>
      </c>
      <c r="X162" s="222">
        <v>44.420315000000002</v>
      </c>
      <c r="Y162" s="222">
        <v>44.468147000000002</v>
      </c>
      <c r="Z162" s="222">
        <v>44.519858999999997</v>
      </c>
      <c r="AA162" s="222">
        <v>44.56897</v>
      </c>
      <c r="AB162" s="222">
        <v>44.614638999999997</v>
      </c>
      <c r="AC162" s="222">
        <v>44.660148999999997</v>
      </c>
      <c r="AD162" s="222">
        <v>44.708672</v>
      </c>
      <c r="AE162" s="222">
        <v>44.732998000000002</v>
      </c>
      <c r="AF162" s="221">
        <v>2.454E-3</v>
      </c>
      <c r="AG162" s="211"/>
    </row>
    <row r="163" spans="1:33" ht="12" customHeight="1" x14ac:dyDescent="0.35">
      <c r="A163" s="210" t="s">
        <v>2066</v>
      </c>
      <c r="B163" s="220" t="s">
        <v>1926</v>
      </c>
      <c r="C163" s="222">
        <v>0</v>
      </c>
      <c r="D163" s="222">
        <v>0</v>
      </c>
      <c r="E163" s="222">
        <v>0</v>
      </c>
      <c r="F163" s="222">
        <v>0</v>
      </c>
      <c r="G163" s="222">
        <v>0</v>
      </c>
      <c r="H163" s="222">
        <v>0</v>
      </c>
      <c r="I163" s="222">
        <v>0</v>
      </c>
      <c r="J163" s="222">
        <v>0</v>
      </c>
      <c r="K163" s="222">
        <v>0</v>
      </c>
      <c r="L163" s="222">
        <v>0</v>
      </c>
      <c r="M163" s="222">
        <v>0</v>
      </c>
      <c r="N163" s="222">
        <v>0</v>
      </c>
      <c r="O163" s="222">
        <v>0</v>
      </c>
      <c r="P163" s="222">
        <v>0</v>
      </c>
      <c r="Q163" s="222">
        <v>0</v>
      </c>
      <c r="R163" s="222">
        <v>0</v>
      </c>
      <c r="S163" s="222">
        <v>0</v>
      </c>
      <c r="T163" s="222">
        <v>0</v>
      </c>
      <c r="U163" s="222">
        <v>0</v>
      </c>
      <c r="V163" s="222">
        <v>0</v>
      </c>
      <c r="W163" s="222">
        <v>0</v>
      </c>
      <c r="X163" s="222">
        <v>0</v>
      </c>
      <c r="Y163" s="222">
        <v>0</v>
      </c>
      <c r="Z163" s="222">
        <v>0</v>
      </c>
      <c r="AA163" s="222">
        <v>0</v>
      </c>
      <c r="AB163" s="222">
        <v>0</v>
      </c>
      <c r="AC163" s="222">
        <v>0</v>
      </c>
      <c r="AD163" s="222">
        <v>0</v>
      </c>
      <c r="AE163" s="222">
        <v>0</v>
      </c>
      <c r="AF163" s="221" t="s">
        <v>2926</v>
      </c>
      <c r="AG163" s="211"/>
    </row>
    <row r="164" spans="1:33" ht="15" customHeight="1" x14ac:dyDescent="0.35">
      <c r="A164" s="210" t="s">
        <v>2067</v>
      </c>
      <c r="B164" s="220" t="s">
        <v>1928</v>
      </c>
      <c r="C164" s="222">
        <v>0</v>
      </c>
      <c r="D164" s="222">
        <v>0</v>
      </c>
      <c r="E164" s="222">
        <v>0</v>
      </c>
      <c r="F164" s="222">
        <v>0</v>
      </c>
      <c r="G164" s="222">
        <v>0</v>
      </c>
      <c r="H164" s="222">
        <v>0</v>
      </c>
      <c r="I164" s="222">
        <v>0</v>
      </c>
      <c r="J164" s="222">
        <v>0</v>
      </c>
      <c r="K164" s="222">
        <v>0</v>
      </c>
      <c r="L164" s="222">
        <v>0</v>
      </c>
      <c r="M164" s="222">
        <v>0</v>
      </c>
      <c r="N164" s="222">
        <v>0</v>
      </c>
      <c r="O164" s="222">
        <v>0</v>
      </c>
      <c r="P164" s="222">
        <v>0</v>
      </c>
      <c r="Q164" s="222">
        <v>0</v>
      </c>
      <c r="R164" s="222">
        <v>0</v>
      </c>
      <c r="S164" s="222">
        <v>0</v>
      </c>
      <c r="T164" s="222">
        <v>0</v>
      </c>
      <c r="U164" s="222">
        <v>0</v>
      </c>
      <c r="V164" s="222">
        <v>0</v>
      </c>
      <c r="W164" s="222">
        <v>0</v>
      </c>
      <c r="X164" s="222">
        <v>0</v>
      </c>
      <c r="Y164" s="222">
        <v>0</v>
      </c>
      <c r="Z164" s="222">
        <v>0</v>
      </c>
      <c r="AA164" s="222">
        <v>0</v>
      </c>
      <c r="AB164" s="222">
        <v>0</v>
      </c>
      <c r="AC164" s="222">
        <v>0</v>
      </c>
      <c r="AD164" s="222">
        <v>0</v>
      </c>
      <c r="AE164" s="222">
        <v>0</v>
      </c>
      <c r="AF164" s="221" t="s">
        <v>2926</v>
      </c>
      <c r="AG164" s="211"/>
    </row>
    <row r="165" spans="1:33" ht="15" customHeight="1" x14ac:dyDescent="0.35">
      <c r="A165" s="210" t="s">
        <v>2068</v>
      </c>
      <c r="B165" s="220" t="s">
        <v>1930</v>
      </c>
      <c r="C165" s="222">
        <v>0</v>
      </c>
      <c r="D165" s="222">
        <v>0</v>
      </c>
      <c r="E165" s="222">
        <v>0</v>
      </c>
      <c r="F165" s="222">
        <v>0</v>
      </c>
      <c r="G165" s="222">
        <v>0</v>
      </c>
      <c r="H165" s="222">
        <v>0</v>
      </c>
      <c r="I165" s="222">
        <v>0</v>
      </c>
      <c r="J165" s="222">
        <v>0</v>
      </c>
      <c r="K165" s="222">
        <v>0</v>
      </c>
      <c r="L165" s="222">
        <v>0</v>
      </c>
      <c r="M165" s="222">
        <v>0</v>
      </c>
      <c r="N165" s="222">
        <v>0</v>
      </c>
      <c r="O165" s="222">
        <v>0</v>
      </c>
      <c r="P165" s="222">
        <v>0</v>
      </c>
      <c r="Q165" s="222">
        <v>0</v>
      </c>
      <c r="R165" s="222">
        <v>0</v>
      </c>
      <c r="S165" s="222">
        <v>0</v>
      </c>
      <c r="T165" s="222">
        <v>0</v>
      </c>
      <c r="U165" s="222">
        <v>0</v>
      </c>
      <c r="V165" s="222">
        <v>0</v>
      </c>
      <c r="W165" s="222">
        <v>0</v>
      </c>
      <c r="X165" s="222">
        <v>0</v>
      </c>
      <c r="Y165" s="222">
        <v>0</v>
      </c>
      <c r="Z165" s="222">
        <v>0</v>
      </c>
      <c r="AA165" s="222">
        <v>0</v>
      </c>
      <c r="AB165" s="222">
        <v>0</v>
      </c>
      <c r="AC165" s="222">
        <v>0</v>
      </c>
      <c r="AD165" s="222">
        <v>0</v>
      </c>
      <c r="AE165" s="222">
        <v>0</v>
      </c>
      <c r="AF165" s="221" t="s">
        <v>2926</v>
      </c>
      <c r="AG165" s="211"/>
    </row>
    <row r="166" spans="1:33" ht="15" customHeight="1" x14ac:dyDescent="0.35">
      <c r="A166" s="210" t="s">
        <v>2069</v>
      </c>
      <c r="B166" s="220" t="s">
        <v>1932</v>
      </c>
      <c r="C166" s="222">
        <v>0</v>
      </c>
      <c r="D166" s="222">
        <v>0</v>
      </c>
      <c r="E166" s="222">
        <v>0</v>
      </c>
      <c r="F166" s="222">
        <v>0</v>
      </c>
      <c r="G166" s="222">
        <v>0</v>
      </c>
      <c r="H166" s="222">
        <v>0</v>
      </c>
      <c r="I166" s="222">
        <v>0</v>
      </c>
      <c r="J166" s="222">
        <v>0</v>
      </c>
      <c r="K166" s="222">
        <v>0</v>
      </c>
      <c r="L166" s="222">
        <v>0</v>
      </c>
      <c r="M166" s="222">
        <v>0</v>
      </c>
      <c r="N166" s="222">
        <v>0</v>
      </c>
      <c r="O166" s="222">
        <v>0</v>
      </c>
      <c r="P166" s="222">
        <v>0</v>
      </c>
      <c r="Q166" s="222">
        <v>0</v>
      </c>
      <c r="R166" s="222">
        <v>0</v>
      </c>
      <c r="S166" s="222">
        <v>0</v>
      </c>
      <c r="T166" s="222">
        <v>0</v>
      </c>
      <c r="U166" s="222">
        <v>0</v>
      </c>
      <c r="V166" s="222">
        <v>0</v>
      </c>
      <c r="W166" s="222">
        <v>0</v>
      </c>
      <c r="X166" s="222">
        <v>0</v>
      </c>
      <c r="Y166" s="222">
        <v>0</v>
      </c>
      <c r="Z166" s="222">
        <v>0</v>
      </c>
      <c r="AA166" s="222">
        <v>0</v>
      </c>
      <c r="AB166" s="222">
        <v>0</v>
      </c>
      <c r="AC166" s="222">
        <v>0</v>
      </c>
      <c r="AD166" s="222">
        <v>0</v>
      </c>
      <c r="AE166" s="222">
        <v>0</v>
      </c>
      <c r="AF166" s="221" t="s">
        <v>2926</v>
      </c>
      <c r="AG166" s="211"/>
    </row>
    <row r="167" spans="1:33" ht="15" customHeight="1" x14ac:dyDescent="0.35">
      <c r="A167" s="210" t="s">
        <v>2070</v>
      </c>
      <c r="B167" s="220" t="s">
        <v>1934</v>
      </c>
      <c r="C167" s="222">
        <v>55.383999000000003</v>
      </c>
      <c r="D167" s="222">
        <v>55.619548999999999</v>
      </c>
      <c r="E167" s="222">
        <v>55.869076</v>
      </c>
      <c r="F167" s="222">
        <v>56.464176000000002</v>
      </c>
      <c r="G167" s="222">
        <v>56.860542000000002</v>
      </c>
      <c r="H167" s="222">
        <v>57.134853</v>
      </c>
      <c r="I167" s="222">
        <v>57.484839999999998</v>
      </c>
      <c r="J167" s="222">
        <v>57.644981000000001</v>
      </c>
      <c r="K167" s="222">
        <v>57.762996999999999</v>
      </c>
      <c r="L167" s="222">
        <v>57.893234</v>
      </c>
      <c r="M167" s="222">
        <v>58.013343999999996</v>
      </c>
      <c r="N167" s="222">
        <v>58.142775999999998</v>
      </c>
      <c r="O167" s="222">
        <v>58.214809000000002</v>
      </c>
      <c r="P167" s="222">
        <v>58.290782999999998</v>
      </c>
      <c r="Q167" s="222">
        <v>58.366576999999999</v>
      </c>
      <c r="R167" s="222">
        <v>58.426730999999997</v>
      </c>
      <c r="S167" s="222">
        <v>58.466712999999999</v>
      </c>
      <c r="T167" s="222">
        <v>58.547569000000003</v>
      </c>
      <c r="U167" s="222">
        <v>58.595936000000002</v>
      </c>
      <c r="V167" s="222">
        <v>58.647433999999997</v>
      </c>
      <c r="W167" s="222">
        <v>58.709144999999999</v>
      </c>
      <c r="X167" s="222">
        <v>58.750518999999997</v>
      </c>
      <c r="Y167" s="222">
        <v>58.767367999999998</v>
      </c>
      <c r="Z167" s="222">
        <v>58.788863999999997</v>
      </c>
      <c r="AA167" s="222">
        <v>58.80621</v>
      </c>
      <c r="AB167" s="222">
        <v>58.821789000000003</v>
      </c>
      <c r="AC167" s="222">
        <v>58.837432999999997</v>
      </c>
      <c r="AD167" s="222">
        <v>58.853760000000001</v>
      </c>
      <c r="AE167" s="222">
        <v>58.862628999999998</v>
      </c>
      <c r="AF167" s="221">
        <v>2.1779999999999998E-3</v>
      </c>
      <c r="AG167" s="211"/>
    </row>
    <row r="168" spans="1:33" ht="15" customHeight="1" x14ac:dyDescent="0.35">
      <c r="A168" s="210" t="s">
        <v>2071</v>
      </c>
      <c r="B168" s="220" t="s">
        <v>1936</v>
      </c>
      <c r="C168" s="222">
        <v>0</v>
      </c>
      <c r="D168" s="222">
        <v>0</v>
      </c>
      <c r="E168" s="222">
        <v>0</v>
      </c>
      <c r="F168" s="222">
        <v>0</v>
      </c>
      <c r="G168" s="222">
        <v>0</v>
      </c>
      <c r="H168" s="222">
        <v>0</v>
      </c>
      <c r="I168" s="222">
        <v>0</v>
      </c>
      <c r="J168" s="222">
        <v>0</v>
      </c>
      <c r="K168" s="222">
        <v>0</v>
      </c>
      <c r="L168" s="222">
        <v>0</v>
      </c>
      <c r="M168" s="222">
        <v>0</v>
      </c>
      <c r="N168" s="222">
        <v>0</v>
      </c>
      <c r="O168" s="222">
        <v>0</v>
      </c>
      <c r="P168" s="222">
        <v>0</v>
      </c>
      <c r="Q168" s="222">
        <v>0</v>
      </c>
      <c r="R168" s="222">
        <v>0</v>
      </c>
      <c r="S168" s="222">
        <v>0</v>
      </c>
      <c r="T168" s="222">
        <v>0</v>
      </c>
      <c r="U168" s="222">
        <v>0</v>
      </c>
      <c r="V168" s="222">
        <v>0</v>
      </c>
      <c r="W168" s="222">
        <v>0</v>
      </c>
      <c r="X168" s="222">
        <v>0</v>
      </c>
      <c r="Y168" s="222">
        <v>0</v>
      </c>
      <c r="Z168" s="222">
        <v>0</v>
      </c>
      <c r="AA168" s="222">
        <v>0</v>
      </c>
      <c r="AB168" s="222">
        <v>0</v>
      </c>
      <c r="AC168" s="222">
        <v>0</v>
      </c>
      <c r="AD168" s="222">
        <v>0</v>
      </c>
      <c r="AE168" s="222">
        <v>0</v>
      </c>
      <c r="AF168" s="221" t="s">
        <v>2926</v>
      </c>
      <c r="AG168" s="211"/>
    </row>
    <row r="169" spans="1:33" ht="15" customHeight="1" x14ac:dyDescent="0.35">
      <c r="A169" s="210" t="s">
        <v>2072</v>
      </c>
      <c r="B169" s="220" t="s">
        <v>1938</v>
      </c>
      <c r="C169" s="222">
        <v>46.807758</v>
      </c>
      <c r="D169" s="222">
        <v>47.161270000000002</v>
      </c>
      <c r="E169" s="222">
        <v>47.371380000000002</v>
      </c>
      <c r="F169" s="222">
        <v>47.633471999999998</v>
      </c>
      <c r="G169" s="222">
        <v>48.032612</v>
      </c>
      <c r="H169" s="222">
        <v>48.218803000000001</v>
      </c>
      <c r="I169" s="222">
        <v>48.533405000000002</v>
      </c>
      <c r="J169" s="222">
        <v>48.611015000000002</v>
      </c>
      <c r="K169" s="222">
        <v>48.687199</v>
      </c>
      <c r="L169" s="222">
        <v>48.761752999999999</v>
      </c>
      <c r="M169" s="222">
        <v>48.847244000000003</v>
      </c>
      <c r="N169" s="222">
        <v>48.973739999999999</v>
      </c>
      <c r="O169" s="222">
        <v>49.039386999999998</v>
      </c>
      <c r="P169" s="222">
        <v>49.106194000000002</v>
      </c>
      <c r="Q169" s="222">
        <v>49.187640999999999</v>
      </c>
      <c r="R169" s="222">
        <v>49.253566999999997</v>
      </c>
      <c r="S169" s="222">
        <v>49.295071</v>
      </c>
      <c r="T169" s="222">
        <v>49.390506999999999</v>
      </c>
      <c r="U169" s="222">
        <v>49.436709999999998</v>
      </c>
      <c r="V169" s="222">
        <v>49.486282000000003</v>
      </c>
      <c r="W169" s="222">
        <v>49.547885999999998</v>
      </c>
      <c r="X169" s="222">
        <v>49.588348000000003</v>
      </c>
      <c r="Y169" s="222">
        <v>49.599494999999997</v>
      </c>
      <c r="Z169" s="222">
        <v>49.618434999999998</v>
      </c>
      <c r="AA169" s="222">
        <v>49.632660000000001</v>
      </c>
      <c r="AB169" s="222">
        <v>49.645142</v>
      </c>
      <c r="AC169" s="222">
        <v>49.657578000000001</v>
      </c>
      <c r="AD169" s="222">
        <v>49.67136</v>
      </c>
      <c r="AE169" s="222">
        <v>49.677387000000003</v>
      </c>
      <c r="AF169" s="221">
        <v>2.127E-3</v>
      </c>
      <c r="AG169" s="211"/>
    </row>
    <row r="170" spans="1:33" ht="15" customHeight="1" x14ac:dyDescent="0.35">
      <c r="A170" s="210" t="s">
        <v>2073</v>
      </c>
      <c r="B170" s="220" t="s">
        <v>1940</v>
      </c>
      <c r="C170" s="222">
        <v>0</v>
      </c>
      <c r="D170" s="222">
        <v>0</v>
      </c>
      <c r="E170" s="222">
        <v>0</v>
      </c>
      <c r="F170" s="222">
        <v>0</v>
      </c>
      <c r="G170" s="222">
        <v>0</v>
      </c>
      <c r="H170" s="222">
        <v>0</v>
      </c>
      <c r="I170" s="222">
        <v>0</v>
      </c>
      <c r="J170" s="222">
        <v>0</v>
      </c>
      <c r="K170" s="222">
        <v>0</v>
      </c>
      <c r="L170" s="222">
        <v>0</v>
      </c>
      <c r="M170" s="222">
        <v>0</v>
      </c>
      <c r="N170" s="222">
        <v>0</v>
      </c>
      <c r="O170" s="222">
        <v>0</v>
      </c>
      <c r="P170" s="222">
        <v>0</v>
      </c>
      <c r="Q170" s="222">
        <v>0</v>
      </c>
      <c r="R170" s="222">
        <v>0</v>
      </c>
      <c r="S170" s="222">
        <v>0</v>
      </c>
      <c r="T170" s="222">
        <v>0</v>
      </c>
      <c r="U170" s="222">
        <v>0</v>
      </c>
      <c r="V170" s="222">
        <v>0</v>
      </c>
      <c r="W170" s="222">
        <v>0</v>
      </c>
      <c r="X170" s="222">
        <v>0</v>
      </c>
      <c r="Y170" s="222">
        <v>0</v>
      </c>
      <c r="Z170" s="222">
        <v>0</v>
      </c>
      <c r="AA170" s="222">
        <v>0</v>
      </c>
      <c r="AB170" s="222">
        <v>0</v>
      </c>
      <c r="AC170" s="222">
        <v>0</v>
      </c>
      <c r="AD170" s="222">
        <v>0</v>
      </c>
      <c r="AE170" s="222">
        <v>0</v>
      </c>
      <c r="AF170" s="221" t="s">
        <v>2926</v>
      </c>
      <c r="AG170" s="211"/>
    </row>
    <row r="171" spans="1:33" ht="15" customHeight="1" x14ac:dyDescent="0.35">
      <c r="A171" s="210" t="s">
        <v>2074</v>
      </c>
      <c r="B171" s="220" t="s">
        <v>1942</v>
      </c>
      <c r="C171" s="222">
        <v>0</v>
      </c>
      <c r="D171" s="222">
        <v>0</v>
      </c>
      <c r="E171" s="222">
        <v>0</v>
      </c>
      <c r="F171" s="222">
        <v>0</v>
      </c>
      <c r="G171" s="222">
        <v>0</v>
      </c>
      <c r="H171" s="222">
        <v>0</v>
      </c>
      <c r="I171" s="222">
        <v>0</v>
      </c>
      <c r="J171" s="222">
        <v>0</v>
      </c>
      <c r="K171" s="222">
        <v>0</v>
      </c>
      <c r="L171" s="222">
        <v>0</v>
      </c>
      <c r="M171" s="222">
        <v>0</v>
      </c>
      <c r="N171" s="222">
        <v>0</v>
      </c>
      <c r="O171" s="222">
        <v>0</v>
      </c>
      <c r="P171" s="222">
        <v>0</v>
      </c>
      <c r="Q171" s="222">
        <v>0</v>
      </c>
      <c r="R171" s="222">
        <v>0</v>
      </c>
      <c r="S171" s="222">
        <v>0</v>
      </c>
      <c r="T171" s="222">
        <v>0</v>
      </c>
      <c r="U171" s="222">
        <v>0</v>
      </c>
      <c r="V171" s="222">
        <v>0</v>
      </c>
      <c r="W171" s="222">
        <v>0</v>
      </c>
      <c r="X171" s="222">
        <v>0</v>
      </c>
      <c r="Y171" s="222">
        <v>0</v>
      </c>
      <c r="Z171" s="222">
        <v>0</v>
      </c>
      <c r="AA171" s="222">
        <v>0</v>
      </c>
      <c r="AB171" s="222">
        <v>0</v>
      </c>
      <c r="AC171" s="222">
        <v>0</v>
      </c>
      <c r="AD171" s="222">
        <v>0</v>
      </c>
      <c r="AE171" s="222">
        <v>0</v>
      </c>
      <c r="AF171" s="221" t="s">
        <v>2926</v>
      </c>
      <c r="AG171" s="211"/>
    </row>
    <row r="172" spans="1:33" ht="12" customHeight="1" x14ac:dyDescent="0.35">
      <c r="A172" s="210" t="s">
        <v>2075</v>
      </c>
      <c r="B172" s="220" t="s">
        <v>1944</v>
      </c>
      <c r="C172" s="222">
        <v>0</v>
      </c>
      <c r="D172" s="222">
        <v>0</v>
      </c>
      <c r="E172" s="222">
        <v>0</v>
      </c>
      <c r="F172" s="222">
        <v>0</v>
      </c>
      <c r="G172" s="222">
        <v>0</v>
      </c>
      <c r="H172" s="222">
        <v>0</v>
      </c>
      <c r="I172" s="222">
        <v>0</v>
      </c>
      <c r="J172" s="222">
        <v>0</v>
      </c>
      <c r="K172" s="222">
        <v>0</v>
      </c>
      <c r="L172" s="222">
        <v>0</v>
      </c>
      <c r="M172" s="222">
        <v>0</v>
      </c>
      <c r="N172" s="222">
        <v>0</v>
      </c>
      <c r="O172" s="222">
        <v>0</v>
      </c>
      <c r="P172" s="222">
        <v>0</v>
      </c>
      <c r="Q172" s="222">
        <v>0</v>
      </c>
      <c r="R172" s="222">
        <v>0</v>
      </c>
      <c r="S172" s="222">
        <v>0</v>
      </c>
      <c r="T172" s="222">
        <v>0</v>
      </c>
      <c r="U172" s="222">
        <v>0</v>
      </c>
      <c r="V172" s="222">
        <v>0</v>
      </c>
      <c r="W172" s="222">
        <v>0</v>
      </c>
      <c r="X172" s="222">
        <v>0</v>
      </c>
      <c r="Y172" s="222">
        <v>0</v>
      </c>
      <c r="Z172" s="222">
        <v>0</v>
      </c>
      <c r="AA172" s="222">
        <v>0</v>
      </c>
      <c r="AB172" s="222">
        <v>0</v>
      </c>
      <c r="AC172" s="222">
        <v>0</v>
      </c>
      <c r="AD172" s="222">
        <v>0</v>
      </c>
      <c r="AE172" s="222">
        <v>0</v>
      </c>
      <c r="AF172" s="221" t="s">
        <v>2926</v>
      </c>
      <c r="AG172" s="211"/>
    </row>
    <row r="173" spans="1:33" ht="15" customHeight="1" x14ac:dyDescent="0.35">
      <c r="A173" s="210" t="s">
        <v>2076</v>
      </c>
      <c r="B173" s="220" t="s">
        <v>1946</v>
      </c>
      <c r="C173" s="222">
        <v>0</v>
      </c>
      <c r="D173" s="222">
        <v>0</v>
      </c>
      <c r="E173" s="222">
        <v>0</v>
      </c>
      <c r="F173" s="222">
        <v>0</v>
      </c>
      <c r="G173" s="222">
        <v>0</v>
      </c>
      <c r="H173" s="222">
        <v>0</v>
      </c>
      <c r="I173" s="222">
        <v>0</v>
      </c>
      <c r="J173" s="222">
        <v>0</v>
      </c>
      <c r="K173" s="222">
        <v>0</v>
      </c>
      <c r="L173" s="222">
        <v>0</v>
      </c>
      <c r="M173" s="222">
        <v>0</v>
      </c>
      <c r="N173" s="222">
        <v>0</v>
      </c>
      <c r="O173" s="222">
        <v>0</v>
      </c>
      <c r="P173" s="222">
        <v>0</v>
      </c>
      <c r="Q173" s="222">
        <v>0</v>
      </c>
      <c r="R173" s="222">
        <v>0</v>
      </c>
      <c r="S173" s="222">
        <v>0</v>
      </c>
      <c r="T173" s="222">
        <v>0</v>
      </c>
      <c r="U173" s="222">
        <v>0</v>
      </c>
      <c r="V173" s="222">
        <v>0</v>
      </c>
      <c r="W173" s="222">
        <v>0</v>
      </c>
      <c r="X173" s="222">
        <v>0</v>
      </c>
      <c r="Y173" s="222">
        <v>0</v>
      </c>
      <c r="Z173" s="222">
        <v>0</v>
      </c>
      <c r="AA173" s="222">
        <v>0</v>
      </c>
      <c r="AB173" s="222">
        <v>0</v>
      </c>
      <c r="AC173" s="222">
        <v>0</v>
      </c>
      <c r="AD173" s="222">
        <v>0</v>
      </c>
      <c r="AE173" s="222">
        <v>0</v>
      </c>
      <c r="AF173" s="221" t="s">
        <v>2926</v>
      </c>
      <c r="AG173" s="211"/>
    </row>
    <row r="174" spans="1:33" ht="15" customHeight="1" x14ac:dyDescent="0.35">
      <c r="A174" s="207"/>
      <c r="B174" s="211"/>
      <c r="C174" s="211"/>
      <c r="D174" s="211"/>
      <c r="E174" s="211"/>
      <c r="F174" s="211"/>
      <c r="G174" s="211"/>
      <c r="H174" s="211"/>
      <c r="I174" s="211"/>
      <c r="J174" s="211"/>
      <c r="K174" s="211"/>
      <c r="L174" s="211"/>
      <c r="M174" s="211"/>
      <c r="N174" s="211"/>
      <c r="O174" s="211"/>
      <c r="P174" s="211"/>
      <c r="Q174" s="211"/>
      <c r="R174" s="211"/>
      <c r="S174" s="211"/>
      <c r="T174" s="211"/>
      <c r="U174" s="211"/>
      <c r="V174" s="211"/>
      <c r="W174" s="211"/>
      <c r="X174" s="211"/>
      <c r="Y174" s="211"/>
      <c r="Z174" s="211"/>
      <c r="AA174" s="211"/>
      <c r="AB174" s="211"/>
      <c r="AC174" s="211"/>
      <c r="AD174" s="211"/>
      <c r="AE174" s="211"/>
      <c r="AF174" s="211"/>
      <c r="AG174" s="211"/>
    </row>
    <row r="175" spans="1:33" ht="15" customHeight="1" x14ac:dyDescent="0.35">
      <c r="A175" s="207"/>
      <c r="B175" s="219" t="s">
        <v>2912</v>
      </c>
      <c r="C175" s="211"/>
      <c r="D175" s="211"/>
      <c r="E175" s="211"/>
      <c r="F175" s="211"/>
      <c r="G175" s="211"/>
      <c r="H175" s="211"/>
      <c r="I175" s="211"/>
      <c r="J175" s="211"/>
      <c r="K175" s="211"/>
      <c r="L175" s="211"/>
      <c r="M175" s="211"/>
      <c r="N175" s="211"/>
      <c r="O175" s="211"/>
      <c r="P175" s="211"/>
      <c r="Q175" s="211"/>
      <c r="R175" s="211"/>
      <c r="S175" s="211"/>
      <c r="T175" s="211"/>
      <c r="U175" s="211"/>
      <c r="V175" s="211"/>
      <c r="W175" s="211"/>
      <c r="X175" s="211"/>
      <c r="Y175" s="211"/>
      <c r="Z175" s="211"/>
      <c r="AA175" s="211"/>
      <c r="AB175" s="211"/>
      <c r="AC175" s="211"/>
      <c r="AD175" s="211"/>
      <c r="AE175" s="211"/>
      <c r="AF175" s="211"/>
      <c r="AG175" s="211"/>
    </row>
    <row r="176" spans="1:33" ht="15" customHeight="1" x14ac:dyDescent="0.35">
      <c r="A176" s="210" t="s">
        <v>2077</v>
      </c>
      <c r="B176" s="220" t="s">
        <v>1916</v>
      </c>
      <c r="C176" s="222">
        <v>55.232937</v>
      </c>
      <c r="D176" s="222">
        <v>54.441642999999999</v>
      </c>
      <c r="E176" s="222">
        <v>53.652912000000001</v>
      </c>
      <c r="F176" s="222">
        <v>52.844600999999997</v>
      </c>
      <c r="G176" s="222">
        <v>52.204697000000003</v>
      </c>
      <c r="H176" s="222">
        <v>51.602584999999998</v>
      </c>
      <c r="I176" s="222">
        <v>51.167461000000003</v>
      </c>
      <c r="J176" s="222">
        <v>50.693207000000001</v>
      </c>
      <c r="K176" s="222">
        <v>50.391758000000003</v>
      </c>
      <c r="L176" s="222">
        <v>50.323546999999998</v>
      </c>
      <c r="M176" s="222">
        <v>50.160378000000001</v>
      </c>
      <c r="N176" s="222">
        <v>49.996971000000002</v>
      </c>
      <c r="O176" s="222">
        <v>49.827461</v>
      </c>
      <c r="P176" s="222">
        <v>49.662028999999997</v>
      </c>
      <c r="Q176" s="222">
        <v>49.552791999999997</v>
      </c>
      <c r="R176" s="222">
        <v>49.463946999999997</v>
      </c>
      <c r="S176" s="222">
        <v>49.381844000000001</v>
      </c>
      <c r="T176" s="222">
        <v>49.311095999999999</v>
      </c>
      <c r="U176" s="222">
        <v>49.263809000000002</v>
      </c>
      <c r="V176" s="222">
        <v>49.218299999999999</v>
      </c>
      <c r="W176" s="222">
        <v>49.17989</v>
      </c>
      <c r="X176" s="222">
        <v>49.144385999999997</v>
      </c>
      <c r="Y176" s="222">
        <v>49.121872000000003</v>
      </c>
      <c r="Z176" s="222">
        <v>49.100430000000003</v>
      </c>
      <c r="AA176" s="222">
        <v>49.083064999999998</v>
      </c>
      <c r="AB176" s="222">
        <v>49.066059000000003</v>
      </c>
      <c r="AC176" s="222">
        <v>49.052612000000003</v>
      </c>
      <c r="AD176" s="222">
        <v>49.039211000000002</v>
      </c>
      <c r="AE176" s="222">
        <v>49.006138</v>
      </c>
      <c r="AF176" s="221">
        <v>-4.2630000000000003E-3</v>
      </c>
      <c r="AG176" s="211"/>
    </row>
    <row r="177" spans="1:33" ht="15" customHeight="1" x14ac:dyDescent="0.35">
      <c r="A177" s="210" t="s">
        <v>2078</v>
      </c>
      <c r="B177" s="220" t="s">
        <v>1918</v>
      </c>
      <c r="C177" s="222">
        <v>45.755580999999999</v>
      </c>
      <c r="D177" s="222">
        <v>44.946964000000001</v>
      </c>
      <c r="E177" s="222">
        <v>44.121845</v>
      </c>
      <c r="F177" s="222">
        <v>43.193111000000002</v>
      </c>
      <c r="G177" s="222">
        <v>42.562694999999998</v>
      </c>
      <c r="H177" s="222">
        <v>41.925789000000002</v>
      </c>
      <c r="I177" s="222">
        <v>41.477215000000001</v>
      </c>
      <c r="J177" s="222">
        <v>40.998351999999997</v>
      </c>
      <c r="K177" s="222">
        <v>40.695613999999999</v>
      </c>
      <c r="L177" s="222">
        <v>40.630282999999999</v>
      </c>
      <c r="M177" s="222">
        <v>40.476837000000003</v>
      </c>
      <c r="N177" s="222">
        <v>40.325412999999998</v>
      </c>
      <c r="O177" s="222">
        <v>40.16621</v>
      </c>
      <c r="P177" s="222">
        <v>40.013176000000001</v>
      </c>
      <c r="Q177" s="222">
        <v>39.920192999999998</v>
      </c>
      <c r="R177" s="222">
        <v>39.839474000000003</v>
      </c>
      <c r="S177" s="222">
        <v>39.761547</v>
      </c>
      <c r="T177" s="222">
        <v>39.701687</v>
      </c>
      <c r="U177" s="222">
        <v>39.657131</v>
      </c>
      <c r="V177" s="222">
        <v>39.617812999999998</v>
      </c>
      <c r="W177" s="222">
        <v>39.585842</v>
      </c>
      <c r="X177" s="222">
        <v>39.554039000000003</v>
      </c>
      <c r="Y177" s="222">
        <v>39.528858</v>
      </c>
      <c r="Z177" s="222">
        <v>39.508144000000001</v>
      </c>
      <c r="AA177" s="222">
        <v>39.489784</v>
      </c>
      <c r="AB177" s="222">
        <v>39.471798</v>
      </c>
      <c r="AC177" s="222">
        <v>39.457439000000001</v>
      </c>
      <c r="AD177" s="222">
        <v>39.444797999999999</v>
      </c>
      <c r="AE177" s="222">
        <v>39.409289999999999</v>
      </c>
      <c r="AF177" s="221">
        <v>-5.3179999999999998E-3</v>
      </c>
      <c r="AG177" s="211"/>
    </row>
    <row r="178" spans="1:33" ht="15" customHeight="1" x14ac:dyDescent="0.35">
      <c r="A178" s="210" t="s">
        <v>2079</v>
      </c>
      <c r="B178" s="220" t="s">
        <v>1920</v>
      </c>
      <c r="C178" s="222">
        <v>35.156520999999998</v>
      </c>
      <c r="D178" s="222">
        <v>34.434780000000003</v>
      </c>
      <c r="E178" s="222">
        <v>33.763779</v>
      </c>
      <c r="F178" s="222">
        <v>32.989811000000003</v>
      </c>
      <c r="G178" s="222">
        <v>32.446026000000003</v>
      </c>
      <c r="H178" s="222">
        <v>31.910357999999999</v>
      </c>
      <c r="I178" s="222">
        <v>31.527218000000001</v>
      </c>
      <c r="J178" s="222">
        <v>31.113432</v>
      </c>
      <c r="K178" s="222">
        <v>30.850190999999999</v>
      </c>
      <c r="L178" s="222">
        <v>30.797577</v>
      </c>
      <c r="M178" s="222">
        <v>30.675948999999999</v>
      </c>
      <c r="N178" s="222">
        <v>30.553804</v>
      </c>
      <c r="O178" s="222">
        <v>30.407571999999998</v>
      </c>
      <c r="P178" s="222">
        <v>30.263808999999998</v>
      </c>
      <c r="Q178" s="222">
        <v>30.166350999999999</v>
      </c>
      <c r="R178" s="222">
        <v>30.081696000000001</v>
      </c>
      <c r="S178" s="222">
        <v>30.007925</v>
      </c>
      <c r="T178" s="222">
        <v>29.933720000000001</v>
      </c>
      <c r="U178" s="222">
        <v>29.890612000000001</v>
      </c>
      <c r="V178" s="222">
        <v>29.84939</v>
      </c>
      <c r="W178" s="222">
        <v>29.813267</v>
      </c>
      <c r="X178" s="222">
        <v>29.782131</v>
      </c>
      <c r="Y178" s="222">
        <v>29.763504000000001</v>
      </c>
      <c r="Z178" s="222">
        <v>29.747199999999999</v>
      </c>
      <c r="AA178" s="222">
        <v>29.732218</v>
      </c>
      <c r="AB178" s="222">
        <v>29.719878999999999</v>
      </c>
      <c r="AC178" s="222">
        <v>29.710909000000001</v>
      </c>
      <c r="AD178" s="222">
        <v>29.700431999999999</v>
      </c>
      <c r="AE178" s="222">
        <v>29.671028</v>
      </c>
      <c r="AF178" s="221">
        <v>-6.0400000000000002E-3</v>
      </c>
      <c r="AG178" s="211"/>
    </row>
    <row r="179" spans="1:33" ht="15" customHeight="1" x14ac:dyDescent="0.35">
      <c r="A179" s="210" t="s">
        <v>2080</v>
      </c>
      <c r="B179" s="220" t="s">
        <v>1922</v>
      </c>
      <c r="C179" s="222">
        <v>36.884331000000003</v>
      </c>
      <c r="D179" s="222">
        <v>36.218018000000001</v>
      </c>
      <c r="E179" s="222">
        <v>35.548630000000003</v>
      </c>
      <c r="F179" s="222">
        <v>34.769450999999997</v>
      </c>
      <c r="G179" s="222">
        <v>34.196216999999997</v>
      </c>
      <c r="H179" s="222">
        <v>33.641475999999997</v>
      </c>
      <c r="I179" s="222">
        <v>33.200007999999997</v>
      </c>
      <c r="J179" s="222">
        <v>32.765189999999997</v>
      </c>
      <c r="K179" s="222">
        <v>32.483932000000003</v>
      </c>
      <c r="L179" s="222">
        <v>32.424995000000003</v>
      </c>
      <c r="M179" s="222">
        <v>32.295310999999998</v>
      </c>
      <c r="N179" s="222">
        <v>32.161220999999998</v>
      </c>
      <c r="O179" s="222">
        <v>32.009743</v>
      </c>
      <c r="P179" s="222">
        <v>31.859455000000001</v>
      </c>
      <c r="Q179" s="222">
        <v>31.758972</v>
      </c>
      <c r="R179" s="222">
        <v>31.672961999999998</v>
      </c>
      <c r="S179" s="222">
        <v>31.596228</v>
      </c>
      <c r="T179" s="222">
        <v>31.521072</v>
      </c>
      <c r="U179" s="222">
        <v>31.472321000000001</v>
      </c>
      <c r="V179" s="222">
        <v>31.428125000000001</v>
      </c>
      <c r="W179" s="222">
        <v>31.388680999999998</v>
      </c>
      <c r="X179" s="222">
        <v>31.352077000000001</v>
      </c>
      <c r="Y179" s="222">
        <v>31.331195999999998</v>
      </c>
      <c r="Z179" s="222">
        <v>31.311543</v>
      </c>
      <c r="AA179" s="222">
        <v>31.296188000000001</v>
      </c>
      <c r="AB179" s="222">
        <v>31.282005000000002</v>
      </c>
      <c r="AC179" s="222">
        <v>31.269680000000001</v>
      </c>
      <c r="AD179" s="222">
        <v>31.25872</v>
      </c>
      <c r="AE179" s="222">
        <v>31.226025</v>
      </c>
      <c r="AF179" s="221">
        <v>-5.9300000000000004E-3</v>
      </c>
      <c r="AG179" s="211"/>
    </row>
    <row r="180" spans="1:33" ht="15" customHeight="1" x14ac:dyDescent="0.35">
      <c r="A180" s="210" t="s">
        <v>2081</v>
      </c>
      <c r="B180" s="220" t="s">
        <v>1924</v>
      </c>
      <c r="C180" s="222">
        <v>0</v>
      </c>
      <c r="D180" s="222">
        <v>0</v>
      </c>
      <c r="E180" s="222">
        <v>0</v>
      </c>
      <c r="F180" s="222">
        <v>0</v>
      </c>
      <c r="G180" s="222">
        <v>0</v>
      </c>
      <c r="H180" s="222">
        <v>0</v>
      </c>
      <c r="I180" s="222">
        <v>0</v>
      </c>
      <c r="J180" s="222">
        <v>0</v>
      </c>
      <c r="K180" s="222">
        <v>0</v>
      </c>
      <c r="L180" s="222">
        <v>0</v>
      </c>
      <c r="M180" s="222">
        <v>0</v>
      </c>
      <c r="N180" s="222">
        <v>0</v>
      </c>
      <c r="O180" s="222">
        <v>0</v>
      </c>
      <c r="P180" s="222">
        <v>0</v>
      </c>
      <c r="Q180" s="222">
        <v>0</v>
      </c>
      <c r="R180" s="222">
        <v>0</v>
      </c>
      <c r="S180" s="222">
        <v>0</v>
      </c>
      <c r="T180" s="222">
        <v>0</v>
      </c>
      <c r="U180" s="222">
        <v>0</v>
      </c>
      <c r="V180" s="222">
        <v>0</v>
      </c>
      <c r="W180" s="222">
        <v>0</v>
      </c>
      <c r="X180" s="222">
        <v>0</v>
      </c>
      <c r="Y180" s="222">
        <v>0</v>
      </c>
      <c r="Z180" s="222">
        <v>0</v>
      </c>
      <c r="AA180" s="222">
        <v>0</v>
      </c>
      <c r="AB180" s="222">
        <v>0</v>
      </c>
      <c r="AC180" s="222">
        <v>0</v>
      </c>
      <c r="AD180" s="222">
        <v>0</v>
      </c>
      <c r="AE180" s="222">
        <v>0</v>
      </c>
      <c r="AF180" s="221" t="s">
        <v>2926</v>
      </c>
      <c r="AG180" s="211"/>
    </row>
    <row r="181" spans="1:33" ht="12" customHeight="1" x14ac:dyDescent="0.35">
      <c r="A181" s="210" t="s">
        <v>2082</v>
      </c>
      <c r="B181" s="220" t="s">
        <v>1926</v>
      </c>
      <c r="C181" s="222">
        <v>77.200439000000003</v>
      </c>
      <c r="D181" s="222">
        <v>76.386650000000003</v>
      </c>
      <c r="E181" s="222">
        <v>75.546691999999993</v>
      </c>
      <c r="F181" s="222">
        <v>74.741394</v>
      </c>
      <c r="G181" s="222">
        <v>74.155761999999996</v>
      </c>
      <c r="H181" s="222">
        <v>73.593643</v>
      </c>
      <c r="I181" s="222">
        <v>73.192802</v>
      </c>
      <c r="J181" s="222">
        <v>72.731598000000005</v>
      </c>
      <c r="K181" s="222">
        <v>72.438034000000002</v>
      </c>
      <c r="L181" s="222">
        <v>72.382651999999993</v>
      </c>
      <c r="M181" s="222">
        <v>72.232201000000003</v>
      </c>
      <c r="N181" s="222">
        <v>72.082649000000004</v>
      </c>
      <c r="O181" s="222">
        <v>71.924926999999997</v>
      </c>
      <c r="P181" s="222">
        <v>71.772316000000004</v>
      </c>
      <c r="Q181" s="222">
        <v>71.680428000000006</v>
      </c>
      <c r="R181" s="222">
        <v>71.596535000000003</v>
      </c>
      <c r="S181" s="222">
        <v>71.518692000000001</v>
      </c>
      <c r="T181" s="222">
        <v>71.455841000000007</v>
      </c>
      <c r="U181" s="222">
        <v>71.411797000000007</v>
      </c>
      <c r="V181" s="222">
        <v>71.374268000000001</v>
      </c>
      <c r="W181" s="222">
        <v>71.341507000000007</v>
      </c>
      <c r="X181" s="222">
        <v>71.308494999999994</v>
      </c>
      <c r="Y181" s="222">
        <v>71.287009999999995</v>
      </c>
      <c r="Z181" s="222">
        <v>71.268623000000005</v>
      </c>
      <c r="AA181" s="222">
        <v>71.251907000000003</v>
      </c>
      <c r="AB181" s="222">
        <v>71.236915999999994</v>
      </c>
      <c r="AC181" s="222">
        <v>71.223724000000004</v>
      </c>
      <c r="AD181" s="222">
        <v>71.212097</v>
      </c>
      <c r="AE181" s="222">
        <v>71.179077000000007</v>
      </c>
      <c r="AF181" s="221">
        <v>-2.8960000000000001E-3</v>
      </c>
      <c r="AG181" s="211"/>
    </row>
    <row r="182" spans="1:33" ht="12" customHeight="1" x14ac:dyDescent="0.35">
      <c r="A182" s="210" t="s">
        <v>2083</v>
      </c>
      <c r="B182" s="220" t="s">
        <v>1928</v>
      </c>
      <c r="C182" s="222">
        <v>34.836418000000002</v>
      </c>
      <c r="D182" s="222">
        <v>34.174511000000003</v>
      </c>
      <c r="E182" s="222">
        <v>33.519126999999997</v>
      </c>
      <c r="F182" s="222">
        <v>32.773380000000003</v>
      </c>
      <c r="G182" s="222">
        <v>32.205329999999996</v>
      </c>
      <c r="H182" s="222">
        <v>31.65089</v>
      </c>
      <c r="I182" s="222">
        <v>31.234076000000002</v>
      </c>
      <c r="J182" s="222">
        <v>30.804739000000001</v>
      </c>
      <c r="K182" s="222">
        <v>30.527702000000001</v>
      </c>
      <c r="L182" s="222">
        <v>30.468430999999999</v>
      </c>
      <c r="M182" s="222">
        <v>30.339666000000001</v>
      </c>
      <c r="N182" s="222">
        <v>30.204691</v>
      </c>
      <c r="O182" s="222">
        <v>30.052782000000001</v>
      </c>
      <c r="P182" s="222">
        <v>29.902531</v>
      </c>
      <c r="Q182" s="222">
        <v>29.806567999999999</v>
      </c>
      <c r="R182" s="222">
        <v>29.723095000000001</v>
      </c>
      <c r="S182" s="222">
        <v>29.648937</v>
      </c>
      <c r="T182" s="222">
        <v>29.576954000000001</v>
      </c>
      <c r="U182" s="222">
        <v>29.532328</v>
      </c>
      <c r="V182" s="222">
        <v>29.492704</v>
      </c>
      <c r="W182" s="222">
        <v>29.460407</v>
      </c>
      <c r="X182" s="222">
        <v>29.426489</v>
      </c>
      <c r="Y182" s="222">
        <v>29.407097</v>
      </c>
      <c r="Z182" s="222">
        <v>29.387957</v>
      </c>
      <c r="AA182" s="222">
        <v>29.372765999999999</v>
      </c>
      <c r="AB182" s="222">
        <v>29.360167000000001</v>
      </c>
      <c r="AC182" s="222">
        <v>29.347809000000002</v>
      </c>
      <c r="AD182" s="222">
        <v>29.337622</v>
      </c>
      <c r="AE182" s="222">
        <v>29.305057999999999</v>
      </c>
      <c r="AF182" s="221">
        <v>-6.156E-3</v>
      </c>
      <c r="AG182" s="211"/>
    </row>
    <row r="183" spans="1:33" ht="15" customHeight="1" x14ac:dyDescent="0.35">
      <c r="A183" s="210" t="s">
        <v>2084</v>
      </c>
      <c r="B183" s="220" t="s">
        <v>1930</v>
      </c>
      <c r="C183" s="222">
        <v>49.186909</v>
      </c>
      <c r="D183" s="222">
        <v>48.254669</v>
      </c>
      <c r="E183" s="222">
        <v>47.358192000000003</v>
      </c>
      <c r="F183" s="222">
        <v>46.355114</v>
      </c>
      <c r="G183" s="222">
        <v>45.614525</v>
      </c>
      <c r="H183" s="222">
        <v>44.897640000000003</v>
      </c>
      <c r="I183" s="222">
        <v>44.317833</v>
      </c>
      <c r="J183" s="222">
        <v>43.747008999999998</v>
      </c>
      <c r="K183" s="222">
        <v>43.369576000000002</v>
      </c>
      <c r="L183" s="222">
        <v>43.264876999999998</v>
      </c>
      <c r="M183" s="222">
        <v>43.088073999999999</v>
      </c>
      <c r="N183" s="222">
        <v>42.918861</v>
      </c>
      <c r="O183" s="222">
        <v>42.740611999999999</v>
      </c>
      <c r="P183" s="222">
        <v>42.567824999999999</v>
      </c>
      <c r="Q183" s="222">
        <v>42.453125</v>
      </c>
      <c r="R183" s="222">
        <v>42.347518999999998</v>
      </c>
      <c r="S183" s="222">
        <v>42.252861000000003</v>
      </c>
      <c r="T183" s="222">
        <v>42.167209999999997</v>
      </c>
      <c r="U183" s="222">
        <v>42.107844999999998</v>
      </c>
      <c r="V183" s="222">
        <v>42.052021000000003</v>
      </c>
      <c r="W183" s="222">
        <v>42.001742999999998</v>
      </c>
      <c r="X183" s="222">
        <v>41.955013000000001</v>
      </c>
      <c r="Y183" s="222">
        <v>41.919936999999997</v>
      </c>
      <c r="Z183" s="222">
        <v>41.889263</v>
      </c>
      <c r="AA183" s="222">
        <v>41.860988999999996</v>
      </c>
      <c r="AB183" s="222">
        <v>41.835270000000001</v>
      </c>
      <c r="AC183" s="222">
        <v>41.812159999999999</v>
      </c>
      <c r="AD183" s="222">
        <v>41.791240999999999</v>
      </c>
      <c r="AE183" s="222">
        <v>41.749554000000003</v>
      </c>
      <c r="AF183" s="221">
        <v>-5.8380000000000003E-3</v>
      </c>
      <c r="AG183" s="211"/>
    </row>
    <row r="184" spans="1:33" ht="15" customHeight="1" x14ac:dyDescent="0.35">
      <c r="A184" s="210" t="s">
        <v>2085</v>
      </c>
      <c r="B184" s="220" t="s">
        <v>1932</v>
      </c>
      <c r="C184" s="222">
        <v>0</v>
      </c>
      <c r="D184" s="222">
        <v>0</v>
      </c>
      <c r="E184" s="222">
        <v>0</v>
      </c>
      <c r="F184" s="222">
        <v>0</v>
      </c>
      <c r="G184" s="222">
        <v>0</v>
      </c>
      <c r="H184" s="222">
        <v>0</v>
      </c>
      <c r="I184" s="222">
        <v>0</v>
      </c>
      <c r="J184" s="222">
        <v>0</v>
      </c>
      <c r="K184" s="222">
        <v>0</v>
      </c>
      <c r="L184" s="222">
        <v>0</v>
      </c>
      <c r="M184" s="222">
        <v>0</v>
      </c>
      <c r="N184" s="222">
        <v>0</v>
      </c>
      <c r="O184" s="222">
        <v>0</v>
      </c>
      <c r="P184" s="222">
        <v>0</v>
      </c>
      <c r="Q184" s="222">
        <v>0</v>
      </c>
      <c r="R184" s="222">
        <v>0</v>
      </c>
      <c r="S184" s="222">
        <v>0</v>
      </c>
      <c r="T184" s="222">
        <v>0</v>
      </c>
      <c r="U184" s="222">
        <v>0</v>
      </c>
      <c r="V184" s="222">
        <v>0</v>
      </c>
      <c r="W184" s="222">
        <v>0</v>
      </c>
      <c r="X184" s="222">
        <v>0</v>
      </c>
      <c r="Y184" s="222">
        <v>0</v>
      </c>
      <c r="Z184" s="222">
        <v>0</v>
      </c>
      <c r="AA184" s="222">
        <v>0</v>
      </c>
      <c r="AB184" s="222">
        <v>0</v>
      </c>
      <c r="AC184" s="222">
        <v>0</v>
      </c>
      <c r="AD184" s="222">
        <v>0</v>
      </c>
      <c r="AE184" s="222">
        <v>0</v>
      </c>
      <c r="AF184" s="221" t="s">
        <v>2926</v>
      </c>
      <c r="AG184" s="211"/>
    </row>
    <row r="185" spans="1:33" ht="15" customHeight="1" x14ac:dyDescent="0.35">
      <c r="A185" s="210" t="s">
        <v>2086</v>
      </c>
      <c r="B185" s="220" t="s">
        <v>1934</v>
      </c>
      <c r="C185" s="222">
        <v>0</v>
      </c>
      <c r="D185" s="222">
        <v>0</v>
      </c>
      <c r="E185" s="222">
        <v>0</v>
      </c>
      <c r="F185" s="222">
        <v>0</v>
      </c>
      <c r="G185" s="222">
        <v>0</v>
      </c>
      <c r="H185" s="222">
        <v>0</v>
      </c>
      <c r="I185" s="222">
        <v>0</v>
      </c>
      <c r="J185" s="222">
        <v>0</v>
      </c>
      <c r="K185" s="222">
        <v>0</v>
      </c>
      <c r="L185" s="222">
        <v>0</v>
      </c>
      <c r="M185" s="222">
        <v>0</v>
      </c>
      <c r="N185" s="222">
        <v>0</v>
      </c>
      <c r="O185" s="222">
        <v>0</v>
      </c>
      <c r="P185" s="222">
        <v>0</v>
      </c>
      <c r="Q185" s="222">
        <v>0</v>
      </c>
      <c r="R185" s="222">
        <v>0</v>
      </c>
      <c r="S185" s="222">
        <v>0</v>
      </c>
      <c r="T185" s="222">
        <v>0</v>
      </c>
      <c r="U185" s="222">
        <v>0</v>
      </c>
      <c r="V185" s="222">
        <v>0</v>
      </c>
      <c r="W185" s="222">
        <v>0</v>
      </c>
      <c r="X185" s="222">
        <v>0</v>
      </c>
      <c r="Y185" s="222">
        <v>0</v>
      </c>
      <c r="Z185" s="222">
        <v>0</v>
      </c>
      <c r="AA185" s="222">
        <v>0</v>
      </c>
      <c r="AB185" s="222">
        <v>0</v>
      </c>
      <c r="AC185" s="222">
        <v>0</v>
      </c>
      <c r="AD185" s="222">
        <v>0</v>
      </c>
      <c r="AE185" s="222">
        <v>0</v>
      </c>
      <c r="AF185" s="221" t="s">
        <v>2926</v>
      </c>
      <c r="AG185" s="211"/>
    </row>
    <row r="186" spans="1:33" ht="15" customHeight="1" x14ac:dyDescent="0.35">
      <c r="A186" s="210" t="s">
        <v>2087</v>
      </c>
      <c r="B186" s="220" t="s">
        <v>1936</v>
      </c>
      <c r="C186" s="222">
        <v>0</v>
      </c>
      <c r="D186" s="222">
        <v>0</v>
      </c>
      <c r="E186" s="222">
        <v>0</v>
      </c>
      <c r="F186" s="222">
        <v>0</v>
      </c>
      <c r="G186" s="222">
        <v>0</v>
      </c>
      <c r="H186" s="222">
        <v>0</v>
      </c>
      <c r="I186" s="222">
        <v>0</v>
      </c>
      <c r="J186" s="222">
        <v>0</v>
      </c>
      <c r="K186" s="222">
        <v>0</v>
      </c>
      <c r="L186" s="222">
        <v>0</v>
      </c>
      <c r="M186" s="222">
        <v>0</v>
      </c>
      <c r="N186" s="222">
        <v>0</v>
      </c>
      <c r="O186" s="222">
        <v>0</v>
      </c>
      <c r="P186" s="222">
        <v>0</v>
      </c>
      <c r="Q186" s="222">
        <v>0</v>
      </c>
      <c r="R186" s="222">
        <v>0</v>
      </c>
      <c r="S186" s="222">
        <v>0</v>
      </c>
      <c r="T186" s="222">
        <v>0</v>
      </c>
      <c r="U186" s="222">
        <v>0</v>
      </c>
      <c r="V186" s="222">
        <v>0</v>
      </c>
      <c r="W186" s="222">
        <v>0</v>
      </c>
      <c r="X186" s="222">
        <v>0</v>
      </c>
      <c r="Y186" s="222">
        <v>0</v>
      </c>
      <c r="Z186" s="222">
        <v>0</v>
      </c>
      <c r="AA186" s="222">
        <v>0</v>
      </c>
      <c r="AB186" s="222">
        <v>0</v>
      </c>
      <c r="AC186" s="222">
        <v>0</v>
      </c>
      <c r="AD186" s="222">
        <v>0</v>
      </c>
      <c r="AE186" s="222">
        <v>0</v>
      </c>
      <c r="AF186" s="221" t="s">
        <v>2926</v>
      </c>
      <c r="AG186" s="211"/>
    </row>
    <row r="187" spans="1:33" ht="15" customHeight="1" x14ac:dyDescent="0.35">
      <c r="A187" s="210" t="s">
        <v>2088</v>
      </c>
      <c r="B187" s="220" t="s">
        <v>1938</v>
      </c>
      <c r="C187" s="222">
        <v>0</v>
      </c>
      <c r="D187" s="222">
        <v>0</v>
      </c>
      <c r="E187" s="222">
        <v>0</v>
      </c>
      <c r="F187" s="222">
        <v>0</v>
      </c>
      <c r="G187" s="222">
        <v>0</v>
      </c>
      <c r="H187" s="222">
        <v>0</v>
      </c>
      <c r="I187" s="222">
        <v>0</v>
      </c>
      <c r="J187" s="222">
        <v>0</v>
      </c>
      <c r="K187" s="222">
        <v>0</v>
      </c>
      <c r="L187" s="222">
        <v>0</v>
      </c>
      <c r="M187" s="222">
        <v>0</v>
      </c>
      <c r="N187" s="222">
        <v>0</v>
      </c>
      <c r="O187" s="222">
        <v>0</v>
      </c>
      <c r="P187" s="222">
        <v>0</v>
      </c>
      <c r="Q187" s="222">
        <v>0</v>
      </c>
      <c r="R187" s="222">
        <v>0</v>
      </c>
      <c r="S187" s="222">
        <v>0</v>
      </c>
      <c r="T187" s="222">
        <v>0</v>
      </c>
      <c r="U187" s="222">
        <v>0</v>
      </c>
      <c r="V187" s="222">
        <v>0</v>
      </c>
      <c r="W187" s="222">
        <v>0</v>
      </c>
      <c r="X187" s="222">
        <v>0</v>
      </c>
      <c r="Y187" s="222">
        <v>0</v>
      </c>
      <c r="Z187" s="222">
        <v>0</v>
      </c>
      <c r="AA187" s="222">
        <v>0</v>
      </c>
      <c r="AB187" s="222">
        <v>0</v>
      </c>
      <c r="AC187" s="222">
        <v>0</v>
      </c>
      <c r="AD187" s="222">
        <v>0</v>
      </c>
      <c r="AE187" s="222">
        <v>0</v>
      </c>
      <c r="AF187" s="221" t="s">
        <v>2926</v>
      </c>
      <c r="AG187" s="211"/>
    </row>
    <row r="188" spans="1:33" ht="12" customHeight="1" x14ac:dyDescent="0.35">
      <c r="A188" s="210" t="s">
        <v>2089</v>
      </c>
      <c r="B188" s="220" t="s">
        <v>1940</v>
      </c>
      <c r="C188" s="222">
        <v>0</v>
      </c>
      <c r="D188" s="222">
        <v>0</v>
      </c>
      <c r="E188" s="222">
        <v>0</v>
      </c>
      <c r="F188" s="222">
        <v>0</v>
      </c>
      <c r="G188" s="222">
        <v>0</v>
      </c>
      <c r="H188" s="222">
        <v>0</v>
      </c>
      <c r="I188" s="222">
        <v>0</v>
      </c>
      <c r="J188" s="222">
        <v>0</v>
      </c>
      <c r="K188" s="222">
        <v>0</v>
      </c>
      <c r="L188" s="222">
        <v>0</v>
      </c>
      <c r="M188" s="222">
        <v>0</v>
      </c>
      <c r="N188" s="222">
        <v>0</v>
      </c>
      <c r="O188" s="222">
        <v>0</v>
      </c>
      <c r="P188" s="222">
        <v>0</v>
      </c>
      <c r="Q188" s="222">
        <v>0</v>
      </c>
      <c r="R188" s="222">
        <v>0</v>
      </c>
      <c r="S188" s="222">
        <v>0</v>
      </c>
      <c r="T188" s="222">
        <v>0</v>
      </c>
      <c r="U188" s="222">
        <v>0</v>
      </c>
      <c r="V188" s="222">
        <v>0</v>
      </c>
      <c r="W188" s="222">
        <v>0</v>
      </c>
      <c r="X188" s="222">
        <v>0</v>
      </c>
      <c r="Y188" s="222">
        <v>0</v>
      </c>
      <c r="Z188" s="222">
        <v>0</v>
      </c>
      <c r="AA188" s="222">
        <v>0</v>
      </c>
      <c r="AB188" s="222">
        <v>0</v>
      </c>
      <c r="AC188" s="222">
        <v>0</v>
      </c>
      <c r="AD188" s="222">
        <v>0</v>
      </c>
      <c r="AE188" s="222">
        <v>0</v>
      </c>
      <c r="AF188" s="221" t="s">
        <v>2926</v>
      </c>
      <c r="AG188" s="211"/>
    </row>
    <row r="189" spans="1:33" ht="15" customHeight="1" x14ac:dyDescent="0.35">
      <c r="A189" s="210" t="s">
        <v>2090</v>
      </c>
      <c r="B189" s="220" t="s">
        <v>1942</v>
      </c>
      <c r="C189" s="222">
        <v>0</v>
      </c>
      <c r="D189" s="222">
        <v>0</v>
      </c>
      <c r="E189" s="222">
        <v>0</v>
      </c>
      <c r="F189" s="222">
        <v>0</v>
      </c>
      <c r="G189" s="222">
        <v>0</v>
      </c>
      <c r="H189" s="222">
        <v>0</v>
      </c>
      <c r="I189" s="222">
        <v>0</v>
      </c>
      <c r="J189" s="222">
        <v>0</v>
      </c>
      <c r="K189" s="222">
        <v>0</v>
      </c>
      <c r="L189" s="222">
        <v>0</v>
      </c>
      <c r="M189" s="222">
        <v>0</v>
      </c>
      <c r="N189" s="222">
        <v>0</v>
      </c>
      <c r="O189" s="222">
        <v>0</v>
      </c>
      <c r="P189" s="222">
        <v>0</v>
      </c>
      <c r="Q189" s="222">
        <v>0</v>
      </c>
      <c r="R189" s="222">
        <v>0</v>
      </c>
      <c r="S189" s="222">
        <v>0</v>
      </c>
      <c r="T189" s="222">
        <v>0</v>
      </c>
      <c r="U189" s="222">
        <v>0</v>
      </c>
      <c r="V189" s="222">
        <v>0</v>
      </c>
      <c r="W189" s="222">
        <v>0</v>
      </c>
      <c r="X189" s="222">
        <v>0</v>
      </c>
      <c r="Y189" s="222">
        <v>0</v>
      </c>
      <c r="Z189" s="222">
        <v>0</v>
      </c>
      <c r="AA189" s="222">
        <v>0</v>
      </c>
      <c r="AB189" s="222">
        <v>0</v>
      </c>
      <c r="AC189" s="222">
        <v>0</v>
      </c>
      <c r="AD189" s="222">
        <v>0</v>
      </c>
      <c r="AE189" s="222">
        <v>0</v>
      </c>
      <c r="AF189" s="221" t="s">
        <v>2926</v>
      </c>
      <c r="AG189" s="211"/>
    </row>
    <row r="190" spans="1:33" ht="15" customHeight="1" x14ac:dyDescent="0.35">
      <c r="A190" s="210" t="s">
        <v>2091</v>
      </c>
      <c r="B190" s="220" t="s">
        <v>1944</v>
      </c>
      <c r="C190" s="222">
        <v>0</v>
      </c>
      <c r="D190" s="222">
        <v>0</v>
      </c>
      <c r="E190" s="222">
        <v>0</v>
      </c>
      <c r="F190" s="222">
        <v>0</v>
      </c>
      <c r="G190" s="222">
        <v>0</v>
      </c>
      <c r="H190" s="222">
        <v>0</v>
      </c>
      <c r="I190" s="222">
        <v>0</v>
      </c>
      <c r="J190" s="222">
        <v>0</v>
      </c>
      <c r="K190" s="222">
        <v>0</v>
      </c>
      <c r="L190" s="222">
        <v>0</v>
      </c>
      <c r="M190" s="222">
        <v>0</v>
      </c>
      <c r="N190" s="222">
        <v>0</v>
      </c>
      <c r="O190" s="222">
        <v>0</v>
      </c>
      <c r="P190" s="222">
        <v>0</v>
      </c>
      <c r="Q190" s="222">
        <v>0</v>
      </c>
      <c r="R190" s="222">
        <v>0</v>
      </c>
      <c r="S190" s="222">
        <v>0</v>
      </c>
      <c r="T190" s="222">
        <v>0</v>
      </c>
      <c r="U190" s="222">
        <v>0</v>
      </c>
      <c r="V190" s="222">
        <v>0</v>
      </c>
      <c r="W190" s="222">
        <v>0</v>
      </c>
      <c r="X190" s="222">
        <v>0</v>
      </c>
      <c r="Y190" s="222">
        <v>0</v>
      </c>
      <c r="Z190" s="222">
        <v>0</v>
      </c>
      <c r="AA190" s="222">
        <v>0</v>
      </c>
      <c r="AB190" s="222">
        <v>0</v>
      </c>
      <c r="AC190" s="222">
        <v>0</v>
      </c>
      <c r="AD190" s="222">
        <v>0</v>
      </c>
      <c r="AE190" s="222">
        <v>0</v>
      </c>
      <c r="AF190" s="221" t="s">
        <v>2926</v>
      </c>
      <c r="AG190" s="211"/>
    </row>
    <row r="191" spans="1:33" ht="15" customHeight="1" x14ac:dyDescent="0.35">
      <c r="A191" s="210" t="s">
        <v>2092</v>
      </c>
      <c r="B191" s="220" t="s">
        <v>1946</v>
      </c>
      <c r="C191" s="222">
        <v>0</v>
      </c>
      <c r="D191" s="222">
        <v>0</v>
      </c>
      <c r="E191" s="222">
        <v>0</v>
      </c>
      <c r="F191" s="222">
        <v>0</v>
      </c>
      <c r="G191" s="222">
        <v>0</v>
      </c>
      <c r="H191" s="222">
        <v>0</v>
      </c>
      <c r="I191" s="222">
        <v>0</v>
      </c>
      <c r="J191" s="222">
        <v>0</v>
      </c>
      <c r="K191" s="222">
        <v>0</v>
      </c>
      <c r="L191" s="222">
        <v>0</v>
      </c>
      <c r="M191" s="222">
        <v>0</v>
      </c>
      <c r="N191" s="222">
        <v>0</v>
      </c>
      <c r="O191" s="222">
        <v>0</v>
      </c>
      <c r="P191" s="222">
        <v>0</v>
      </c>
      <c r="Q191" s="222">
        <v>0</v>
      </c>
      <c r="R191" s="222">
        <v>0</v>
      </c>
      <c r="S191" s="222">
        <v>0</v>
      </c>
      <c r="T191" s="222">
        <v>0</v>
      </c>
      <c r="U191" s="222">
        <v>0</v>
      </c>
      <c r="V191" s="222">
        <v>0</v>
      </c>
      <c r="W191" s="222">
        <v>0</v>
      </c>
      <c r="X191" s="222">
        <v>0</v>
      </c>
      <c r="Y191" s="222">
        <v>0</v>
      </c>
      <c r="Z191" s="222">
        <v>0</v>
      </c>
      <c r="AA191" s="222">
        <v>0</v>
      </c>
      <c r="AB191" s="222">
        <v>0</v>
      </c>
      <c r="AC191" s="222">
        <v>0</v>
      </c>
      <c r="AD191" s="222">
        <v>0</v>
      </c>
      <c r="AE191" s="222">
        <v>0</v>
      </c>
      <c r="AF191" s="221" t="s">
        <v>2926</v>
      </c>
      <c r="AG191" s="211"/>
    </row>
    <row r="192" spans="1:33" ht="15" customHeight="1" x14ac:dyDescent="0.35">
      <c r="A192" s="207"/>
      <c r="B192" s="211"/>
      <c r="C192" s="211"/>
      <c r="D192" s="211"/>
      <c r="E192" s="211"/>
      <c r="F192" s="211"/>
      <c r="G192" s="211"/>
      <c r="H192" s="211"/>
      <c r="I192" s="211"/>
      <c r="J192" s="211"/>
      <c r="K192" s="211"/>
      <c r="L192" s="211"/>
      <c r="M192" s="211"/>
      <c r="N192" s="211"/>
      <c r="O192" s="211"/>
      <c r="P192" s="211"/>
      <c r="Q192" s="211"/>
      <c r="R192" s="211"/>
      <c r="S192" s="211"/>
      <c r="T192" s="211"/>
      <c r="U192" s="211"/>
      <c r="V192" s="211"/>
      <c r="W192" s="211"/>
      <c r="X192" s="211"/>
      <c r="Y192" s="211"/>
      <c r="Z192" s="211"/>
      <c r="AA192" s="211"/>
      <c r="AB192" s="211"/>
      <c r="AC192" s="211"/>
      <c r="AD192" s="211"/>
      <c r="AE192" s="211"/>
      <c r="AF192" s="211"/>
      <c r="AG192" s="211"/>
    </row>
    <row r="193" spans="1:33" ht="15" customHeight="1" x14ac:dyDescent="0.35">
      <c r="A193" s="207"/>
      <c r="B193" s="219" t="s">
        <v>2913</v>
      </c>
      <c r="C193" s="211"/>
      <c r="D193" s="211"/>
      <c r="E193" s="211"/>
      <c r="F193" s="211"/>
      <c r="G193" s="211"/>
      <c r="H193" s="211"/>
      <c r="I193" s="211"/>
      <c r="J193" s="211"/>
      <c r="K193" s="211"/>
      <c r="L193" s="211"/>
      <c r="M193" s="211"/>
      <c r="N193" s="211"/>
      <c r="O193" s="211"/>
      <c r="P193" s="211"/>
      <c r="Q193" s="211"/>
      <c r="R193" s="211"/>
      <c r="S193" s="211"/>
      <c r="T193" s="211"/>
      <c r="U193" s="211"/>
      <c r="V193" s="211"/>
      <c r="W193" s="211"/>
      <c r="X193" s="211"/>
      <c r="Y193" s="211"/>
      <c r="Z193" s="211"/>
      <c r="AA193" s="211"/>
      <c r="AB193" s="211"/>
      <c r="AC193" s="211"/>
      <c r="AD193" s="211"/>
      <c r="AE193" s="211"/>
      <c r="AF193" s="211"/>
      <c r="AG193" s="211"/>
    </row>
    <row r="194" spans="1:33" ht="12" customHeight="1" x14ac:dyDescent="0.35">
      <c r="A194" s="210" t="s">
        <v>2093</v>
      </c>
      <c r="B194" s="220" t="s">
        <v>1916</v>
      </c>
      <c r="C194" s="222">
        <v>0</v>
      </c>
      <c r="D194" s="222">
        <v>0</v>
      </c>
      <c r="E194" s="222">
        <v>0</v>
      </c>
      <c r="F194" s="222">
        <v>0</v>
      </c>
      <c r="G194" s="222">
        <v>0</v>
      </c>
      <c r="H194" s="222">
        <v>0</v>
      </c>
      <c r="I194" s="222">
        <v>0</v>
      </c>
      <c r="J194" s="222">
        <v>0</v>
      </c>
      <c r="K194" s="222">
        <v>0</v>
      </c>
      <c r="L194" s="222">
        <v>0</v>
      </c>
      <c r="M194" s="222">
        <v>0</v>
      </c>
      <c r="N194" s="222">
        <v>0</v>
      </c>
      <c r="O194" s="222">
        <v>0</v>
      </c>
      <c r="P194" s="222">
        <v>0</v>
      </c>
      <c r="Q194" s="222">
        <v>0</v>
      </c>
      <c r="R194" s="222">
        <v>0</v>
      </c>
      <c r="S194" s="222">
        <v>0</v>
      </c>
      <c r="T194" s="222">
        <v>0</v>
      </c>
      <c r="U194" s="222">
        <v>0</v>
      </c>
      <c r="V194" s="222">
        <v>0</v>
      </c>
      <c r="W194" s="222">
        <v>0</v>
      </c>
      <c r="X194" s="222">
        <v>0</v>
      </c>
      <c r="Y194" s="222">
        <v>0</v>
      </c>
      <c r="Z194" s="222">
        <v>0</v>
      </c>
      <c r="AA194" s="222">
        <v>0</v>
      </c>
      <c r="AB194" s="222">
        <v>0</v>
      </c>
      <c r="AC194" s="222">
        <v>0</v>
      </c>
      <c r="AD194" s="222">
        <v>0</v>
      </c>
      <c r="AE194" s="222">
        <v>0</v>
      </c>
      <c r="AF194" s="221" t="s">
        <v>2926</v>
      </c>
      <c r="AG194" s="211"/>
    </row>
    <row r="195" spans="1:33" ht="15" customHeight="1" x14ac:dyDescent="0.35">
      <c r="A195" s="210" t="s">
        <v>2094</v>
      </c>
      <c r="B195" s="220" t="s">
        <v>1918</v>
      </c>
      <c r="C195" s="222">
        <v>51.210780999999997</v>
      </c>
      <c r="D195" s="222">
        <v>50.051139999999997</v>
      </c>
      <c r="E195" s="222">
        <v>48.931995000000001</v>
      </c>
      <c r="F195" s="222">
        <v>47.611694</v>
      </c>
      <c r="G195" s="222">
        <v>46.686134000000003</v>
      </c>
      <c r="H195" s="222">
        <v>45.764633000000003</v>
      </c>
      <c r="I195" s="222">
        <v>45.040596000000001</v>
      </c>
      <c r="J195" s="222">
        <v>44.354519000000003</v>
      </c>
      <c r="K195" s="222">
        <v>43.893386999999997</v>
      </c>
      <c r="L195" s="222">
        <v>43.756104000000001</v>
      </c>
      <c r="M195" s="222">
        <v>43.538455999999996</v>
      </c>
      <c r="N195" s="222">
        <v>43.329777</v>
      </c>
      <c r="O195" s="222">
        <v>43.119185999999999</v>
      </c>
      <c r="P195" s="222">
        <v>42.917319999999997</v>
      </c>
      <c r="Q195" s="222">
        <v>42.779831000000001</v>
      </c>
      <c r="R195" s="222">
        <v>42.659809000000003</v>
      </c>
      <c r="S195" s="222">
        <v>42.545639000000001</v>
      </c>
      <c r="T195" s="222">
        <v>42.452274000000003</v>
      </c>
      <c r="U195" s="222">
        <v>42.376365999999997</v>
      </c>
      <c r="V195" s="222">
        <v>42.308185999999999</v>
      </c>
      <c r="W195" s="222">
        <v>42.248714</v>
      </c>
      <c r="X195" s="222">
        <v>42.191166000000003</v>
      </c>
      <c r="Y195" s="222">
        <v>42.143368000000002</v>
      </c>
      <c r="Z195" s="222">
        <v>42.101565999999998</v>
      </c>
      <c r="AA195" s="222">
        <v>42.063602000000003</v>
      </c>
      <c r="AB195" s="222">
        <v>42.027194999999999</v>
      </c>
      <c r="AC195" s="222">
        <v>41.995617000000003</v>
      </c>
      <c r="AD195" s="222">
        <v>41.966777999999998</v>
      </c>
      <c r="AE195" s="222">
        <v>41.915928000000001</v>
      </c>
      <c r="AF195" s="221">
        <v>-7.1269999999999997E-3</v>
      </c>
      <c r="AG195" s="211"/>
    </row>
    <row r="196" spans="1:33" ht="15" customHeight="1" x14ac:dyDescent="0.35">
      <c r="A196" s="210" t="s">
        <v>2095</v>
      </c>
      <c r="B196" s="220" t="s">
        <v>1920</v>
      </c>
      <c r="C196" s="222">
        <v>40.259472000000002</v>
      </c>
      <c r="D196" s="222">
        <v>39.202305000000003</v>
      </c>
      <c r="E196" s="222">
        <v>38.269123</v>
      </c>
      <c r="F196" s="222">
        <v>37.135711999999998</v>
      </c>
      <c r="G196" s="222">
        <v>36.317314000000003</v>
      </c>
      <c r="H196" s="222">
        <v>35.519450999999997</v>
      </c>
      <c r="I196" s="222">
        <v>34.855995</v>
      </c>
      <c r="J196" s="222">
        <v>34.248055000000001</v>
      </c>
      <c r="K196" s="222">
        <v>33.835667000000001</v>
      </c>
      <c r="L196" s="222">
        <v>33.715916</v>
      </c>
      <c r="M196" s="222">
        <v>33.535969000000001</v>
      </c>
      <c r="N196" s="222">
        <v>33.359478000000003</v>
      </c>
      <c r="O196" s="222">
        <v>33.158714000000003</v>
      </c>
      <c r="P196" s="222">
        <v>32.962639000000003</v>
      </c>
      <c r="Q196" s="222">
        <v>32.817374999999998</v>
      </c>
      <c r="R196" s="222">
        <v>32.693058000000001</v>
      </c>
      <c r="S196" s="222">
        <v>32.583697999999998</v>
      </c>
      <c r="T196" s="222">
        <v>32.472935</v>
      </c>
      <c r="U196" s="222">
        <v>32.398369000000002</v>
      </c>
      <c r="V196" s="222">
        <v>32.327717</v>
      </c>
      <c r="W196" s="222">
        <v>32.261806</v>
      </c>
      <c r="X196" s="222">
        <v>32.204532999999998</v>
      </c>
      <c r="Y196" s="222">
        <v>32.164921</v>
      </c>
      <c r="Z196" s="222">
        <v>32.128371999999999</v>
      </c>
      <c r="AA196" s="222">
        <v>32.094875000000002</v>
      </c>
      <c r="AB196" s="222">
        <v>32.065449000000001</v>
      </c>
      <c r="AC196" s="222">
        <v>32.040484999999997</v>
      </c>
      <c r="AD196" s="222">
        <v>32.014522999999997</v>
      </c>
      <c r="AE196" s="222">
        <v>31.97073</v>
      </c>
      <c r="AF196" s="221">
        <v>-8.1989999999999997E-3</v>
      </c>
      <c r="AG196" s="211"/>
    </row>
    <row r="197" spans="1:33" ht="15" customHeight="1" x14ac:dyDescent="0.35">
      <c r="A197" s="210" t="s">
        <v>2096</v>
      </c>
      <c r="B197" s="220" t="s">
        <v>1922</v>
      </c>
      <c r="C197" s="222">
        <v>42.084063999999998</v>
      </c>
      <c r="D197" s="222">
        <v>41.104816</v>
      </c>
      <c r="E197" s="222">
        <v>40.178558000000002</v>
      </c>
      <c r="F197" s="222">
        <v>39.047241</v>
      </c>
      <c r="G197" s="222">
        <v>38.191218999999997</v>
      </c>
      <c r="H197" s="222">
        <v>37.373927999999999</v>
      </c>
      <c r="I197" s="222">
        <v>36.660716999999998</v>
      </c>
      <c r="J197" s="222">
        <v>36.025623000000003</v>
      </c>
      <c r="K197" s="222">
        <v>35.590392999999999</v>
      </c>
      <c r="L197" s="222">
        <v>35.462108999999998</v>
      </c>
      <c r="M197" s="222">
        <v>35.272171</v>
      </c>
      <c r="N197" s="222">
        <v>35.082099999999997</v>
      </c>
      <c r="O197" s="222">
        <v>34.878169999999997</v>
      </c>
      <c r="P197" s="222">
        <v>34.678040000000003</v>
      </c>
      <c r="Q197" s="222">
        <v>34.531094000000003</v>
      </c>
      <c r="R197" s="222">
        <v>34.404938000000001</v>
      </c>
      <c r="S197" s="222">
        <v>34.292343000000002</v>
      </c>
      <c r="T197" s="222">
        <v>34.179333</v>
      </c>
      <c r="U197" s="222">
        <v>34.098171000000001</v>
      </c>
      <c r="V197" s="222">
        <v>34.023581999999998</v>
      </c>
      <c r="W197" s="222">
        <v>33.954605000000001</v>
      </c>
      <c r="X197" s="222">
        <v>33.891731</v>
      </c>
      <c r="Y197" s="222">
        <v>33.849113000000003</v>
      </c>
      <c r="Z197" s="222">
        <v>33.808650999999998</v>
      </c>
      <c r="AA197" s="222">
        <v>33.774124</v>
      </c>
      <c r="AB197" s="222">
        <v>33.742241</v>
      </c>
      <c r="AC197" s="222">
        <v>33.713363999999999</v>
      </c>
      <c r="AD197" s="222">
        <v>33.686217999999997</v>
      </c>
      <c r="AE197" s="222">
        <v>33.638587999999999</v>
      </c>
      <c r="AF197" s="221">
        <v>-7.9679999999999994E-3</v>
      </c>
      <c r="AG197" s="211"/>
    </row>
    <row r="198" spans="1:33" ht="15" customHeight="1" x14ac:dyDescent="0.35">
      <c r="A198" s="210" t="s">
        <v>2097</v>
      </c>
      <c r="B198" s="220" t="s">
        <v>1924</v>
      </c>
      <c r="C198" s="222">
        <v>45.906078000000001</v>
      </c>
      <c r="D198" s="222">
        <v>44.821640000000002</v>
      </c>
      <c r="E198" s="222">
        <v>43.815170000000002</v>
      </c>
      <c r="F198" s="222">
        <v>42.607536000000003</v>
      </c>
      <c r="G198" s="222">
        <v>41.644382</v>
      </c>
      <c r="H198" s="222">
        <v>40.718155000000003</v>
      </c>
      <c r="I198" s="222">
        <v>39.932819000000002</v>
      </c>
      <c r="J198" s="222">
        <v>39.214806000000003</v>
      </c>
      <c r="K198" s="222">
        <v>38.722079999999998</v>
      </c>
      <c r="L198" s="222">
        <v>38.566161999999998</v>
      </c>
      <c r="M198" s="222">
        <v>38.348269999999999</v>
      </c>
      <c r="N198" s="222">
        <v>38.131573000000003</v>
      </c>
      <c r="O198" s="222">
        <v>37.909118999999997</v>
      </c>
      <c r="P198" s="222">
        <v>37.689545000000003</v>
      </c>
      <c r="Q198" s="222">
        <v>37.531742000000001</v>
      </c>
      <c r="R198" s="222">
        <v>37.393020999999997</v>
      </c>
      <c r="S198" s="222">
        <v>37.265487999999998</v>
      </c>
      <c r="T198" s="222">
        <v>37.143096999999997</v>
      </c>
      <c r="U198" s="222">
        <v>37.054665</v>
      </c>
      <c r="V198" s="222">
        <v>36.970711000000001</v>
      </c>
      <c r="W198" s="222">
        <v>36.893523999999999</v>
      </c>
      <c r="X198" s="222">
        <v>36.825252999999996</v>
      </c>
      <c r="Y198" s="222">
        <v>36.774554999999999</v>
      </c>
      <c r="Z198" s="222">
        <v>36.727127000000003</v>
      </c>
      <c r="AA198" s="222">
        <v>36.68412</v>
      </c>
      <c r="AB198" s="222">
        <v>36.645663999999996</v>
      </c>
      <c r="AC198" s="222">
        <v>36.610641000000001</v>
      </c>
      <c r="AD198" s="222">
        <v>36.576591000000001</v>
      </c>
      <c r="AE198" s="222">
        <v>36.523674</v>
      </c>
      <c r="AF198" s="221">
        <v>-8.1320000000000003E-3</v>
      </c>
      <c r="AG198" s="211"/>
    </row>
    <row r="199" spans="1:33" ht="15" customHeight="1" x14ac:dyDescent="0.35">
      <c r="A199" s="210" t="s">
        <v>2098</v>
      </c>
      <c r="B199" s="220" t="s">
        <v>1926</v>
      </c>
      <c r="C199" s="222">
        <v>82.316574000000003</v>
      </c>
      <c r="D199" s="222">
        <v>81.161841999999993</v>
      </c>
      <c r="E199" s="222">
        <v>80.038039999999995</v>
      </c>
      <c r="F199" s="222">
        <v>78.885886999999997</v>
      </c>
      <c r="G199" s="222">
        <v>78.024772999999996</v>
      </c>
      <c r="H199" s="222">
        <v>77.206078000000005</v>
      </c>
      <c r="I199" s="222">
        <v>76.564064000000002</v>
      </c>
      <c r="J199" s="222">
        <v>75.907325999999998</v>
      </c>
      <c r="K199" s="222">
        <v>75.463234</v>
      </c>
      <c r="L199" s="222">
        <v>75.339211000000006</v>
      </c>
      <c r="M199" s="222">
        <v>75.129149999999996</v>
      </c>
      <c r="N199" s="222">
        <v>74.926933000000005</v>
      </c>
      <c r="O199" s="222">
        <v>74.721489000000005</v>
      </c>
      <c r="P199" s="222">
        <v>74.525261</v>
      </c>
      <c r="Q199" s="222">
        <v>74.393210999999994</v>
      </c>
      <c r="R199" s="222">
        <v>74.272437999999994</v>
      </c>
      <c r="S199" s="222">
        <v>74.161606000000006</v>
      </c>
      <c r="T199" s="222">
        <v>74.069405000000003</v>
      </c>
      <c r="U199" s="222">
        <v>73.996887000000001</v>
      </c>
      <c r="V199" s="222">
        <v>73.932732000000001</v>
      </c>
      <c r="W199" s="222">
        <v>73.874572999999998</v>
      </c>
      <c r="X199" s="222">
        <v>73.817993000000001</v>
      </c>
      <c r="Y199" s="222">
        <v>73.775108000000003</v>
      </c>
      <c r="Z199" s="222">
        <v>73.736892999999995</v>
      </c>
      <c r="AA199" s="222">
        <v>73.701637000000005</v>
      </c>
      <c r="AB199" s="222">
        <v>73.669212000000002</v>
      </c>
      <c r="AC199" s="222">
        <v>73.639731999999995</v>
      </c>
      <c r="AD199" s="222">
        <v>73.612762000000004</v>
      </c>
      <c r="AE199" s="222">
        <v>73.565239000000005</v>
      </c>
      <c r="AF199" s="221">
        <v>-4.006E-3</v>
      </c>
      <c r="AG199" s="211"/>
    </row>
    <row r="200" spans="1:33" ht="12" customHeight="1" x14ac:dyDescent="0.35">
      <c r="A200" s="210" t="s">
        <v>2099</v>
      </c>
      <c r="B200" s="220" t="s">
        <v>1928</v>
      </c>
      <c r="C200" s="222">
        <v>40.057929999999999</v>
      </c>
      <c r="D200" s="222">
        <v>39.079329999999999</v>
      </c>
      <c r="E200" s="222">
        <v>38.166106999999997</v>
      </c>
      <c r="F200" s="222">
        <v>37.074126999999997</v>
      </c>
      <c r="G200" s="222">
        <v>36.222427000000003</v>
      </c>
      <c r="H200" s="222">
        <v>35.402622000000001</v>
      </c>
      <c r="I200" s="222">
        <v>34.704371999999999</v>
      </c>
      <c r="J200" s="222">
        <v>34.073833</v>
      </c>
      <c r="K200" s="222">
        <v>33.642712000000003</v>
      </c>
      <c r="L200" s="222">
        <v>33.513714</v>
      </c>
      <c r="M200" s="222">
        <v>33.323284000000001</v>
      </c>
      <c r="N200" s="222">
        <v>33.130302</v>
      </c>
      <c r="O200" s="222">
        <v>32.924067999999998</v>
      </c>
      <c r="P200" s="222">
        <v>32.721454999999999</v>
      </c>
      <c r="Q200" s="222">
        <v>32.577919000000001</v>
      </c>
      <c r="R200" s="222">
        <v>32.452755000000003</v>
      </c>
      <c r="S200" s="222">
        <v>32.341244000000003</v>
      </c>
      <c r="T200" s="222">
        <v>32.228214000000001</v>
      </c>
      <c r="U200" s="222">
        <v>32.148350000000001</v>
      </c>
      <c r="V200" s="222">
        <v>32.075297999999997</v>
      </c>
      <c r="W200" s="222">
        <v>32.007294000000002</v>
      </c>
      <c r="X200" s="222">
        <v>31.945263000000001</v>
      </c>
      <c r="Y200" s="222">
        <v>31.904104</v>
      </c>
      <c r="Z200" s="222">
        <v>31.864298000000002</v>
      </c>
      <c r="AA200" s="222">
        <v>31.829986999999999</v>
      </c>
      <c r="AB200" s="222">
        <v>31.799679000000001</v>
      </c>
      <c r="AC200" s="222">
        <v>31.770752000000002</v>
      </c>
      <c r="AD200" s="222">
        <v>31.744633</v>
      </c>
      <c r="AE200" s="222">
        <v>31.697179999999999</v>
      </c>
      <c r="AF200" s="221">
        <v>-8.3260000000000001E-3</v>
      </c>
      <c r="AG200" s="211"/>
    </row>
    <row r="201" spans="1:33" ht="15" customHeight="1" x14ac:dyDescent="0.35">
      <c r="A201" s="210" t="s">
        <v>2100</v>
      </c>
      <c r="B201" s="220" t="s">
        <v>1930</v>
      </c>
      <c r="C201" s="222">
        <v>55.474964</v>
      </c>
      <c r="D201" s="222">
        <v>54.144840000000002</v>
      </c>
      <c r="E201" s="222">
        <v>52.921329</v>
      </c>
      <c r="F201" s="222">
        <v>51.497044000000002</v>
      </c>
      <c r="G201" s="222">
        <v>50.420650000000002</v>
      </c>
      <c r="H201" s="222">
        <v>49.388359000000001</v>
      </c>
      <c r="I201" s="222">
        <v>48.501801</v>
      </c>
      <c r="J201" s="222">
        <v>47.688868999999997</v>
      </c>
      <c r="K201" s="222">
        <v>47.126789000000002</v>
      </c>
      <c r="L201" s="222">
        <v>46.936790000000002</v>
      </c>
      <c r="M201" s="222">
        <v>46.685668999999997</v>
      </c>
      <c r="N201" s="222">
        <v>46.450397000000002</v>
      </c>
      <c r="O201" s="222">
        <v>46.211857000000002</v>
      </c>
      <c r="P201" s="222">
        <v>45.983336999999999</v>
      </c>
      <c r="Q201" s="222">
        <v>45.817943999999997</v>
      </c>
      <c r="R201" s="222">
        <v>45.666035000000001</v>
      </c>
      <c r="S201" s="222">
        <v>45.530403</v>
      </c>
      <c r="T201" s="222">
        <v>45.404964</v>
      </c>
      <c r="U201" s="222">
        <v>45.309555000000003</v>
      </c>
      <c r="V201" s="222">
        <v>45.220253</v>
      </c>
      <c r="W201" s="222">
        <v>45.139580000000002</v>
      </c>
      <c r="X201" s="222">
        <v>45.064551999999999</v>
      </c>
      <c r="Y201" s="222">
        <v>45.003067000000001</v>
      </c>
      <c r="Z201" s="222">
        <v>44.948013000000003</v>
      </c>
      <c r="AA201" s="222">
        <v>44.896850999999998</v>
      </c>
      <c r="AB201" s="222">
        <v>44.849643999999998</v>
      </c>
      <c r="AC201" s="222">
        <v>44.806426999999999</v>
      </c>
      <c r="AD201" s="222">
        <v>44.766601999999999</v>
      </c>
      <c r="AE201" s="222">
        <v>44.707011999999999</v>
      </c>
      <c r="AF201" s="221">
        <v>-7.6779999999999999E-3</v>
      </c>
      <c r="AG201" s="211"/>
    </row>
    <row r="202" spans="1:33" ht="15" customHeight="1" x14ac:dyDescent="0.35">
      <c r="A202" s="210" t="s">
        <v>2101</v>
      </c>
      <c r="B202" s="220" t="s">
        <v>1932</v>
      </c>
      <c r="C202" s="222">
        <v>54.745170999999999</v>
      </c>
      <c r="D202" s="222">
        <v>53.164417</v>
      </c>
      <c r="E202" s="222">
        <v>51.814880000000002</v>
      </c>
      <c r="F202" s="222">
        <v>50.237934000000003</v>
      </c>
      <c r="G202" s="222">
        <v>49.114479000000003</v>
      </c>
      <c r="H202" s="222">
        <v>48.018706999999999</v>
      </c>
      <c r="I202" s="222">
        <v>47.145068999999999</v>
      </c>
      <c r="J202" s="222">
        <v>46.270015999999998</v>
      </c>
      <c r="K202" s="222">
        <v>45.683193000000003</v>
      </c>
      <c r="L202" s="222">
        <v>45.505146000000003</v>
      </c>
      <c r="M202" s="222">
        <v>45.268062999999998</v>
      </c>
      <c r="N202" s="222">
        <v>45.046829000000002</v>
      </c>
      <c r="O202" s="222">
        <v>44.777110999999998</v>
      </c>
      <c r="P202" s="222">
        <v>44.529944999999998</v>
      </c>
      <c r="Q202" s="222">
        <v>44.352401999999998</v>
      </c>
      <c r="R202" s="222">
        <v>44.186531000000002</v>
      </c>
      <c r="S202" s="222">
        <v>44.026203000000002</v>
      </c>
      <c r="T202" s="222">
        <v>43.884166999999998</v>
      </c>
      <c r="U202" s="222">
        <v>43.762016000000003</v>
      </c>
      <c r="V202" s="222">
        <v>43.651211000000004</v>
      </c>
      <c r="W202" s="222">
        <v>43.547145999999998</v>
      </c>
      <c r="X202" s="222">
        <v>43.445267000000001</v>
      </c>
      <c r="Y202" s="222">
        <v>43.363334999999999</v>
      </c>
      <c r="Z202" s="222">
        <v>43.285483999999997</v>
      </c>
      <c r="AA202" s="222">
        <v>43.212822000000003</v>
      </c>
      <c r="AB202" s="222">
        <v>43.145912000000003</v>
      </c>
      <c r="AC202" s="222">
        <v>43.081619000000003</v>
      </c>
      <c r="AD202" s="222">
        <v>43.020988000000003</v>
      </c>
      <c r="AE202" s="222">
        <v>42.958092000000001</v>
      </c>
      <c r="AF202" s="221">
        <v>-8.6219999999999995E-3</v>
      </c>
      <c r="AG202" s="211"/>
    </row>
    <row r="203" spans="1:33" ht="15" customHeight="1" x14ac:dyDescent="0.35">
      <c r="A203" s="210" t="s">
        <v>2102</v>
      </c>
      <c r="B203" s="220" t="s">
        <v>1934</v>
      </c>
      <c r="C203" s="222">
        <v>68.829093999999998</v>
      </c>
      <c r="D203" s="222">
        <v>66.980727999999999</v>
      </c>
      <c r="E203" s="222">
        <v>65.303687999999994</v>
      </c>
      <c r="F203" s="222">
        <v>63.520736999999997</v>
      </c>
      <c r="G203" s="222">
        <v>62.183501999999997</v>
      </c>
      <c r="H203" s="222">
        <v>60.912125000000003</v>
      </c>
      <c r="I203" s="222">
        <v>59.873275999999997</v>
      </c>
      <c r="J203" s="222">
        <v>58.826220999999997</v>
      </c>
      <c r="K203" s="222">
        <v>58.103470000000002</v>
      </c>
      <c r="L203" s="222">
        <v>57.889598999999997</v>
      </c>
      <c r="M203" s="222">
        <v>57.585299999999997</v>
      </c>
      <c r="N203" s="222">
        <v>57.304549999999999</v>
      </c>
      <c r="O203" s="222">
        <v>56.979979999999998</v>
      </c>
      <c r="P203" s="222">
        <v>56.667552999999998</v>
      </c>
      <c r="Q203" s="222">
        <v>56.427070999999998</v>
      </c>
      <c r="R203" s="222">
        <v>56.200771000000003</v>
      </c>
      <c r="S203" s="222">
        <v>55.989376</v>
      </c>
      <c r="T203" s="222">
        <v>55.787109000000001</v>
      </c>
      <c r="U203" s="222">
        <v>55.624336</v>
      </c>
      <c r="V203" s="222">
        <v>55.473103000000002</v>
      </c>
      <c r="W203" s="222">
        <v>55.332306000000003</v>
      </c>
      <c r="X203" s="222">
        <v>55.201279</v>
      </c>
      <c r="Y203" s="222">
        <v>55.093558999999999</v>
      </c>
      <c r="Z203" s="222">
        <v>54.995209000000003</v>
      </c>
      <c r="AA203" s="222">
        <v>54.903053</v>
      </c>
      <c r="AB203" s="222">
        <v>54.816153999999997</v>
      </c>
      <c r="AC203" s="222">
        <v>54.733058999999997</v>
      </c>
      <c r="AD203" s="222">
        <v>54.656283999999999</v>
      </c>
      <c r="AE203" s="222">
        <v>54.576495999999999</v>
      </c>
      <c r="AF203" s="221">
        <v>-8.2520000000000007E-3</v>
      </c>
      <c r="AG203" s="211"/>
    </row>
    <row r="204" spans="1:33" ht="12" customHeight="1" x14ac:dyDescent="0.35">
      <c r="A204" s="210" t="s">
        <v>2103</v>
      </c>
      <c r="B204" s="220" t="s">
        <v>1936</v>
      </c>
      <c r="C204" s="222">
        <v>43.196719999999999</v>
      </c>
      <c r="D204" s="222">
        <v>41.950825000000002</v>
      </c>
      <c r="E204" s="222">
        <v>40.843024999999997</v>
      </c>
      <c r="F204" s="222">
        <v>39.890174999999999</v>
      </c>
      <c r="G204" s="222">
        <v>39.034775000000003</v>
      </c>
      <c r="H204" s="222">
        <v>38.211036999999997</v>
      </c>
      <c r="I204" s="222">
        <v>37.577274000000003</v>
      </c>
      <c r="J204" s="222">
        <v>36.968952000000002</v>
      </c>
      <c r="K204" s="222">
        <v>36.574801999999998</v>
      </c>
      <c r="L204" s="222">
        <v>36.519526999999997</v>
      </c>
      <c r="M204" s="222">
        <v>36.353915999999998</v>
      </c>
      <c r="N204" s="222">
        <v>36.200389999999999</v>
      </c>
      <c r="O204" s="222">
        <v>35.992064999999997</v>
      </c>
      <c r="P204" s="222">
        <v>35.784984999999999</v>
      </c>
      <c r="Q204" s="222">
        <v>35.627124999999999</v>
      </c>
      <c r="R204" s="222">
        <v>35.482044000000002</v>
      </c>
      <c r="S204" s="222">
        <v>35.346927999999998</v>
      </c>
      <c r="T204" s="222">
        <v>35.218021</v>
      </c>
      <c r="U204" s="222">
        <v>35.116309999999999</v>
      </c>
      <c r="V204" s="222">
        <v>35.025204000000002</v>
      </c>
      <c r="W204" s="222">
        <v>34.939720000000001</v>
      </c>
      <c r="X204" s="222">
        <v>34.860419999999998</v>
      </c>
      <c r="Y204" s="222">
        <v>34.795200000000001</v>
      </c>
      <c r="Z204" s="222">
        <v>34.734634</v>
      </c>
      <c r="AA204" s="222">
        <v>34.679661000000003</v>
      </c>
      <c r="AB204" s="222">
        <v>34.626457000000002</v>
      </c>
      <c r="AC204" s="222">
        <v>34.578212999999998</v>
      </c>
      <c r="AD204" s="222">
        <v>34.531246000000003</v>
      </c>
      <c r="AE204" s="222">
        <v>34.481364999999997</v>
      </c>
      <c r="AF204" s="221">
        <v>-8.0160000000000006E-3</v>
      </c>
      <c r="AG204" s="211"/>
    </row>
    <row r="205" spans="1:33" ht="15" customHeight="1" x14ac:dyDescent="0.35">
      <c r="A205" s="210" t="s">
        <v>2104</v>
      </c>
      <c r="B205" s="220" t="s">
        <v>1938</v>
      </c>
      <c r="C205" s="222">
        <v>0</v>
      </c>
      <c r="D205" s="222">
        <v>0</v>
      </c>
      <c r="E205" s="222">
        <v>0</v>
      </c>
      <c r="F205" s="222">
        <v>0</v>
      </c>
      <c r="G205" s="222">
        <v>0</v>
      </c>
      <c r="H205" s="222">
        <v>0</v>
      </c>
      <c r="I205" s="222">
        <v>0</v>
      </c>
      <c r="J205" s="222">
        <v>0</v>
      </c>
      <c r="K205" s="222">
        <v>0</v>
      </c>
      <c r="L205" s="222">
        <v>0</v>
      </c>
      <c r="M205" s="222">
        <v>0</v>
      </c>
      <c r="N205" s="222">
        <v>0</v>
      </c>
      <c r="O205" s="222">
        <v>0</v>
      </c>
      <c r="P205" s="222">
        <v>0</v>
      </c>
      <c r="Q205" s="222">
        <v>0</v>
      </c>
      <c r="R205" s="222">
        <v>0</v>
      </c>
      <c r="S205" s="222">
        <v>0</v>
      </c>
      <c r="T205" s="222">
        <v>0</v>
      </c>
      <c r="U205" s="222">
        <v>0</v>
      </c>
      <c r="V205" s="222">
        <v>0</v>
      </c>
      <c r="W205" s="222">
        <v>0</v>
      </c>
      <c r="X205" s="222">
        <v>0</v>
      </c>
      <c r="Y205" s="222">
        <v>0</v>
      </c>
      <c r="Z205" s="222">
        <v>0</v>
      </c>
      <c r="AA205" s="222">
        <v>0</v>
      </c>
      <c r="AB205" s="222">
        <v>0</v>
      </c>
      <c r="AC205" s="222">
        <v>0</v>
      </c>
      <c r="AD205" s="222">
        <v>0</v>
      </c>
      <c r="AE205" s="222">
        <v>0</v>
      </c>
      <c r="AF205" s="221" t="s">
        <v>2926</v>
      </c>
      <c r="AG205" s="211"/>
    </row>
    <row r="206" spans="1:33" ht="15" customHeight="1" x14ac:dyDescent="0.35">
      <c r="A206" s="210" t="s">
        <v>2105</v>
      </c>
      <c r="B206" s="220" t="s">
        <v>1940</v>
      </c>
      <c r="C206" s="222">
        <v>60.558028999999998</v>
      </c>
      <c r="D206" s="222">
        <v>58.868541999999998</v>
      </c>
      <c r="E206" s="222">
        <v>57.398502000000001</v>
      </c>
      <c r="F206" s="222">
        <v>55.715831999999999</v>
      </c>
      <c r="G206" s="222">
        <v>54.634723999999999</v>
      </c>
      <c r="H206" s="222">
        <v>53.487183000000002</v>
      </c>
      <c r="I206" s="222">
        <v>52.558951999999998</v>
      </c>
      <c r="J206" s="222">
        <v>51.641708000000001</v>
      </c>
      <c r="K206" s="222">
        <v>51.013432000000002</v>
      </c>
      <c r="L206" s="222">
        <v>50.813786</v>
      </c>
      <c r="M206" s="222">
        <v>50.550060000000002</v>
      </c>
      <c r="N206" s="222">
        <v>50.304836000000002</v>
      </c>
      <c r="O206" s="222">
        <v>50.025081999999998</v>
      </c>
      <c r="P206" s="222">
        <v>49.756793999999999</v>
      </c>
      <c r="Q206" s="222">
        <v>49.556075999999997</v>
      </c>
      <c r="R206" s="222">
        <v>49.367645000000003</v>
      </c>
      <c r="S206" s="222">
        <v>49.191845000000001</v>
      </c>
      <c r="T206" s="222">
        <v>49.035750999999998</v>
      </c>
      <c r="U206" s="222">
        <v>48.903145000000002</v>
      </c>
      <c r="V206" s="222">
        <v>48.777737000000002</v>
      </c>
      <c r="W206" s="222">
        <v>48.662109000000001</v>
      </c>
      <c r="X206" s="222">
        <v>48.552943999999997</v>
      </c>
      <c r="Y206" s="222">
        <v>48.464371</v>
      </c>
      <c r="Z206" s="222">
        <v>48.380038999999996</v>
      </c>
      <c r="AA206" s="222">
        <v>48.303275999999997</v>
      </c>
      <c r="AB206" s="222">
        <v>48.229427000000001</v>
      </c>
      <c r="AC206" s="222">
        <v>48.161793000000003</v>
      </c>
      <c r="AD206" s="222">
        <v>48.096499999999999</v>
      </c>
      <c r="AE206" s="222">
        <v>48.029186000000003</v>
      </c>
      <c r="AF206" s="221">
        <v>-8.2439999999999996E-3</v>
      </c>
      <c r="AG206" s="211"/>
    </row>
    <row r="207" spans="1:33" ht="15" customHeight="1" x14ac:dyDescent="0.35">
      <c r="A207" s="210" t="s">
        <v>2106</v>
      </c>
      <c r="B207" s="220" t="s">
        <v>1942</v>
      </c>
      <c r="C207" s="222">
        <v>98.219489999999993</v>
      </c>
      <c r="D207" s="222">
        <v>95.866996999999998</v>
      </c>
      <c r="E207" s="222">
        <v>93.860725000000002</v>
      </c>
      <c r="F207" s="222">
        <v>91.639602999999994</v>
      </c>
      <c r="G207" s="222">
        <v>89.974045000000004</v>
      </c>
      <c r="H207" s="222">
        <v>88.414894000000004</v>
      </c>
      <c r="I207" s="222">
        <v>87.131621999999993</v>
      </c>
      <c r="J207" s="222">
        <v>85.885634999999994</v>
      </c>
      <c r="K207" s="222">
        <v>85.018990000000002</v>
      </c>
      <c r="L207" s="222">
        <v>84.723915000000005</v>
      </c>
      <c r="M207" s="222">
        <v>84.354361999999995</v>
      </c>
      <c r="N207" s="222">
        <v>84.004943999999995</v>
      </c>
      <c r="O207" s="222">
        <v>83.612099000000001</v>
      </c>
      <c r="P207" s="222">
        <v>83.235825000000006</v>
      </c>
      <c r="Q207" s="222">
        <v>82.945098999999999</v>
      </c>
      <c r="R207" s="222">
        <v>82.683127999999996</v>
      </c>
      <c r="S207" s="222">
        <v>82.443054000000004</v>
      </c>
      <c r="T207" s="222">
        <v>82.215851000000001</v>
      </c>
      <c r="U207" s="222">
        <v>82.032593000000006</v>
      </c>
      <c r="V207" s="222">
        <v>81.861305000000002</v>
      </c>
      <c r="W207" s="222">
        <v>81.702941999999993</v>
      </c>
      <c r="X207" s="222">
        <v>81.555190999999994</v>
      </c>
      <c r="Y207" s="222">
        <v>81.429855000000003</v>
      </c>
      <c r="Z207" s="222">
        <v>81.313704999999999</v>
      </c>
      <c r="AA207" s="222">
        <v>81.206435999999997</v>
      </c>
      <c r="AB207" s="222">
        <v>81.103729000000001</v>
      </c>
      <c r="AC207" s="222">
        <v>81.009017999999998</v>
      </c>
      <c r="AD207" s="222">
        <v>80.918143999999998</v>
      </c>
      <c r="AE207" s="222">
        <v>80.826553000000004</v>
      </c>
      <c r="AF207" s="221">
        <v>-6.9360000000000003E-3</v>
      </c>
      <c r="AG207" s="211"/>
    </row>
    <row r="208" spans="1:33" ht="15" customHeight="1" x14ac:dyDescent="0.35">
      <c r="A208" s="210" t="s">
        <v>2107</v>
      </c>
      <c r="B208" s="220" t="s">
        <v>1944</v>
      </c>
      <c r="C208" s="222">
        <v>45.401997000000001</v>
      </c>
      <c r="D208" s="222">
        <v>44.302245999999997</v>
      </c>
      <c r="E208" s="222">
        <v>43.387188000000002</v>
      </c>
      <c r="F208" s="222">
        <v>42.332565000000002</v>
      </c>
      <c r="G208" s="222">
        <v>41.524036000000002</v>
      </c>
      <c r="H208" s="222">
        <v>40.699325999999999</v>
      </c>
      <c r="I208" s="222">
        <v>40.025500999999998</v>
      </c>
      <c r="J208" s="222">
        <v>39.378112999999999</v>
      </c>
      <c r="K208" s="222">
        <v>38.946376999999998</v>
      </c>
      <c r="L208" s="222">
        <v>38.846362999999997</v>
      </c>
      <c r="M208" s="222">
        <v>38.672054000000003</v>
      </c>
      <c r="N208" s="222">
        <v>38.497954999999997</v>
      </c>
      <c r="O208" s="222">
        <v>38.271320000000003</v>
      </c>
      <c r="P208" s="222">
        <v>38.048659999999998</v>
      </c>
      <c r="Q208" s="222">
        <v>37.879596999999997</v>
      </c>
      <c r="R208" s="222">
        <v>37.724136000000001</v>
      </c>
      <c r="S208" s="222">
        <v>37.583775000000003</v>
      </c>
      <c r="T208" s="222">
        <v>37.451701999999997</v>
      </c>
      <c r="U208" s="222">
        <v>37.346836000000003</v>
      </c>
      <c r="V208" s="222">
        <v>37.251514</v>
      </c>
      <c r="W208" s="222">
        <v>37.162967999999999</v>
      </c>
      <c r="X208" s="222">
        <v>37.087150999999999</v>
      </c>
      <c r="Y208" s="222">
        <v>37.022765999999997</v>
      </c>
      <c r="Z208" s="222">
        <v>36.961300000000001</v>
      </c>
      <c r="AA208" s="222">
        <v>36.905506000000003</v>
      </c>
      <c r="AB208" s="222">
        <v>36.851596999999998</v>
      </c>
      <c r="AC208" s="222">
        <v>36.802695999999997</v>
      </c>
      <c r="AD208" s="222">
        <v>36.755122999999998</v>
      </c>
      <c r="AE208" s="222">
        <v>36.704658999999999</v>
      </c>
      <c r="AF208" s="221">
        <v>-7.5659999999999998E-3</v>
      </c>
      <c r="AG208" s="211"/>
    </row>
    <row r="209" spans="1:33" ht="12" customHeight="1" x14ac:dyDescent="0.35">
      <c r="A209" s="210" t="s">
        <v>2108</v>
      </c>
      <c r="B209" s="220" t="s">
        <v>1946</v>
      </c>
      <c r="C209" s="222">
        <v>66.663345000000007</v>
      </c>
      <c r="D209" s="222">
        <v>65.104590999999999</v>
      </c>
      <c r="E209" s="222">
        <v>63.683166999999997</v>
      </c>
      <c r="F209" s="222">
        <v>62.109927999999996</v>
      </c>
      <c r="G209" s="222">
        <v>61.020702</v>
      </c>
      <c r="H209" s="222">
        <v>59.911239999999999</v>
      </c>
      <c r="I209" s="222">
        <v>58.9925</v>
      </c>
      <c r="J209" s="222">
        <v>58.096249</v>
      </c>
      <c r="K209" s="222">
        <v>57.483851999999999</v>
      </c>
      <c r="L209" s="222">
        <v>57.307583000000001</v>
      </c>
      <c r="M209" s="222">
        <v>57.062828000000003</v>
      </c>
      <c r="N209" s="222">
        <v>56.840603000000002</v>
      </c>
      <c r="O209" s="222">
        <v>56.568156999999999</v>
      </c>
      <c r="P209" s="222">
        <v>56.304614999999998</v>
      </c>
      <c r="Q209" s="222">
        <v>56.106361</v>
      </c>
      <c r="R209" s="222">
        <v>55.921398000000003</v>
      </c>
      <c r="S209" s="222">
        <v>55.747086000000003</v>
      </c>
      <c r="T209" s="222">
        <v>55.589874000000002</v>
      </c>
      <c r="U209" s="222">
        <v>55.456977999999999</v>
      </c>
      <c r="V209" s="222">
        <v>55.331969999999998</v>
      </c>
      <c r="W209" s="222">
        <v>55.214016000000001</v>
      </c>
      <c r="X209" s="222">
        <v>55.104461999999998</v>
      </c>
      <c r="Y209" s="222">
        <v>55.013114999999999</v>
      </c>
      <c r="Z209" s="222">
        <v>54.929977000000001</v>
      </c>
      <c r="AA209" s="222">
        <v>54.850548000000003</v>
      </c>
      <c r="AB209" s="222">
        <v>54.777279</v>
      </c>
      <c r="AC209" s="222">
        <v>54.707050000000002</v>
      </c>
      <c r="AD209" s="222">
        <v>54.642467000000003</v>
      </c>
      <c r="AE209" s="222">
        <v>54.574291000000002</v>
      </c>
      <c r="AF209" s="221">
        <v>-7.1209999999999997E-3</v>
      </c>
      <c r="AG209" s="211"/>
    </row>
    <row r="210" spans="1:33" ht="15" customHeight="1" x14ac:dyDescent="0.35">
      <c r="A210" s="207"/>
      <c r="B210" s="211"/>
      <c r="C210" s="211"/>
      <c r="D210" s="211"/>
      <c r="E210" s="211"/>
      <c r="F210" s="211"/>
      <c r="G210" s="211"/>
      <c r="H210" s="211"/>
      <c r="I210" s="211"/>
      <c r="J210" s="211"/>
      <c r="K210" s="211"/>
      <c r="L210" s="211"/>
      <c r="M210" s="211"/>
      <c r="N210" s="211"/>
      <c r="O210" s="211"/>
      <c r="P210" s="211"/>
      <c r="Q210" s="211"/>
      <c r="R210" s="211"/>
      <c r="S210" s="211"/>
      <c r="T210" s="211"/>
      <c r="U210" s="211"/>
      <c r="V210" s="211"/>
      <c r="W210" s="211"/>
      <c r="X210" s="211"/>
      <c r="Y210" s="211"/>
      <c r="Z210" s="211"/>
      <c r="AA210" s="211"/>
      <c r="AB210" s="211"/>
      <c r="AC210" s="211"/>
      <c r="AD210" s="211"/>
      <c r="AE210" s="211"/>
      <c r="AF210" s="211"/>
      <c r="AG210" s="211"/>
    </row>
    <row r="211" spans="1:33" ht="15" customHeight="1" x14ac:dyDescent="0.35">
      <c r="A211" s="207"/>
      <c r="B211" s="219" t="s">
        <v>2914</v>
      </c>
      <c r="C211" s="211"/>
      <c r="D211" s="211"/>
      <c r="E211" s="211"/>
      <c r="F211" s="211"/>
      <c r="G211" s="211"/>
      <c r="H211" s="211"/>
      <c r="I211" s="211"/>
      <c r="J211" s="211"/>
      <c r="K211" s="211"/>
      <c r="L211" s="211"/>
      <c r="M211" s="211"/>
      <c r="N211" s="211"/>
      <c r="O211" s="211"/>
      <c r="P211" s="211"/>
      <c r="Q211" s="211"/>
      <c r="R211" s="211"/>
      <c r="S211" s="211"/>
      <c r="T211" s="211"/>
      <c r="U211" s="211"/>
      <c r="V211" s="211"/>
      <c r="W211" s="211"/>
      <c r="X211" s="211"/>
      <c r="Y211" s="211"/>
      <c r="Z211" s="211"/>
      <c r="AA211" s="211"/>
      <c r="AB211" s="211"/>
      <c r="AC211" s="211"/>
      <c r="AD211" s="211"/>
      <c r="AE211" s="211"/>
      <c r="AF211" s="211"/>
      <c r="AG211" s="211"/>
    </row>
    <row r="212" spans="1:33" ht="15" customHeight="1" x14ac:dyDescent="0.35">
      <c r="A212" s="210" t="s">
        <v>2109</v>
      </c>
      <c r="B212" s="220" t="s">
        <v>1916</v>
      </c>
      <c r="C212" s="222">
        <v>0</v>
      </c>
      <c r="D212" s="222">
        <v>0</v>
      </c>
      <c r="E212" s="222">
        <v>0</v>
      </c>
      <c r="F212" s="222">
        <v>0</v>
      </c>
      <c r="G212" s="222">
        <v>0</v>
      </c>
      <c r="H212" s="222">
        <v>0</v>
      </c>
      <c r="I212" s="222">
        <v>0</v>
      </c>
      <c r="J212" s="222">
        <v>0</v>
      </c>
      <c r="K212" s="222">
        <v>0</v>
      </c>
      <c r="L212" s="222">
        <v>0</v>
      </c>
      <c r="M212" s="222">
        <v>0</v>
      </c>
      <c r="N212" s="222">
        <v>0</v>
      </c>
      <c r="O212" s="222">
        <v>0</v>
      </c>
      <c r="P212" s="222">
        <v>0</v>
      </c>
      <c r="Q212" s="222">
        <v>0</v>
      </c>
      <c r="R212" s="222">
        <v>0</v>
      </c>
      <c r="S212" s="222">
        <v>0</v>
      </c>
      <c r="T212" s="222">
        <v>0</v>
      </c>
      <c r="U212" s="222">
        <v>0</v>
      </c>
      <c r="V212" s="222">
        <v>0</v>
      </c>
      <c r="W212" s="222">
        <v>0</v>
      </c>
      <c r="X212" s="222">
        <v>0</v>
      </c>
      <c r="Y212" s="222">
        <v>0</v>
      </c>
      <c r="Z212" s="222">
        <v>0</v>
      </c>
      <c r="AA212" s="222">
        <v>0</v>
      </c>
      <c r="AB212" s="222">
        <v>0</v>
      </c>
      <c r="AC212" s="222">
        <v>0</v>
      </c>
      <c r="AD212" s="222">
        <v>0</v>
      </c>
      <c r="AE212" s="222">
        <v>0</v>
      </c>
      <c r="AF212" s="221" t="s">
        <v>2926</v>
      </c>
      <c r="AG212" s="211"/>
    </row>
    <row r="213" spans="1:33" ht="15" customHeight="1" x14ac:dyDescent="0.35">
      <c r="A213" s="210" t="s">
        <v>2110</v>
      </c>
      <c r="B213" s="220" t="s">
        <v>1918</v>
      </c>
      <c r="C213" s="222">
        <v>55.670498000000002</v>
      </c>
      <c r="D213" s="222">
        <v>54.225760999999999</v>
      </c>
      <c r="E213" s="222">
        <v>52.901401999999997</v>
      </c>
      <c r="F213" s="222">
        <v>51.390490999999997</v>
      </c>
      <c r="G213" s="222">
        <v>50.220286999999999</v>
      </c>
      <c r="H213" s="222">
        <v>49.123871000000001</v>
      </c>
      <c r="I213" s="222">
        <v>48.231093999999999</v>
      </c>
      <c r="J213" s="222">
        <v>47.359752999999998</v>
      </c>
      <c r="K213" s="222">
        <v>46.754398000000002</v>
      </c>
      <c r="L213" s="222">
        <v>46.551926000000002</v>
      </c>
      <c r="M213" s="222">
        <v>46.282310000000003</v>
      </c>
      <c r="N213" s="222">
        <v>46.027881999999998</v>
      </c>
      <c r="O213" s="222">
        <v>45.775784000000002</v>
      </c>
      <c r="P213" s="222">
        <v>45.538200000000003</v>
      </c>
      <c r="Q213" s="222">
        <v>45.366534999999999</v>
      </c>
      <c r="R213" s="222">
        <v>45.209206000000002</v>
      </c>
      <c r="S213" s="222">
        <v>45.063816000000003</v>
      </c>
      <c r="T213" s="222">
        <v>44.935982000000003</v>
      </c>
      <c r="U213" s="222">
        <v>44.830589000000003</v>
      </c>
      <c r="V213" s="222">
        <v>44.734451</v>
      </c>
      <c r="W213" s="222">
        <v>44.648074999999999</v>
      </c>
      <c r="X213" s="222">
        <v>44.566692000000003</v>
      </c>
      <c r="Y213" s="222">
        <v>44.498367000000002</v>
      </c>
      <c r="Z213" s="222">
        <v>44.438018999999997</v>
      </c>
      <c r="AA213" s="222">
        <v>44.382281999999996</v>
      </c>
      <c r="AB213" s="222">
        <v>44.329135999999998</v>
      </c>
      <c r="AC213" s="222">
        <v>44.281891000000002</v>
      </c>
      <c r="AD213" s="222">
        <v>44.238323000000001</v>
      </c>
      <c r="AE213" s="222">
        <v>44.173546000000002</v>
      </c>
      <c r="AF213" s="221">
        <v>-8.2279999999999992E-3</v>
      </c>
      <c r="AG213" s="211"/>
    </row>
    <row r="214" spans="1:33" ht="15" customHeight="1" x14ac:dyDescent="0.35">
      <c r="A214" s="210" t="s">
        <v>2111</v>
      </c>
      <c r="B214" s="220" t="s">
        <v>1920</v>
      </c>
      <c r="C214" s="222">
        <v>45.368228999999999</v>
      </c>
      <c r="D214" s="222">
        <v>43.995227999999997</v>
      </c>
      <c r="E214" s="222">
        <v>42.796031999999997</v>
      </c>
      <c r="F214" s="222">
        <v>41.404361999999999</v>
      </c>
      <c r="G214" s="222">
        <v>40.303612000000001</v>
      </c>
      <c r="H214" s="222">
        <v>39.285724999999999</v>
      </c>
      <c r="I214" s="222">
        <v>38.436596000000002</v>
      </c>
      <c r="J214" s="222">
        <v>37.619698</v>
      </c>
      <c r="K214" s="222">
        <v>37.046162000000002</v>
      </c>
      <c r="L214" s="222">
        <v>36.852908999999997</v>
      </c>
      <c r="M214" s="222">
        <v>36.610149</v>
      </c>
      <c r="N214" s="222">
        <v>36.381092000000002</v>
      </c>
      <c r="O214" s="222">
        <v>36.141502000000003</v>
      </c>
      <c r="P214" s="222">
        <v>35.913521000000003</v>
      </c>
      <c r="Q214" s="222">
        <v>35.742598999999998</v>
      </c>
      <c r="R214" s="222">
        <v>35.586956000000001</v>
      </c>
      <c r="S214" s="222">
        <v>35.446983000000003</v>
      </c>
      <c r="T214" s="222">
        <v>35.313141000000002</v>
      </c>
      <c r="U214" s="222">
        <v>35.211112999999997</v>
      </c>
      <c r="V214" s="222">
        <v>35.11544</v>
      </c>
      <c r="W214" s="222">
        <v>35.027641000000003</v>
      </c>
      <c r="X214" s="222">
        <v>34.948321999999997</v>
      </c>
      <c r="Y214" s="222">
        <v>34.885216</v>
      </c>
      <c r="Z214" s="222">
        <v>34.828457</v>
      </c>
      <c r="AA214" s="222">
        <v>34.775168999999998</v>
      </c>
      <c r="AB214" s="222">
        <v>34.726546999999997</v>
      </c>
      <c r="AC214" s="222">
        <v>34.683639999999997</v>
      </c>
      <c r="AD214" s="222">
        <v>34.641624</v>
      </c>
      <c r="AE214" s="222">
        <v>34.582169</v>
      </c>
      <c r="AF214" s="221">
        <v>-9.6489999999999996E-3</v>
      </c>
      <c r="AG214" s="211"/>
    </row>
    <row r="215" spans="1:33" ht="15" customHeight="1" x14ac:dyDescent="0.35">
      <c r="A215" s="210" t="s">
        <v>2112</v>
      </c>
      <c r="B215" s="220" t="s">
        <v>1922</v>
      </c>
      <c r="C215" s="222">
        <v>47.0154</v>
      </c>
      <c r="D215" s="222">
        <v>45.681086999999998</v>
      </c>
      <c r="E215" s="222">
        <v>44.481422000000002</v>
      </c>
      <c r="F215" s="222">
        <v>43.087066999999998</v>
      </c>
      <c r="G215" s="222">
        <v>41.963886000000002</v>
      </c>
      <c r="H215" s="222">
        <v>40.932751000000003</v>
      </c>
      <c r="I215" s="222">
        <v>40.052574</v>
      </c>
      <c r="J215" s="222">
        <v>39.219662</v>
      </c>
      <c r="K215" s="222">
        <v>38.632313000000003</v>
      </c>
      <c r="L215" s="222">
        <v>38.434443999999999</v>
      </c>
      <c r="M215" s="222">
        <v>38.185535000000002</v>
      </c>
      <c r="N215" s="222">
        <v>37.947631999999999</v>
      </c>
      <c r="O215" s="222">
        <v>37.704856999999997</v>
      </c>
      <c r="P215" s="222">
        <v>37.473213000000001</v>
      </c>
      <c r="Q215" s="222">
        <v>37.300423000000002</v>
      </c>
      <c r="R215" s="222">
        <v>37.144249000000002</v>
      </c>
      <c r="S215" s="222">
        <v>37.001452999999998</v>
      </c>
      <c r="T215" s="222">
        <v>36.865665</v>
      </c>
      <c r="U215" s="222">
        <v>36.757935000000003</v>
      </c>
      <c r="V215" s="222">
        <v>36.659542000000002</v>
      </c>
      <c r="W215" s="222">
        <v>36.569930999999997</v>
      </c>
      <c r="X215" s="222">
        <v>36.486243999999999</v>
      </c>
      <c r="Y215" s="222">
        <v>36.421509</v>
      </c>
      <c r="Z215" s="222">
        <v>36.361815999999997</v>
      </c>
      <c r="AA215" s="222">
        <v>36.308720000000001</v>
      </c>
      <c r="AB215" s="222">
        <v>36.258766000000001</v>
      </c>
      <c r="AC215" s="222">
        <v>36.212981999999997</v>
      </c>
      <c r="AD215" s="222">
        <v>36.171081999999998</v>
      </c>
      <c r="AE215" s="222">
        <v>36.108787999999997</v>
      </c>
      <c r="AF215" s="221">
        <v>-9.3819999999999997E-3</v>
      </c>
      <c r="AG215" s="211"/>
    </row>
    <row r="216" spans="1:33" ht="15" customHeight="1" x14ac:dyDescent="0.35">
      <c r="A216" s="210" t="s">
        <v>2113</v>
      </c>
      <c r="B216" s="220" t="s">
        <v>1924</v>
      </c>
      <c r="C216" s="222">
        <v>50.031264999999998</v>
      </c>
      <c r="D216" s="222">
        <v>48.636268999999999</v>
      </c>
      <c r="E216" s="222">
        <v>47.3857</v>
      </c>
      <c r="F216" s="222">
        <v>45.943195000000003</v>
      </c>
      <c r="G216" s="222">
        <v>44.758944999999997</v>
      </c>
      <c r="H216" s="222">
        <v>43.665447</v>
      </c>
      <c r="I216" s="222">
        <v>42.74015</v>
      </c>
      <c r="J216" s="222">
        <v>41.858547000000002</v>
      </c>
      <c r="K216" s="222">
        <v>41.238627999999999</v>
      </c>
      <c r="L216" s="222">
        <v>41.025779999999997</v>
      </c>
      <c r="M216" s="222">
        <v>40.760230999999997</v>
      </c>
      <c r="N216" s="222">
        <v>40.505650000000003</v>
      </c>
      <c r="O216" s="222">
        <v>40.251590999999998</v>
      </c>
      <c r="P216" s="222">
        <v>40.007786000000003</v>
      </c>
      <c r="Q216" s="222">
        <v>39.826103000000003</v>
      </c>
      <c r="R216" s="222">
        <v>39.662295999999998</v>
      </c>
      <c r="S216" s="222">
        <v>39.511059000000003</v>
      </c>
      <c r="T216" s="222">
        <v>39.367835999999997</v>
      </c>
      <c r="U216" s="222">
        <v>39.256659999999997</v>
      </c>
      <c r="V216" s="222">
        <v>39.152335999999998</v>
      </c>
      <c r="W216" s="222">
        <v>39.056491999999999</v>
      </c>
      <c r="X216" s="222">
        <v>38.969551000000003</v>
      </c>
      <c r="Y216" s="222">
        <v>38.900458999999998</v>
      </c>
      <c r="Z216" s="222">
        <v>38.837009000000002</v>
      </c>
      <c r="AA216" s="222">
        <v>38.778561000000003</v>
      </c>
      <c r="AB216" s="222">
        <v>38.725043999999997</v>
      </c>
      <c r="AC216" s="222">
        <v>38.675933999999998</v>
      </c>
      <c r="AD216" s="222">
        <v>38.629547000000002</v>
      </c>
      <c r="AE216" s="222">
        <v>38.564383999999997</v>
      </c>
      <c r="AF216" s="221">
        <v>-9.2540000000000001E-3</v>
      </c>
      <c r="AG216" s="211"/>
    </row>
    <row r="217" spans="1:33" ht="15" customHeight="1" x14ac:dyDescent="0.35">
      <c r="A217" s="210" t="s">
        <v>2114</v>
      </c>
      <c r="B217" s="220" t="s">
        <v>1926</v>
      </c>
      <c r="C217" s="222">
        <v>87.404617000000002</v>
      </c>
      <c r="D217" s="222">
        <v>85.945496000000006</v>
      </c>
      <c r="E217" s="222">
        <v>84.597099</v>
      </c>
      <c r="F217" s="222">
        <v>83.176208000000003</v>
      </c>
      <c r="G217" s="222">
        <v>82.037291999999994</v>
      </c>
      <c r="H217" s="222">
        <v>80.990555000000001</v>
      </c>
      <c r="I217" s="222">
        <v>80.147552000000005</v>
      </c>
      <c r="J217" s="222">
        <v>79.286507</v>
      </c>
      <c r="K217" s="222">
        <v>78.683814999999996</v>
      </c>
      <c r="L217" s="222">
        <v>78.488838000000001</v>
      </c>
      <c r="M217" s="222">
        <v>78.218422000000004</v>
      </c>
      <c r="N217" s="222">
        <v>77.961853000000005</v>
      </c>
      <c r="O217" s="222">
        <v>77.707649000000004</v>
      </c>
      <c r="P217" s="222">
        <v>77.467162999999999</v>
      </c>
      <c r="Q217" s="222">
        <v>77.294853000000003</v>
      </c>
      <c r="R217" s="222">
        <v>77.136420999999999</v>
      </c>
      <c r="S217" s="222">
        <v>76.989777000000004</v>
      </c>
      <c r="T217" s="222">
        <v>76.860184000000004</v>
      </c>
      <c r="U217" s="222">
        <v>76.754981999999998</v>
      </c>
      <c r="V217" s="222">
        <v>76.660347000000002</v>
      </c>
      <c r="W217" s="222">
        <v>76.573830000000001</v>
      </c>
      <c r="X217" s="222">
        <v>76.491805999999997</v>
      </c>
      <c r="Y217" s="222">
        <v>76.426169999999999</v>
      </c>
      <c r="Z217" s="222">
        <v>76.366951</v>
      </c>
      <c r="AA217" s="222">
        <v>76.311950999999993</v>
      </c>
      <c r="AB217" s="222">
        <v>76.260970999999998</v>
      </c>
      <c r="AC217" s="222">
        <v>76.214118999999997</v>
      </c>
      <c r="AD217" s="222">
        <v>76.170806999999996</v>
      </c>
      <c r="AE217" s="222">
        <v>76.107826000000003</v>
      </c>
      <c r="AF217" s="221">
        <v>-4.9309999999999996E-3</v>
      </c>
      <c r="AG217" s="211"/>
    </row>
    <row r="218" spans="1:33" ht="15" customHeight="1" x14ac:dyDescent="0.35">
      <c r="A218" s="210" t="s">
        <v>2115</v>
      </c>
      <c r="B218" s="220" t="s">
        <v>1928</v>
      </c>
      <c r="C218" s="222">
        <v>44.948433000000001</v>
      </c>
      <c r="D218" s="222">
        <v>43.621628000000001</v>
      </c>
      <c r="E218" s="222">
        <v>42.436829000000003</v>
      </c>
      <c r="F218" s="222">
        <v>41.070698</v>
      </c>
      <c r="G218" s="222">
        <v>39.953369000000002</v>
      </c>
      <c r="H218" s="222">
        <v>38.925468000000002</v>
      </c>
      <c r="I218" s="222">
        <v>38.04401</v>
      </c>
      <c r="J218" s="222">
        <v>37.217136000000004</v>
      </c>
      <c r="K218" s="222">
        <v>36.634253999999999</v>
      </c>
      <c r="L218" s="222">
        <v>36.436005000000002</v>
      </c>
      <c r="M218" s="222">
        <v>36.189064000000002</v>
      </c>
      <c r="N218" s="222">
        <v>35.951819999999998</v>
      </c>
      <c r="O218" s="222">
        <v>35.710030000000003</v>
      </c>
      <c r="P218" s="222">
        <v>35.479874000000002</v>
      </c>
      <c r="Q218" s="222">
        <v>35.310028000000003</v>
      </c>
      <c r="R218" s="222">
        <v>35.155101999999999</v>
      </c>
      <c r="S218" s="222">
        <v>35.014930999999997</v>
      </c>
      <c r="T218" s="222">
        <v>34.880417000000001</v>
      </c>
      <c r="U218" s="222">
        <v>34.774410000000003</v>
      </c>
      <c r="V218" s="222">
        <v>34.677833999999997</v>
      </c>
      <c r="W218" s="222">
        <v>34.589058000000001</v>
      </c>
      <c r="X218" s="222">
        <v>34.506222000000001</v>
      </c>
      <c r="Y218" s="222">
        <v>34.443030999999998</v>
      </c>
      <c r="Z218" s="222">
        <v>34.383727999999998</v>
      </c>
      <c r="AA218" s="222">
        <v>34.330750000000002</v>
      </c>
      <c r="AB218" s="222">
        <v>34.282393999999996</v>
      </c>
      <c r="AC218" s="222">
        <v>34.236590999999997</v>
      </c>
      <c r="AD218" s="222">
        <v>34.195244000000002</v>
      </c>
      <c r="AE218" s="222">
        <v>34.133049</v>
      </c>
      <c r="AF218" s="221">
        <v>-9.7820000000000008E-3</v>
      </c>
      <c r="AG218" s="211"/>
    </row>
    <row r="219" spans="1:33" ht="15" customHeight="1" x14ac:dyDescent="0.35">
      <c r="A219" s="210" t="s">
        <v>2116</v>
      </c>
      <c r="B219" s="220" t="s">
        <v>1930</v>
      </c>
      <c r="C219" s="222">
        <v>58.397514000000001</v>
      </c>
      <c r="D219" s="222">
        <v>56.869522000000003</v>
      </c>
      <c r="E219" s="222">
        <v>55.501106</v>
      </c>
      <c r="F219" s="222">
        <v>53.941581999999997</v>
      </c>
      <c r="G219" s="222">
        <v>52.695929999999997</v>
      </c>
      <c r="H219" s="222">
        <v>51.544308000000001</v>
      </c>
      <c r="I219" s="222">
        <v>50.565479000000003</v>
      </c>
      <c r="J219" s="222">
        <v>49.632472999999997</v>
      </c>
      <c r="K219" s="222">
        <v>48.975085999999997</v>
      </c>
      <c r="L219" s="222">
        <v>48.744563999999997</v>
      </c>
      <c r="M219" s="222">
        <v>48.460320000000003</v>
      </c>
      <c r="N219" s="222">
        <v>48.195728000000003</v>
      </c>
      <c r="O219" s="222">
        <v>47.932746999999999</v>
      </c>
      <c r="P219" s="222">
        <v>47.684235000000001</v>
      </c>
      <c r="Q219" s="222">
        <v>47.500103000000003</v>
      </c>
      <c r="R219" s="222">
        <v>47.328701000000002</v>
      </c>
      <c r="S219" s="222">
        <v>47.173065000000001</v>
      </c>
      <c r="T219" s="222">
        <v>47.027847000000001</v>
      </c>
      <c r="U219" s="222">
        <v>46.912785</v>
      </c>
      <c r="V219" s="222">
        <v>46.805247999999999</v>
      </c>
      <c r="W219" s="222">
        <v>46.707084999999999</v>
      </c>
      <c r="X219" s="222">
        <v>46.616332999999997</v>
      </c>
      <c r="Y219" s="222">
        <v>46.541350999999999</v>
      </c>
      <c r="Z219" s="222">
        <v>46.473728000000001</v>
      </c>
      <c r="AA219" s="222">
        <v>46.410846999999997</v>
      </c>
      <c r="AB219" s="222">
        <v>46.352584999999998</v>
      </c>
      <c r="AC219" s="222">
        <v>46.299025999999998</v>
      </c>
      <c r="AD219" s="222">
        <v>46.249493000000001</v>
      </c>
      <c r="AE219" s="222">
        <v>46.180717000000001</v>
      </c>
      <c r="AF219" s="221">
        <v>-8.3479999999999995E-3</v>
      </c>
      <c r="AG219" s="211"/>
    </row>
    <row r="220" spans="1:33" ht="15" customHeight="1" x14ac:dyDescent="0.35">
      <c r="A220" s="210" t="s">
        <v>2117</v>
      </c>
      <c r="B220" s="220" t="s">
        <v>1932</v>
      </c>
      <c r="C220" s="222">
        <v>0</v>
      </c>
      <c r="D220" s="222">
        <v>0</v>
      </c>
      <c r="E220" s="222">
        <v>0</v>
      </c>
      <c r="F220" s="222">
        <v>0</v>
      </c>
      <c r="G220" s="222">
        <v>0</v>
      </c>
      <c r="H220" s="222">
        <v>0</v>
      </c>
      <c r="I220" s="222">
        <v>0</v>
      </c>
      <c r="J220" s="222">
        <v>0</v>
      </c>
      <c r="K220" s="222">
        <v>0</v>
      </c>
      <c r="L220" s="222">
        <v>0</v>
      </c>
      <c r="M220" s="222">
        <v>0</v>
      </c>
      <c r="N220" s="222">
        <v>0</v>
      </c>
      <c r="O220" s="222">
        <v>0</v>
      </c>
      <c r="P220" s="222">
        <v>0</v>
      </c>
      <c r="Q220" s="222">
        <v>0</v>
      </c>
      <c r="R220" s="222">
        <v>0</v>
      </c>
      <c r="S220" s="222">
        <v>0</v>
      </c>
      <c r="T220" s="222">
        <v>0</v>
      </c>
      <c r="U220" s="222">
        <v>0</v>
      </c>
      <c r="V220" s="222">
        <v>0</v>
      </c>
      <c r="W220" s="222">
        <v>0</v>
      </c>
      <c r="X220" s="222">
        <v>0</v>
      </c>
      <c r="Y220" s="222">
        <v>0</v>
      </c>
      <c r="Z220" s="222">
        <v>0</v>
      </c>
      <c r="AA220" s="222">
        <v>0</v>
      </c>
      <c r="AB220" s="222">
        <v>0</v>
      </c>
      <c r="AC220" s="222">
        <v>0</v>
      </c>
      <c r="AD220" s="222">
        <v>0</v>
      </c>
      <c r="AE220" s="222">
        <v>0</v>
      </c>
      <c r="AF220" s="221" t="s">
        <v>2926</v>
      </c>
      <c r="AG220" s="211"/>
    </row>
    <row r="221" spans="1:33" ht="15" customHeight="1" x14ac:dyDescent="0.35">
      <c r="A221" s="210" t="s">
        <v>2118</v>
      </c>
      <c r="B221" s="220" t="s">
        <v>1934</v>
      </c>
      <c r="C221" s="222">
        <v>68.779205000000005</v>
      </c>
      <c r="D221" s="222">
        <v>66.954102000000006</v>
      </c>
      <c r="E221" s="222">
        <v>65.315398999999999</v>
      </c>
      <c r="F221" s="222">
        <v>63.607258000000002</v>
      </c>
      <c r="G221" s="222">
        <v>62.371062999999999</v>
      </c>
      <c r="H221" s="222">
        <v>61.117854999999999</v>
      </c>
      <c r="I221" s="222">
        <v>60.082737000000002</v>
      </c>
      <c r="J221" s="222">
        <v>59.035156000000001</v>
      </c>
      <c r="K221" s="222">
        <v>58.313189999999999</v>
      </c>
      <c r="L221" s="222">
        <v>58.105559999999997</v>
      </c>
      <c r="M221" s="222">
        <v>57.801628000000001</v>
      </c>
      <c r="N221" s="222">
        <v>57.520412</v>
      </c>
      <c r="O221" s="222">
        <v>57.194854999999997</v>
      </c>
      <c r="P221" s="222">
        <v>56.880065999999999</v>
      </c>
      <c r="Q221" s="222">
        <v>56.639384999999997</v>
      </c>
      <c r="R221" s="222">
        <v>56.413815</v>
      </c>
      <c r="S221" s="222">
        <v>56.203133000000001</v>
      </c>
      <c r="T221" s="222">
        <v>56.002032999999997</v>
      </c>
      <c r="U221" s="222">
        <v>55.839668000000003</v>
      </c>
      <c r="V221" s="222">
        <v>55.688670999999999</v>
      </c>
      <c r="W221" s="222">
        <v>55.547859000000003</v>
      </c>
      <c r="X221" s="222">
        <v>55.415806000000003</v>
      </c>
      <c r="Y221" s="222">
        <v>55.307022000000003</v>
      </c>
      <c r="Z221" s="222">
        <v>55.207455000000003</v>
      </c>
      <c r="AA221" s="222">
        <v>55.114306999999997</v>
      </c>
      <c r="AB221" s="222">
        <v>55.026592000000001</v>
      </c>
      <c r="AC221" s="222">
        <v>54.942729999999997</v>
      </c>
      <c r="AD221" s="222">
        <v>54.865237999999998</v>
      </c>
      <c r="AE221" s="222">
        <v>54.784756000000002</v>
      </c>
      <c r="AF221" s="221">
        <v>-8.0920000000000002E-3</v>
      </c>
      <c r="AG221" s="211"/>
    </row>
    <row r="222" spans="1:33" ht="15" customHeight="1" x14ac:dyDescent="0.35">
      <c r="A222" s="210" t="s">
        <v>2119</v>
      </c>
      <c r="B222" s="220" t="s">
        <v>1936</v>
      </c>
      <c r="C222" s="222">
        <v>0</v>
      </c>
      <c r="D222" s="222">
        <v>0</v>
      </c>
      <c r="E222" s="222">
        <v>0</v>
      </c>
      <c r="F222" s="222">
        <v>0</v>
      </c>
      <c r="G222" s="222">
        <v>0</v>
      </c>
      <c r="H222" s="222">
        <v>0</v>
      </c>
      <c r="I222" s="222">
        <v>0</v>
      </c>
      <c r="J222" s="222">
        <v>0</v>
      </c>
      <c r="K222" s="222">
        <v>40.736282000000003</v>
      </c>
      <c r="L222" s="222">
        <v>40.590195000000001</v>
      </c>
      <c r="M222" s="222">
        <v>40.375202000000002</v>
      </c>
      <c r="N222" s="222">
        <v>40.177689000000001</v>
      </c>
      <c r="O222" s="222">
        <v>39.929920000000003</v>
      </c>
      <c r="P222" s="222">
        <v>39.687072999999998</v>
      </c>
      <c r="Q222" s="222">
        <v>39.497523999999999</v>
      </c>
      <c r="R222" s="222">
        <v>39.321995000000001</v>
      </c>
      <c r="S222" s="222">
        <v>39.158382000000003</v>
      </c>
      <c r="T222" s="222">
        <v>39.002495000000003</v>
      </c>
      <c r="U222" s="222">
        <v>38.874991999999999</v>
      </c>
      <c r="V222" s="222">
        <v>38.759174000000002</v>
      </c>
      <c r="W222" s="222">
        <v>38.650069999999999</v>
      </c>
      <c r="X222" s="222">
        <v>38.549346999999997</v>
      </c>
      <c r="Y222" s="222">
        <v>38.465102999999999</v>
      </c>
      <c r="Z222" s="222">
        <v>38.386977999999999</v>
      </c>
      <c r="AA222" s="222">
        <v>38.315517</v>
      </c>
      <c r="AB222" s="222">
        <v>38.246814999999998</v>
      </c>
      <c r="AC222" s="222">
        <v>38.184092999999997</v>
      </c>
      <c r="AD222" s="222">
        <v>38.123516000000002</v>
      </c>
      <c r="AE222" s="222">
        <v>38.060749000000001</v>
      </c>
      <c r="AF222" s="221" t="s">
        <v>2926</v>
      </c>
      <c r="AG222" s="211"/>
    </row>
    <row r="223" spans="1:33" ht="15" customHeight="1" x14ac:dyDescent="0.35">
      <c r="A223" s="210" t="s">
        <v>2120</v>
      </c>
      <c r="B223" s="220" t="s">
        <v>1938</v>
      </c>
      <c r="C223" s="222">
        <v>0</v>
      </c>
      <c r="D223" s="222">
        <v>0</v>
      </c>
      <c r="E223" s="222">
        <v>0</v>
      </c>
      <c r="F223" s="222">
        <v>0</v>
      </c>
      <c r="G223" s="222">
        <v>0</v>
      </c>
      <c r="H223" s="222">
        <v>0</v>
      </c>
      <c r="I223" s="222">
        <v>0</v>
      </c>
      <c r="J223" s="222">
        <v>0</v>
      </c>
      <c r="K223" s="222">
        <v>0</v>
      </c>
      <c r="L223" s="222">
        <v>0</v>
      </c>
      <c r="M223" s="222">
        <v>0</v>
      </c>
      <c r="N223" s="222">
        <v>0</v>
      </c>
      <c r="O223" s="222">
        <v>0</v>
      </c>
      <c r="P223" s="222">
        <v>0</v>
      </c>
      <c r="Q223" s="222">
        <v>0</v>
      </c>
      <c r="R223" s="222">
        <v>0</v>
      </c>
      <c r="S223" s="222">
        <v>0</v>
      </c>
      <c r="T223" s="222">
        <v>0</v>
      </c>
      <c r="U223" s="222">
        <v>0</v>
      </c>
      <c r="V223" s="222">
        <v>0</v>
      </c>
      <c r="W223" s="222">
        <v>0</v>
      </c>
      <c r="X223" s="222">
        <v>0</v>
      </c>
      <c r="Y223" s="222">
        <v>0</v>
      </c>
      <c r="Z223" s="222">
        <v>0</v>
      </c>
      <c r="AA223" s="222">
        <v>0</v>
      </c>
      <c r="AB223" s="222">
        <v>0</v>
      </c>
      <c r="AC223" s="222">
        <v>0</v>
      </c>
      <c r="AD223" s="222">
        <v>0</v>
      </c>
      <c r="AE223" s="222">
        <v>0</v>
      </c>
      <c r="AF223" s="221" t="s">
        <v>2926</v>
      </c>
      <c r="AG223" s="211"/>
    </row>
    <row r="224" spans="1:33" ht="15" customHeight="1" x14ac:dyDescent="0.35">
      <c r="A224" s="210" t="s">
        <v>2121</v>
      </c>
      <c r="B224" s="220" t="s">
        <v>1940</v>
      </c>
      <c r="C224" s="222">
        <v>61.912235000000003</v>
      </c>
      <c r="D224" s="222">
        <v>60.193176000000001</v>
      </c>
      <c r="E224" s="222">
        <v>58.691971000000002</v>
      </c>
      <c r="F224" s="222">
        <v>57.001483999999998</v>
      </c>
      <c r="G224" s="222">
        <v>55.991031999999997</v>
      </c>
      <c r="H224" s="222">
        <v>54.786633000000002</v>
      </c>
      <c r="I224" s="222">
        <v>53.802737999999998</v>
      </c>
      <c r="J224" s="222">
        <v>52.823543999999998</v>
      </c>
      <c r="K224" s="222">
        <v>52.145511999999997</v>
      </c>
      <c r="L224" s="222">
        <v>51.929295000000003</v>
      </c>
      <c r="M224" s="222">
        <v>51.653606000000003</v>
      </c>
      <c r="N224" s="222">
        <v>51.397491000000002</v>
      </c>
      <c r="O224" s="222">
        <v>51.102035999999998</v>
      </c>
      <c r="P224" s="222">
        <v>50.819077</v>
      </c>
      <c r="Q224" s="222">
        <v>50.605240000000002</v>
      </c>
      <c r="R224" s="222">
        <v>50.404572000000002</v>
      </c>
      <c r="S224" s="222">
        <v>50.217674000000002</v>
      </c>
      <c r="T224" s="222">
        <v>50.046157999999998</v>
      </c>
      <c r="U224" s="222">
        <v>49.901618999999997</v>
      </c>
      <c r="V224" s="222">
        <v>49.766685000000003</v>
      </c>
      <c r="W224" s="222">
        <v>49.641891000000001</v>
      </c>
      <c r="X224" s="222">
        <v>49.524090000000001</v>
      </c>
      <c r="Y224" s="222">
        <v>49.427287999999997</v>
      </c>
      <c r="Z224" s="222">
        <v>49.335769999999997</v>
      </c>
      <c r="AA224" s="222">
        <v>49.251804</v>
      </c>
      <c r="AB224" s="222">
        <v>49.171162000000002</v>
      </c>
      <c r="AC224" s="222">
        <v>49.097186999999998</v>
      </c>
      <c r="AD224" s="222">
        <v>49.025913000000003</v>
      </c>
      <c r="AE224" s="222">
        <v>48.952950000000001</v>
      </c>
      <c r="AF224" s="221">
        <v>-8.3529999999999993E-3</v>
      </c>
      <c r="AG224" s="211"/>
    </row>
    <row r="225" spans="1:33" ht="15" customHeight="1" x14ac:dyDescent="0.35">
      <c r="A225" s="210" t="s">
        <v>2122</v>
      </c>
      <c r="B225" s="220" t="s">
        <v>1942</v>
      </c>
      <c r="C225" s="222">
        <v>95.688293000000002</v>
      </c>
      <c r="D225" s="222">
        <v>93.585341999999997</v>
      </c>
      <c r="E225" s="222">
        <v>91.759345999999994</v>
      </c>
      <c r="F225" s="222">
        <v>89.828995000000006</v>
      </c>
      <c r="G225" s="222">
        <v>88.485671999999994</v>
      </c>
      <c r="H225" s="222">
        <v>87.102951000000004</v>
      </c>
      <c r="I225" s="222">
        <v>85.941513</v>
      </c>
      <c r="J225" s="222">
        <v>84.786422999999999</v>
      </c>
      <c r="K225" s="222">
        <v>83.991034999999997</v>
      </c>
      <c r="L225" s="222">
        <v>83.744033999999999</v>
      </c>
      <c r="M225" s="222">
        <v>83.402641000000003</v>
      </c>
      <c r="N225" s="222">
        <v>83.080642999999995</v>
      </c>
      <c r="O225" s="222">
        <v>82.716812000000004</v>
      </c>
      <c r="P225" s="222">
        <v>82.365921</v>
      </c>
      <c r="Q225" s="222">
        <v>82.095962999999998</v>
      </c>
      <c r="R225" s="222">
        <v>81.849914999999996</v>
      </c>
      <c r="S225" s="222">
        <v>81.623076999999995</v>
      </c>
      <c r="T225" s="222">
        <v>81.406272999999999</v>
      </c>
      <c r="U225" s="222">
        <v>81.231041000000005</v>
      </c>
      <c r="V225" s="222">
        <v>81.066338000000002</v>
      </c>
      <c r="W225" s="222">
        <v>80.912666000000002</v>
      </c>
      <c r="X225" s="222">
        <v>80.770386000000002</v>
      </c>
      <c r="Y225" s="222">
        <v>80.652091999999996</v>
      </c>
      <c r="Z225" s="222">
        <v>80.542152000000002</v>
      </c>
      <c r="AA225" s="222">
        <v>80.440833999999995</v>
      </c>
      <c r="AB225" s="222">
        <v>80.343788000000004</v>
      </c>
      <c r="AC225" s="222">
        <v>80.254386999999994</v>
      </c>
      <c r="AD225" s="222">
        <v>80.168494999999993</v>
      </c>
      <c r="AE225" s="222">
        <v>80.081612000000007</v>
      </c>
      <c r="AF225" s="221">
        <v>-6.339E-3</v>
      </c>
      <c r="AG225" s="211"/>
    </row>
    <row r="226" spans="1:33" ht="15" customHeight="1" x14ac:dyDescent="0.35">
      <c r="A226" s="210" t="s">
        <v>2123</v>
      </c>
      <c r="B226" s="220" t="s">
        <v>1944</v>
      </c>
      <c r="C226" s="222">
        <v>49.486248000000003</v>
      </c>
      <c r="D226" s="222">
        <v>48.113276999999997</v>
      </c>
      <c r="E226" s="222">
        <v>46.947361000000001</v>
      </c>
      <c r="F226" s="222">
        <v>45.642719</v>
      </c>
      <c r="G226" s="222">
        <v>44.670929000000001</v>
      </c>
      <c r="H226" s="222">
        <v>43.679271999999997</v>
      </c>
      <c r="I226" s="222">
        <v>42.865257</v>
      </c>
      <c r="J226" s="222">
        <v>42.058616999999998</v>
      </c>
      <c r="K226" s="222">
        <v>41.504497999999998</v>
      </c>
      <c r="L226" s="222">
        <v>41.351162000000002</v>
      </c>
      <c r="M226" s="222">
        <v>41.133803999999998</v>
      </c>
      <c r="N226" s="222">
        <v>40.927574</v>
      </c>
      <c r="O226" s="222">
        <v>40.672328999999998</v>
      </c>
      <c r="P226" s="222">
        <v>40.422997000000002</v>
      </c>
      <c r="Q226" s="222">
        <v>40.232196999999999</v>
      </c>
      <c r="R226" s="222">
        <v>40.053986000000002</v>
      </c>
      <c r="S226" s="222">
        <v>39.890621000000003</v>
      </c>
      <c r="T226" s="222">
        <v>39.734825000000001</v>
      </c>
      <c r="U226" s="222">
        <v>39.606678000000002</v>
      </c>
      <c r="V226" s="222">
        <v>39.489288000000002</v>
      </c>
      <c r="W226" s="222">
        <v>39.378708000000003</v>
      </c>
      <c r="X226" s="222">
        <v>39.280560000000001</v>
      </c>
      <c r="Y226" s="222">
        <v>39.197623999999998</v>
      </c>
      <c r="Z226" s="222">
        <v>39.119307999999997</v>
      </c>
      <c r="AA226" s="222">
        <v>39.047485000000002</v>
      </c>
      <c r="AB226" s="222">
        <v>38.978400999999998</v>
      </c>
      <c r="AC226" s="222">
        <v>38.915329</v>
      </c>
      <c r="AD226" s="222">
        <v>38.854412000000004</v>
      </c>
      <c r="AE226" s="222">
        <v>38.791325000000001</v>
      </c>
      <c r="AF226" s="221">
        <v>-8.659E-3</v>
      </c>
      <c r="AG226" s="211"/>
    </row>
    <row r="227" spans="1:33" ht="15" customHeight="1" x14ac:dyDescent="0.35">
      <c r="A227" s="210" t="s">
        <v>2124</v>
      </c>
      <c r="B227" s="220" t="s">
        <v>1946</v>
      </c>
      <c r="C227" s="222">
        <v>68.175956999999997</v>
      </c>
      <c r="D227" s="222">
        <v>66.532416999999995</v>
      </c>
      <c r="E227" s="222">
        <v>65.061363</v>
      </c>
      <c r="F227" s="222">
        <v>63.461078999999998</v>
      </c>
      <c r="G227" s="222">
        <v>62.369385000000001</v>
      </c>
      <c r="H227" s="222">
        <v>61.202930000000002</v>
      </c>
      <c r="I227" s="222">
        <v>60.235844</v>
      </c>
      <c r="J227" s="222">
        <v>59.275714999999998</v>
      </c>
      <c r="K227" s="222">
        <v>58.612513999999997</v>
      </c>
      <c r="L227" s="222">
        <v>58.415936000000002</v>
      </c>
      <c r="M227" s="222">
        <v>58.151699000000001</v>
      </c>
      <c r="N227" s="222">
        <v>57.910446</v>
      </c>
      <c r="O227" s="222">
        <v>57.621428999999999</v>
      </c>
      <c r="P227" s="222">
        <v>57.341014999999999</v>
      </c>
      <c r="Q227" s="222">
        <v>57.128632000000003</v>
      </c>
      <c r="R227" s="222">
        <v>56.929039000000003</v>
      </c>
      <c r="S227" s="222">
        <v>56.742637999999999</v>
      </c>
      <c r="T227" s="222">
        <v>56.570374000000001</v>
      </c>
      <c r="U227" s="222">
        <v>56.425781000000001</v>
      </c>
      <c r="V227" s="222">
        <v>56.290199000000001</v>
      </c>
      <c r="W227" s="222">
        <v>56.162678</v>
      </c>
      <c r="X227" s="222">
        <v>56.044910000000002</v>
      </c>
      <c r="Y227" s="222">
        <v>55.945895999999998</v>
      </c>
      <c r="Z227" s="222">
        <v>55.855803999999999</v>
      </c>
      <c r="AA227" s="222">
        <v>55.769660999999999</v>
      </c>
      <c r="AB227" s="222">
        <v>55.690086000000001</v>
      </c>
      <c r="AC227" s="222">
        <v>55.613953000000002</v>
      </c>
      <c r="AD227" s="222">
        <v>55.543804000000002</v>
      </c>
      <c r="AE227" s="222">
        <v>55.470371</v>
      </c>
      <c r="AF227" s="221">
        <v>-7.339E-3</v>
      </c>
      <c r="AG227" s="211"/>
    </row>
    <row r="228" spans="1:33" ht="15" customHeight="1" x14ac:dyDescent="0.35">
      <c r="A228" s="207"/>
      <c r="B228" s="211"/>
      <c r="C228" s="211"/>
      <c r="D228" s="211"/>
      <c r="E228" s="211"/>
      <c r="F228" s="211"/>
      <c r="G228" s="211"/>
      <c r="H228" s="211"/>
      <c r="I228" s="211"/>
      <c r="J228" s="211"/>
      <c r="K228" s="211"/>
      <c r="L228" s="211"/>
      <c r="M228" s="211"/>
      <c r="N228" s="211"/>
      <c r="O228" s="211"/>
      <c r="P228" s="211"/>
      <c r="Q228" s="211"/>
      <c r="R228" s="211"/>
      <c r="S228" s="211"/>
      <c r="T228" s="211"/>
      <c r="U228" s="211"/>
      <c r="V228" s="211"/>
      <c r="W228" s="211"/>
      <c r="X228" s="211"/>
      <c r="Y228" s="211"/>
      <c r="Z228" s="211"/>
      <c r="AA228" s="211"/>
      <c r="AB228" s="211"/>
      <c r="AC228" s="211"/>
      <c r="AD228" s="211"/>
      <c r="AE228" s="211"/>
      <c r="AF228" s="211"/>
      <c r="AG228" s="211"/>
    </row>
    <row r="229" spans="1:33" ht="15" customHeight="1" x14ac:dyDescent="0.35">
      <c r="A229" s="207"/>
      <c r="B229" s="219" t="s">
        <v>22</v>
      </c>
      <c r="C229" s="211"/>
      <c r="D229" s="211"/>
      <c r="E229" s="211"/>
      <c r="F229" s="211"/>
      <c r="G229" s="211"/>
      <c r="H229" s="211"/>
      <c r="I229" s="211"/>
      <c r="J229" s="211"/>
      <c r="K229" s="211"/>
      <c r="L229" s="211"/>
      <c r="M229" s="211"/>
      <c r="N229" s="211"/>
      <c r="O229" s="211"/>
      <c r="P229" s="211"/>
      <c r="Q229" s="211"/>
      <c r="R229" s="211"/>
      <c r="S229" s="211"/>
      <c r="T229" s="211"/>
      <c r="U229" s="211"/>
      <c r="V229" s="211"/>
      <c r="W229" s="211"/>
      <c r="X229" s="211"/>
      <c r="Y229" s="211"/>
      <c r="Z229" s="211"/>
      <c r="AA229" s="211"/>
      <c r="AB229" s="211"/>
      <c r="AC229" s="211"/>
      <c r="AD229" s="211"/>
      <c r="AE229" s="211"/>
      <c r="AF229" s="211"/>
      <c r="AG229" s="211"/>
    </row>
    <row r="230" spans="1:33" ht="15" customHeight="1" x14ac:dyDescent="0.35">
      <c r="A230" s="210" t="s">
        <v>2125</v>
      </c>
      <c r="B230" s="220" t="s">
        <v>1916</v>
      </c>
      <c r="C230" s="222">
        <v>0</v>
      </c>
      <c r="D230" s="222">
        <v>0</v>
      </c>
      <c r="E230" s="222">
        <v>0</v>
      </c>
      <c r="F230" s="222">
        <v>0</v>
      </c>
      <c r="G230" s="222">
        <v>0</v>
      </c>
      <c r="H230" s="222">
        <v>0</v>
      </c>
      <c r="I230" s="222">
        <v>0</v>
      </c>
      <c r="J230" s="222">
        <v>0</v>
      </c>
      <c r="K230" s="222">
        <v>0</v>
      </c>
      <c r="L230" s="222">
        <v>0</v>
      </c>
      <c r="M230" s="222">
        <v>0</v>
      </c>
      <c r="N230" s="222">
        <v>0</v>
      </c>
      <c r="O230" s="222">
        <v>0</v>
      </c>
      <c r="P230" s="222">
        <v>0</v>
      </c>
      <c r="Q230" s="222">
        <v>0</v>
      </c>
      <c r="R230" s="222">
        <v>0</v>
      </c>
      <c r="S230" s="222">
        <v>0</v>
      </c>
      <c r="T230" s="222">
        <v>0</v>
      </c>
      <c r="U230" s="222">
        <v>0</v>
      </c>
      <c r="V230" s="222">
        <v>0</v>
      </c>
      <c r="W230" s="222">
        <v>0</v>
      </c>
      <c r="X230" s="222">
        <v>0</v>
      </c>
      <c r="Y230" s="222">
        <v>0</v>
      </c>
      <c r="Z230" s="222">
        <v>0</v>
      </c>
      <c r="AA230" s="222">
        <v>0</v>
      </c>
      <c r="AB230" s="222">
        <v>0</v>
      </c>
      <c r="AC230" s="222">
        <v>0</v>
      </c>
      <c r="AD230" s="222">
        <v>0</v>
      </c>
      <c r="AE230" s="222">
        <v>0</v>
      </c>
      <c r="AF230" s="221" t="s">
        <v>2926</v>
      </c>
      <c r="AG230" s="211"/>
    </row>
    <row r="231" spans="1:33" ht="15" customHeight="1" x14ac:dyDescent="0.35">
      <c r="A231" s="210" t="s">
        <v>2126</v>
      </c>
      <c r="B231" s="220" t="s">
        <v>1918</v>
      </c>
      <c r="C231" s="222">
        <v>0</v>
      </c>
      <c r="D231" s="222">
        <v>0</v>
      </c>
      <c r="E231" s="222">
        <v>0</v>
      </c>
      <c r="F231" s="222">
        <v>0</v>
      </c>
      <c r="G231" s="222">
        <v>0</v>
      </c>
      <c r="H231" s="222">
        <v>0</v>
      </c>
      <c r="I231" s="222">
        <v>0</v>
      </c>
      <c r="J231" s="222">
        <v>0</v>
      </c>
      <c r="K231" s="222">
        <v>0</v>
      </c>
      <c r="L231" s="222">
        <v>0</v>
      </c>
      <c r="M231" s="222">
        <v>0</v>
      </c>
      <c r="N231" s="222">
        <v>0</v>
      </c>
      <c r="O231" s="222">
        <v>0</v>
      </c>
      <c r="P231" s="222">
        <v>0</v>
      </c>
      <c r="Q231" s="222">
        <v>0</v>
      </c>
      <c r="R231" s="222">
        <v>0</v>
      </c>
      <c r="S231" s="222">
        <v>0</v>
      </c>
      <c r="T231" s="222">
        <v>0</v>
      </c>
      <c r="U231" s="222">
        <v>0</v>
      </c>
      <c r="V231" s="222">
        <v>0</v>
      </c>
      <c r="W231" s="222">
        <v>0</v>
      </c>
      <c r="X231" s="222">
        <v>0</v>
      </c>
      <c r="Y231" s="222">
        <v>0</v>
      </c>
      <c r="Z231" s="222">
        <v>0</v>
      </c>
      <c r="AA231" s="222">
        <v>0</v>
      </c>
      <c r="AB231" s="222">
        <v>0</v>
      </c>
      <c r="AC231" s="222">
        <v>0</v>
      </c>
      <c r="AD231" s="222">
        <v>0</v>
      </c>
      <c r="AE231" s="222">
        <v>0</v>
      </c>
      <c r="AF231" s="221" t="s">
        <v>2926</v>
      </c>
      <c r="AG231" s="211"/>
    </row>
    <row r="232" spans="1:33" ht="15" customHeight="1" x14ac:dyDescent="0.35">
      <c r="A232" s="210" t="s">
        <v>2127</v>
      </c>
      <c r="B232" s="220" t="s">
        <v>1920</v>
      </c>
      <c r="C232" s="222">
        <v>0</v>
      </c>
      <c r="D232" s="222">
        <v>0</v>
      </c>
      <c r="E232" s="222">
        <v>0</v>
      </c>
      <c r="F232" s="222">
        <v>0</v>
      </c>
      <c r="G232" s="222">
        <v>0</v>
      </c>
      <c r="H232" s="222">
        <v>0</v>
      </c>
      <c r="I232" s="222">
        <v>0</v>
      </c>
      <c r="J232" s="222">
        <v>0</v>
      </c>
      <c r="K232" s="222">
        <v>0</v>
      </c>
      <c r="L232" s="222">
        <v>0</v>
      </c>
      <c r="M232" s="222">
        <v>0</v>
      </c>
      <c r="N232" s="222">
        <v>0</v>
      </c>
      <c r="O232" s="222">
        <v>0</v>
      </c>
      <c r="P232" s="222">
        <v>0</v>
      </c>
      <c r="Q232" s="222">
        <v>0</v>
      </c>
      <c r="R232" s="222">
        <v>0</v>
      </c>
      <c r="S232" s="222">
        <v>0</v>
      </c>
      <c r="T232" s="222">
        <v>0</v>
      </c>
      <c r="U232" s="222">
        <v>0</v>
      </c>
      <c r="V232" s="222">
        <v>0</v>
      </c>
      <c r="W232" s="222">
        <v>0</v>
      </c>
      <c r="X232" s="222">
        <v>0</v>
      </c>
      <c r="Y232" s="222">
        <v>0</v>
      </c>
      <c r="Z232" s="222">
        <v>0</v>
      </c>
      <c r="AA232" s="222">
        <v>0</v>
      </c>
      <c r="AB232" s="222">
        <v>0</v>
      </c>
      <c r="AC232" s="222">
        <v>0</v>
      </c>
      <c r="AD232" s="222">
        <v>0</v>
      </c>
      <c r="AE232" s="222">
        <v>0</v>
      </c>
      <c r="AF232" s="221" t="s">
        <v>2926</v>
      </c>
      <c r="AG232" s="211"/>
    </row>
    <row r="233" spans="1:33" ht="15" customHeight="1" x14ac:dyDescent="0.35">
      <c r="A233" s="210" t="s">
        <v>2128</v>
      </c>
      <c r="B233" s="220" t="s">
        <v>1922</v>
      </c>
      <c r="C233" s="222">
        <v>0</v>
      </c>
      <c r="D233" s="222">
        <v>0</v>
      </c>
      <c r="E233" s="222">
        <v>0</v>
      </c>
      <c r="F233" s="222">
        <v>0</v>
      </c>
      <c r="G233" s="222">
        <v>0</v>
      </c>
      <c r="H233" s="222">
        <v>0</v>
      </c>
      <c r="I233" s="222">
        <v>0</v>
      </c>
      <c r="J233" s="222">
        <v>0</v>
      </c>
      <c r="K233" s="222">
        <v>0</v>
      </c>
      <c r="L233" s="222">
        <v>0</v>
      </c>
      <c r="M233" s="222">
        <v>0</v>
      </c>
      <c r="N233" s="222">
        <v>0</v>
      </c>
      <c r="O233" s="222">
        <v>0</v>
      </c>
      <c r="P233" s="222">
        <v>0</v>
      </c>
      <c r="Q233" s="222">
        <v>0</v>
      </c>
      <c r="R233" s="222">
        <v>0</v>
      </c>
      <c r="S233" s="222">
        <v>0</v>
      </c>
      <c r="T233" s="222">
        <v>0</v>
      </c>
      <c r="U233" s="222">
        <v>0</v>
      </c>
      <c r="V233" s="222">
        <v>0</v>
      </c>
      <c r="W233" s="222">
        <v>0</v>
      </c>
      <c r="X233" s="222">
        <v>0</v>
      </c>
      <c r="Y233" s="222">
        <v>0</v>
      </c>
      <c r="Z233" s="222">
        <v>0</v>
      </c>
      <c r="AA233" s="222">
        <v>0</v>
      </c>
      <c r="AB233" s="222">
        <v>0</v>
      </c>
      <c r="AC233" s="222">
        <v>0</v>
      </c>
      <c r="AD233" s="222">
        <v>0</v>
      </c>
      <c r="AE233" s="222">
        <v>0</v>
      </c>
      <c r="AF233" s="221" t="s">
        <v>2926</v>
      </c>
      <c r="AG233" s="211"/>
    </row>
    <row r="234" spans="1:33" ht="15" customHeight="1" x14ac:dyDescent="0.35">
      <c r="A234" s="210" t="s">
        <v>2129</v>
      </c>
      <c r="B234" s="220" t="s">
        <v>1924</v>
      </c>
      <c r="C234" s="222">
        <v>0</v>
      </c>
      <c r="D234" s="222">
        <v>0</v>
      </c>
      <c r="E234" s="222">
        <v>0</v>
      </c>
      <c r="F234" s="222">
        <v>0</v>
      </c>
      <c r="G234" s="222">
        <v>0</v>
      </c>
      <c r="H234" s="222">
        <v>0</v>
      </c>
      <c r="I234" s="222">
        <v>0</v>
      </c>
      <c r="J234" s="222">
        <v>0</v>
      </c>
      <c r="K234" s="222">
        <v>0</v>
      </c>
      <c r="L234" s="222">
        <v>0</v>
      </c>
      <c r="M234" s="222">
        <v>0</v>
      </c>
      <c r="N234" s="222">
        <v>0</v>
      </c>
      <c r="O234" s="222">
        <v>0</v>
      </c>
      <c r="P234" s="222">
        <v>0</v>
      </c>
      <c r="Q234" s="222">
        <v>0</v>
      </c>
      <c r="R234" s="222">
        <v>0</v>
      </c>
      <c r="S234" s="222">
        <v>0</v>
      </c>
      <c r="T234" s="222">
        <v>0</v>
      </c>
      <c r="U234" s="222">
        <v>0</v>
      </c>
      <c r="V234" s="222">
        <v>0</v>
      </c>
      <c r="W234" s="222">
        <v>0</v>
      </c>
      <c r="X234" s="222">
        <v>0</v>
      </c>
      <c r="Y234" s="222">
        <v>0</v>
      </c>
      <c r="Z234" s="222">
        <v>0</v>
      </c>
      <c r="AA234" s="222">
        <v>0</v>
      </c>
      <c r="AB234" s="222">
        <v>0</v>
      </c>
      <c r="AC234" s="222">
        <v>0</v>
      </c>
      <c r="AD234" s="222">
        <v>0</v>
      </c>
      <c r="AE234" s="222">
        <v>0</v>
      </c>
      <c r="AF234" s="221" t="s">
        <v>2926</v>
      </c>
      <c r="AG234" s="211"/>
    </row>
    <row r="235" spans="1:33" ht="15" customHeight="1" x14ac:dyDescent="0.35">
      <c r="A235" s="210" t="s">
        <v>2130</v>
      </c>
      <c r="B235" s="220" t="s">
        <v>1926</v>
      </c>
      <c r="C235" s="222">
        <v>0</v>
      </c>
      <c r="D235" s="222">
        <v>0</v>
      </c>
      <c r="E235" s="222">
        <v>0</v>
      </c>
      <c r="F235" s="222">
        <v>0</v>
      </c>
      <c r="G235" s="222">
        <v>0</v>
      </c>
      <c r="H235" s="222">
        <v>0</v>
      </c>
      <c r="I235" s="222">
        <v>0</v>
      </c>
      <c r="J235" s="222">
        <v>0</v>
      </c>
      <c r="K235" s="222">
        <v>0</v>
      </c>
      <c r="L235" s="222">
        <v>0</v>
      </c>
      <c r="M235" s="222">
        <v>0</v>
      </c>
      <c r="N235" s="222">
        <v>0</v>
      </c>
      <c r="O235" s="222">
        <v>0</v>
      </c>
      <c r="P235" s="222">
        <v>0</v>
      </c>
      <c r="Q235" s="222">
        <v>0</v>
      </c>
      <c r="R235" s="222">
        <v>0</v>
      </c>
      <c r="S235" s="222">
        <v>0</v>
      </c>
      <c r="T235" s="222">
        <v>0</v>
      </c>
      <c r="U235" s="222">
        <v>0</v>
      </c>
      <c r="V235" s="222">
        <v>0</v>
      </c>
      <c r="W235" s="222">
        <v>0</v>
      </c>
      <c r="X235" s="222">
        <v>0</v>
      </c>
      <c r="Y235" s="222">
        <v>0</v>
      </c>
      <c r="Z235" s="222">
        <v>0</v>
      </c>
      <c r="AA235" s="222">
        <v>0</v>
      </c>
      <c r="AB235" s="222">
        <v>0</v>
      </c>
      <c r="AC235" s="222">
        <v>0</v>
      </c>
      <c r="AD235" s="222">
        <v>0</v>
      </c>
      <c r="AE235" s="222">
        <v>0</v>
      </c>
      <c r="AF235" s="221" t="s">
        <v>2926</v>
      </c>
      <c r="AG235" s="211"/>
    </row>
    <row r="236" spans="1:33" ht="15" customHeight="1" x14ac:dyDescent="0.35">
      <c r="A236" s="210" t="s">
        <v>2131</v>
      </c>
      <c r="B236" s="220" t="s">
        <v>1928</v>
      </c>
      <c r="C236" s="222">
        <v>0</v>
      </c>
      <c r="D236" s="222">
        <v>0</v>
      </c>
      <c r="E236" s="222">
        <v>0</v>
      </c>
      <c r="F236" s="222">
        <v>0</v>
      </c>
      <c r="G236" s="222">
        <v>0</v>
      </c>
      <c r="H236" s="222">
        <v>0</v>
      </c>
      <c r="I236" s="222">
        <v>0</v>
      </c>
      <c r="J236" s="222">
        <v>0</v>
      </c>
      <c r="K236" s="222">
        <v>0</v>
      </c>
      <c r="L236" s="222">
        <v>0</v>
      </c>
      <c r="M236" s="222">
        <v>0</v>
      </c>
      <c r="N236" s="222">
        <v>0</v>
      </c>
      <c r="O236" s="222">
        <v>0</v>
      </c>
      <c r="P236" s="222">
        <v>0</v>
      </c>
      <c r="Q236" s="222">
        <v>0</v>
      </c>
      <c r="R236" s="222">
        <v>0</v>
      </c>
      <c r="S236" s="222">
        <v>0</v>
      </c>
      <c r="T236" s="222">
        <v>0</v>
      </c>
      <c r="U236" s="222">
        <v>0</v>
      </c>
      <c r="V236" s="222">
        <v>0</v>
      </c>
      <c r="W236" s="222">
        <v>0</v>
      </c>
      <c r="X236" s="222">
        <v>0</v>
      </c>
      <c r="Y236" s="222">
        <v>0</v>
      </c>
      <c r="Z236" s="222">
        <v>0</v>
      </c>
      <c r="AA236" s="222">
        <v>0</v>
      </c>
      <c r="AB236" s="222">
        <v>0</v>
      </c>
      <c r="AC236" s="222">
        <v>0</v>
      </c>
      <c r="AD236" s="222">
        <v>0</v>
      </c>
      <c r="AE236" s="222">
        <v>0</v>
      </c>
      <c r="AF236" s="221" t="s">
        <v>2926</v>
      </c>
      <c r="AG236" s="211"/>
    </row>
    <row r="237" spans="1:33" ht="15" customHeight="1" x14ac:dyDescent="0.35">
      <c r="A237" s="210" t="s">
        <v>2132</v>
      </c>
      <c r="B237" s="220" t="s">
        <v>1930</v>
      </c>
      <c r="C237" s="222">
        <v>0</v>
      </c>
      <c r="D237" s="222">
        <v>0</v>
      </c>
      <c r="E237" s="222">
        <v>0</v>
      </c>
      <c r="F237" s="222">
        <v>0</v>
      </c>
      <c r="G237" s="222">
        <v>0</v>
      </c>
      <c r="H237" s="222">
        <v>0</v>
      </c>
      <c r="I237" s="222">
        <v>0</v>
      </c>
      <c r="J237" s="222">
        <v>0</v>
      </c>
      <c r="K237" s="222">
        <v>0</v>
      </c>
      <c r="L237" s="222">
        <v>0</v>
      </c>
      <c r="M237" s="222">
        <v>0</v>
      </c>
      <c r="N237" s="222">
        <v>0</v>
      </c>
      <c r="O237" s="222">
        <v>0</v>
      </c>
      <c r="P237" s="222">
        <v>0</v>
      </c>
      <c r="Q237" s="222">
        <v>0</v>
      </c>
      <c r="R237" s="222">
        <v>0</v>
      </c>
      <c r="S237" s="222">
        <v>0</v>
      </c>
      <c r="T237" s="222">
        <v>0</v>
      </c>
      <c r="U237" s="222">
        <v>0</v>
      </c>
      <c r="V237" s="222">
        <v>0</v>
      </c>
      <c r="W237" s="222">
        <v>0</v>
      </c>
      <c r="X237" s="222">
        <v>0</v>
      </c>
      <c r="Y237" s="222">
        <v>0</v>
      </c>
      <c r="Z237" s="222">
        <v>0</v>
      </c>
      <c r="AA237" s="222">
        <v>0</v>
      </c>
      <c r="AB237" s="222">
        <v>0</v>
      </c>
      <c r="AC237" s="222">
        <v>0</v>
      </c>
      <c r="AD237" s="222">
        <v>0</v>
      </c>
      <c r="AE237" s="222">
        <v>0</v>
      </c>
      <c r="AF237" s="221" t="s">
        <v>2926</v>
      </c>
      <c r="AG237" s="211"/>
    </row>
    <row r="238" spans="1:33" ht="15" customHeight="1" x14ac:dyDescent="0.35">
      <c r="A238" s="210" t="s">
        <v>2133</v>
      </c>
      <c r="B238" s="220" t="s">
        <v>1932</v>
      </c>
      <c r="C238" s="222">
        <v>0</v>
      </c>
      <c r="D238" s="222">
        <v>0</v>
      </c>
      <c r="E238" s="222">
        <v>0</v>
      </c>
      <c r="F238" s="222">
        <v>0</v>
      </c>
      <c r="G238" s="222">
        <v>0</v>
      </c>
      <c r="H238" s="222">
        <v>0</v>
      </c>
      <c r="I238" s="222">
        <v>0</v>
      </c>
      <c r="J238" s="222">
        <v>0</v>
      </c>
      <c r="K238" s="222">
        <v>0</v>
      </c>
      <c r="L238" s="222">
        <v>0</v>
      </c>
      <c r="M238" s="222">
        <v>0</v>
      </c>
      <c r="N238" s="222">
        <v>0</v>
      </c>
      <c r="O238" s="222">
        <v>0</v>
      </c>
      <c r="P238" s="222">
        <v>0</v>
      </c>
      <c r="Q238" s="222">
        <v>0</v>
      </c>
      <c r="R238" s="222">
        <v>0</v>
      </c>
      <c r="S238" s="222">
        <v>0</v>
      </c>
      <c r="T238" s="222">
        <v>0</v>
      </c>
      <c r="U238" s="222">
        <v>0</v>
      </c>
      <c r="V238" s="222">
        <v>0</v>
      </c>
      <c r="W238" s="222">
        <v>0</v>
      </c>
      <c r="X238" s="222">
        <v>0</v>
      </c>
      <c r="Y238" s="222">
        <v>0</v>
      </c>
      <c r="Z238" s="222">
        <v>0</v>
      </c>
      <c r="AA238" s="222">
        <v>0</v>
      </c>
      <c r="AB238" s="222">
        <v>0</v>
      </c>
      <c r="AC238" s="222">
        <v>0</v>
      </c>
      <c r="AD238" s="222">
        <v>0</v>
      </c>
      <c r="AE238" s="222">
        <v>0</v>
      </c>
      <c r="AF238" s="221" t="s">
        <v>2926</v>
      </c>
      <c r="AG238" s="211"/>
    </row>
    <row r="239" spans="1:33" ht="15" customHeight="1" x14ac:dyDescent="0.35">
      <c r="A239" s="210" t="s">
        <v>2134</v>
      </c>
      <c r="B239" s="220" t="s">
        <v>1934</v>
      </c>
      <c r="C239" s="222">
        <v>0</v>
      </c>
      <c r="D239" s="222">
        <v>0</v>
      </c>
      <c r="E239" s="222">
        <v>0</v>
      </c>
      <c r="F239" s="222">
        <v>0</v>
      </c>
      <c r="G239" s="222">
        <v>0</v>
      </c>
      <c r="H239" s="222">
        <v>0</v>
      </c>
      <c r="I239" s="222">
        <v>0</v>
      </c>
      <c r="J239" s="222">
        <v>0</v>
      </c>
      <c r="K239" s="222">
        <v>0</v>
      </c>
      <c r="L239" s="222">
        <v>0</v>
      </c>
      <c r="M239" s="222">
        <v>0</v>
      </c>
      <c r="N239" s="222">
        <v>0</v>
      </c>
      <c r="O239" s="222">
        <v>0</v>
      </c>
      <c r="P239" s="222">
        <v>0</v>
      </c>
      <c r="Q239" s="222">
        <v>0</v>
      </c>
      <c r="R239" s="222">
        <v>0</v>
      </c>
      <c r="S239" s="222">
        <v>0</v>
      </c>
      <c r="T239" s="222">
        <v>0</v>
      </c>
      <c r="U239" s="222">
        <v>0</v>
      </c>
      <c r="V239" s="222">
        <v>0</v>
      </c>
      <c r="W239" s="222">
        <v>0</v>
      </c>
      <c r="X239" s="222">
        <v>0</v>
      </c>
      <c r="Y239" s="222">
        <v>0</v>
      </c>
      <c r="Z239" s="222">
        <v>0</v>
      </c>
      <c r="AA239" s="222">
        <v>0</v>
      </c>
      <c r="AB239" s="222">
        <v>0</v>
      </c>
      <c r="AC239" s="222">
        <v>0</v>
      </c>
      <c r="AD239" s="222">
        <v>0</v>
      </c>
      <c r="AE239" s="222">
        <v>0</v>
      </c>
      <c r="AF239" s="221" t="s">
        <v>2926</v>
      </c>
      <c r="AG239" s="211"/>
    </row>
    <row r="240" spans="1:33" ht="15" customHeight="1" x14ac:dyDescent="0.35">
      <c r="A240" s="210" t="s">
        <v>2135</v>
      </c>
      <c r="B240" s="220" t="s">
        <v>1936</v>
      </c>
      <c r="C240" s="222">
        <v>0</v>
      </c>
      <c r="D240" s="222">
        <v>0</v>
      </c>
      <c r="E240" s="222">
        <v>0</v>
      </c>
      <c r="F240" s="222">
        <v>0</v>
      </c>
      <c r="G240" s="222">
        <v>0</v>
      </c>
      <c r="H240" s="222">
        <v>0</v>
      </c>
      <c r="I240" s="222">
        <v>0</v>
      </c>
      <c r="J240" s="222">
        <v>0</v>
      </c>
      <c r="K240" s="222">
        <v>0</v>
      </c>
      <c r="L240" s="222">
        <v>0</v>
      </c>
      <c r="M240" s="222">
        <v>0</v>
      </c>
      <c r="N240" s="222">
        <v>0</v>
      </c>
      <c r="O240" s="222">
        <v>0</v>
      </c>
      <c r="P240" s="222">
        <v>0</v>
      </c>
      <c r="Q240" s="222">
        <v>0</v>
      </c>
      <c r="R240" s="222">
        <v>0</v>
      </c>
      <c r="S240" s="222">
        <v>0</v>
      </c>
      <c r="T240" s="222">
        <v>0</v>
      </c>
      <c r="U240" s="222">
        <v>0</v>
      </c>
      <c r="V240" s="222">
        <v>0</v>
      </c>
      <c r="W240" s="222">
        <v>0</v>
      </c>
      <c r="X240" s="222">
        <v>0</v>
      </c>
      <c r="Y240" s="222">
        <v>0</v>
      </c>
      <c r="Z240" s="222">
        <v>0</v>
      </c>
      <c r="AA240" s="222">
        <v>0</v>
      </c>
      <c r="AB240" s="222">
        <v>0</v>
      </c>
      <c r="AC240" s="222">
        <v>0</v>
      </c>
      <c r="AD240" s="222">
        <v>0</v>
      </c>
      <c r="AE240" s="222">
        <v>0</v>
      </c>
      <c r="AF240" s="221" t="s">
        <v>2926</v>
      </c>
      <c r="AG240" s="211"/>
    </row>
    <row r="241" spans="1:33" ht="15" customHeight="1" x14ac:dyDescent="0.35">
      <c r="A241" s="210" t="s">
        <v>2136</v>
      </c>
      <c r="B241" s="220" t="s">
        <v>1938</v>
      </c>
      <c r="C241" s="222">
        <v>0</v>
      </c>
      <c r="D241" s="222">
        <v>0</v>
      </c>
      <c r="E241" s="222">
        <v>0</v>
      </c>
      <c r="F241" s="222">
        <v>0</v>
      </c>
      <c r="G241" s="222">
        <v>0</v>
      </c>
      <c r="H241" s="222">
        <v>0</v>
      </c>
      <c r="I241" s="222">
        <v>0</v>
      </c>
      <c r="J241" s="222">
        <v>0</v>
      </c>
      <c r="K241" s="222">
        <v>0</v>
      </c>
      <c r="L241" s="222">
        <v>0</v>
      </c>
      <c r="M241" s="222">
        <v>0</v>
      </c>
      <c r="N241" s="222">
        <v>0</v>
      </c>
      <c r="O241" s="222">
        <v>0</v>
      </c>
      <c r="P241" s="222">
        <v>0</v>
      </c>
      <c r="Q241" s="222">
        <v>0</v>
      </c>
      <c r="R241" s="222">
        <v>0</v>
      </c>
      <c r="S241" s="222">
        <v>0</v>
      </c>
      <c r="T241" s="222">
        <v>0</v>
      </c>
      <c r="U241" s="222">
        <v>0</v>
      </c>
      <c r="V241" s="222">
        <v>0</v>
      </c>
      <c r="W241" s="222">
        <v>0</v>
      </c>
      <c r="X241" s="222">
        <v>0</v>
      </c>
      <c r="Y241" s="222">
        <v>0</v>
      </c>
      <c r="Z241" s="222">
        <v>0</v>
      </c>
      <c r="AA241" s="222">
        <v>0</v>
      </c>
      <c r="AB241" s="222">
        <v>0</v>
      </c>
      <c r="AC241" s="222">
        <v>0</v>
      </c>
      <c r="AD241" s="222">
        <v>0</v>
      </c>
      <c r="AE241" s="222">
        <v>0</v>
      </c>
      <c r="AF241" s="221" t="s">
        <v>2926</v>
      </c>
      <c r="AG241" s="211"/>
    </row>
    <row r="242" spans="1:33" ht="15" customHeight="1" x14ac:dyDescent="0.35">
      <c r="A242" s="210" t="s">
        <v>2137</v>
      </c>
      <c r="B242" s="220" t="s">
        <v>1940</v>
      </c>
      <c r="C242" s="222">
        <v>0</v>
      </c>
      <c r="D242" s="222">
        <v>0</v>
      </c>
      <c r="E242" s="222">
        <v>0</v>
      </c>
      <c r="F242" s="222">
        <v>0</v>
      </c>
      <c r="G242" s="222">
        <v>0</v>
      </c>
      <c r="H242" s="222">
        <v>0</v>
      </c>
      <c r="I242" s="222">
        <v>0</v>
      </c>
      <c r="J242" s="222">
        <v>0</v>
      </c>
      <c r="K242" s="222">
        <v>0</v>
      </c>
      <c r="L242" s="222">
        <v>0</v>
      </c>
      <c r="M242" s="222">
        <v>0</v>
      </c>
      <c r="N242" s="222">
        <v>0</v>
      </c>
      <c r="O242" s="222">
        <v>0</v>
      </c>
      <c r="P242" s="222">
        <v>0</v>
      </c>
      <c r="Q242" s="222">
        <v>0</v>
      </c>
      <c r="R242" s="222">
        <v>0</v>
      </c>
      <c r="S242" s="222">
        <v>0</v>
      </c>
      <c r="T242" s="222">
        <v>0</v>
      </c>
      <c r="U242" s="222">
        <v>0</v>
      </c>
      <c r="V242" s="222">
        <v>0</v>
      </c>
      <c r="W242" s="222">
        <v>0</v>
      </c>
      <c r="X242" s="222">
        <v>0</v>
      </c>
      <c r="Y242" s="222">
        <v>0</v>
      </c>
      <c r="Z242" s="222">
        <v>0</v>
      </c>
      <c r="AA242" s="222">
        <v>0</v>
      </c>
      <c r="AB242" s="222">
        <v>0</v>
      </c>
      <c r="AC242" s="222">
        <v>0</v>
      </c>
      <c r="AD242" s="222">
        <v>0</v>
      </c>
      <c r="AE242" s="222">
        <v>0</v>
      </c>
      <c r="AF242" s="221" t="s">
        <v>2926</v>
      </c>
      <c r="AG242" s="211"/>
    </row>
    <row r="243" spans="1:33" ht="15" customHeight="1" x14ac:dyDescent="0.35">
      <c r="A243" s="210" t="s">
        <v>2138</v>
      </c>
      <c r="B243" s="220" t="s">
        <v>1942</v>
      </c>
      <c r="C243" s="222">
        <v>0</v>
      </c>
      <c r="D243" s="222">
        <v>0</v>
      </c>
      <c r="E243" s="222">
        <v>0</v>
      </c>
      <c r="F243" s="222">
        <v>0</v>
      </c>
      <c r="G243" s="222">
        <v>0</v>
      </c>
      <c r="H243" s="222">
        <v>0</v>
      </c>
      <c r="I243" s="222">
        <v>0</v>
      </c>
      <c r="J243" s="222">
        <v>0</v>
      </c>
      <c r="K243" s="222">
        <v>0</v>
      </c>
      <c r="L243" s="222">
        <v>0</v>
      </c>
      <c r="M243" s="222">
        <v>0</v>
      </c>
      <c r="N243" s="222">
        <v>0</v>
      </c>
      <c r="O243" s="222">
        <v>0</v>
      </c>
      <c r="P243" s="222">
        <v>0</v>
      </c>
      <c r="Q243" s="222">
        <v>0</v>
      </c>
      <c r="R243" s="222">
        <v>0</v>
      </c>
      <c r="S243" s="222">
        <v>0</v>
      </c>
      <c r="T243" s="222">
        <v>0</v>
      </c>
      <c r="U243" s="222">
        <v>0</v>
      </c>
      <c r="V243" s="222">
        <v>0</v>
      </c>
      <c r="W243" s="222">
        <v>0</v>
      </c>
      <c r="X243" s="222">
        <v>0</v>
      </c>
      <c r="Y243" s="222">
        <v>0</v>
      </c>
      <c r="Z243" s="222">
        <v>0</v>
      </c>
      <c r="AA243" s="222">
        <v>0</v>
      </c>
      <c r="AB243" s="222">
        <v>0</v>
      </c>
      <c r="AC243" s="222">
        <v>0</v>
      </c>
      <c r="AD243" s="222">
        <v>0</v>
      </c>
      <c r="AE243" s="222">
        <v>0</v>
      </c>
      <c r="AF243" s="221" t="s">
        <v>2926</v>
      </c>
      <c r="AG243" s="211"/>
    </row>
    <row r="244" spans="1:33" ht="15" customHeight="1" x14ac:dyDescent="0.35">
      <c r="A244" s="210" t="s">
        <v>2139</v>
      </c>
      <c r="B244" s="220" t="s">
        <v>1944</v>
      </c>
      <c r="C244" s="222">
        <v>0</v>
      </c>
      <c r="D244" s="222">
        <v>0</v>
      </c>
      <c r="E244" s="222">
        <v>0</v>
      </c>
      <c r="F244" s="222">
        <v>0</v>
      </c>
      <c r="G244" s="222">
        <v>0</v>
      </c>
      <c r="H244" s="222">
        <v>0</v>
      </c>
      <c r="I244" s="222">
        <v>0</v>
      </c>
      <c r="J244" s="222">
        <v>0</v>
      </c>
      <c r="K244" s="222">
        <v>0</v>
      </c>
      <c r="L244" s="222">
        <v>0</v>
      </c>
      <c r="M244" s="222">
        <v>0</v>
      </c>
      <c r="N244" s="222">
        <v>0</v>
      </c>
      <c r="O244" s="222">
        <v>0</v>
      </c>
      <c r="P244" s="222">
        <v>0</v>
      </c>
      <c r="Q244" s="222">
        <v>0</v>
      </c>
      <c r="R244" s="222">
        <v>0</v>
      </c>
      <c r="S244" s="222">
        <v>0</v>
      </c>
      <c r="T244" s="222">
        <v>0</v>
      </c>
      <c r="U244" s="222">
        <v>0</v>
      </c>
      <c r="V244" s="222">
        <v>0</v>
      </c>
      <c r="W244" s="222">
        <v>0</v>
      </c>
      <c r="X244" s="222">
        <v>0</v>
      </c>
      <c r="Y244" s="222">
        <v>0</v>
      </c>
      <c r="Z244" s="222">
        <v>0</v>
      </c>
      <c r="AA244" s="222">
        <v>0</v>
      </c>
      <c r="AB244" s="222">
        <v>0</v>
      </c>
      <c r="AC244" s="222">
        <v>0</v>
      </c>
      <c r="AD244" s="222">
        <v>0</v>
      </c>
      <c r="AE244" s="222">
        <v>0</v>
      </c>
      <c r="AF244" s="221" t="s">
        <v>2926</v>
      </c>
      <c r="AG244" s="211"/>
    </row>
    <row r="245" spans="1:33" ht="15" customHeight="1" x14ac:dyDescent="0.35">
      <c r="A245" s="210" t="s">
        <v>2140</v>
      </c>
      <c r="B245" s="220" t="s">
        <v>1946</v>
      </c>
      <c r="C245" s="222">
        <v>0</v>
      </c>
      <c r="D245" s="222">
        <v>0</v>
      </c>
      <c r="E245" s="222">
        <v>0</v>
      </c>
      <c r="F245" s="222">
        <v>0</v>
      </c>
      <c r="G245" s="222">
        <v>0</v>
      </c>
      <c r="H245" s="222">
        <v>0</v>
      </c>
      <c r="I245" s="222">
        <v>0</v>
      </c>
      <c r="J245" s="222">
        <v>0</v>
      </c>
      <c r="K245" s="222">
        <v>0</v>
      </c>
      <c r="L245" s="222">
        <v>0</v>
      </c>
      <c r="M245" s="222">
        <v>0</v>
      </c>
      <c r="N245" s="222">
        <v>0</v>
      </c>
      <c r="O245" s="222">
        <v>0</v>
      </c>
      <c r="P245" s="222">
        <v>0</v>
      </c>
      <c r="Q245" s="222">
        <v>0</v>
      </c>
      <c r="R245" s="222">
        <v>0</v>
      </c>
      <c r="S245" s="222">
        <v>0</v>
      </c>
      <c r="T245" s="222">
        <v>0</v>
      </c>
      <c r="U245" s="222">
        <v>0</v>
      </c>
      <c r="V245" s="222">
        <v>0</v>
      </c>
      <c r="W245" s="222">
        <v>0</v>
      </c>
      <c r="X245" s="222">
        <v>0</v>
      </c>
      <c r="Y245" s="222">
        <v>0</v>
      </c>
      <c r="Z245" s="222">
        <v>0</v>
      </c>
      <c r="AA245" s="222">
        <v>0</v>
      </c>
      <c r="AB245" s="222">
        <v>0</v>
      </c>
      <c r="AC245" s="222">
        <v>0</v>
      </c>
      <c r="AD245" s="222">
        <v>0</v>
      </c>
      <c r="AE245" s="222">
        <v>0</v>
      </c>
      <c r="AF245" s="221" t="s">
        <v>2926</v>
      </c>
      <c r="AG245" s="211"/>
    </row>
    <row r="246" spans="1:33" ht="15" customHeight="1" x14ac:dyDescent="0.35">
      <c r="A246" s="207"/>
      <c r="B246" s="211"/>
      <c r="C246" s="211"/>
      <c r="D246" s="211"/>
      <c r="E246" s="211"/>
      <c r="F246" s="211"/>
      <c r="G246" s="211"/>
      <c r="H246" s="211"/>
      <c r="I246" s="211"/>
      <c r="J246" s="211"/>
      <c r="K246" s="211"/>
      <c r="L246" s="211"/>
      <c r="M246" s="211"/>
      <c r="N246" s="211"/>
      <c r="O246" s="211"/>
      <c r="P246" s="211"/>
      <c r="Q246" s="211"/>
      <c r="R246" s="211"/>
      <c r="S246" s="211"/>
      <c r="T246" s="211"/>
      <c r="U246" s="211"/>
      <c r="V246" s="211"/>
      <c r="W246" s="211"/>
      <c r="X246" s="211"/>
      <c r="Y246" s="211"/>
      <c r="Z246" s="211"/>
      <c r="AA246" s="211"/>
      <c r="AB246" s="211"/>
      <c r="AC246" s="211"/>
      <c r="AD246" s="211"/>
      <c r="AE246" s="211"/>
      <c r="AF246" s="211"/>
      <c r="AG246" s="211"/>
    </row>
    <row r="247" spans="1:33" ht="15" customHeight="1" x14ac:dyDescent="0.35">
      <c r="A247" s="207"/>
      <c r="B247" s="219" t="s">
        <v>21</v>
      </c>
      <c r="C247" s="211"/>
      <c r="D247" s="211"/>
      <c r="E247" s="211"/>
      <c r="F247" s="211"/>
      <c r="G247" s="211"/>
      <c r="H247" s="211"/>
      <c r="I247" s="211"/>
      <c r="J247" s="211"/>
      <c r="K247" s="211"/>
      <c r="L247" s="211"/>
      <c r="M247" s="211"/>
      <c r="N247" s="211"/>
      <c r="O247" s="211"/>
      <c r="P247" s="211"/>
      <c r="Q247" s="211"/>
      <c r="R247" s="211"/>
      <c r="S247" s="211"/>
      <c r="T247" s="211"/>
      <c r="U247" s="211"/>
      <c r="V247" s="211"/>
      <c r="W247" s="211"/>
      <c r="X247" s="211"/>
      <c r="Y247" s="211"/>
      <c r="Z247" s="211"/>
      <c r="AA247" s="211"/>
      <c r="AB247" s="211"/>
      <c r="AC247" s="211"/>
      <c r="AD247" s="211"/>
      <c r="AE247" s="211"/>
      <c r="AF247" s="211"/>
      <c r="AG247" s="211"/>
    </row>
    <row r="248" spans="1:33" ht="12" customHeight="1" x14ac:dyDescent="0.35">
      <c r="A248" s="210" t="s">
        <v>2141</v>
      </c>
      <c r="B248" s="220" t="s">
        <v>1916</v>
      </c>
      <c r="C248" s="222">
        <v>0</v>
      </c>
      <c r="D248" s="222">
        <v>0</v>
      </c>
      <c r="E248" s="222">
        <v>0</v>
      </c>
      <c r="F248" s="222">
        <v>0</v>
      </c>
      <c r="G248" s="222">
        <v>0</v>
      </c>
      <c r="H248" s="222">
        <v>0</v>
      </c>
      <c r="I248" s="222">
        <v>0</v>
      </c>
      <c r="J248" s="222">
        <v>0</v>
      </c>
      <c r="K248" s="222">
        <v>0</v>
      </c>
      <c r="L248" s="222">
        <v>0</v>
      </c>
      <c r="M248" s="222">
        <v>0</v>
      </c>
      <c r="N248" s="222">
        <v>0</v>
      </c>
      <c r="O248" s="222">
        <v>0</v>
      </c>
      <c r="P248" s="222">
        <v>0</v>
      </c>
      <c r="Q248" s="222">
        <v>0</v>
      </c>
      <c r="R248" s="222">
        <v>0</v>
      </c>
      <c r="S248" s="222">
        <v>0</v>
      </c>
      <c r="T248" s="222">
        <v>0</v>
      </c>
      <c r="U248" s="222">
        <v>0</v>
      </c>
      <c r="V248" s="222">
        <v>54.848227999999999</v>
      </c>
      <c r="W248" s="222">
        <v>54.882449999999999</v>
      </c>
      <c r="X248" s="222">
        <v>54.916198999999999</v>
      </c>
      <c r="Y248" s="222">
        <v>54.92794</v>
      </c>
      <c r="Z248" s="222">
        <v>54.946410999999998</v>
      </c>
      <c r="AA248" s="222">
        <v>54.965496000000002</v>
      </c>
      <c r="AB248" s="222">
        <v>54.982422</v>
      </c>
      <c r="AC248" s="222">
        <v>54.998348</v>
      </c>
      <c r="AD248" s="222">
        <v>55.008052999999997</v>
      </c>
      <c r="AE248" s="222">
        <v>54.999583999999999</v>
      </c>
      <c r="AF248" s="221" t="s">
        <v>2926</v>
      </c>
      <c r="AG248" s="211"/>
    </row>
    <row r="249" spans="1:33" ht="15" customHeight="1" x14ac:dyDescent="0.35">
      <c r="A249" s="210" t="s">
        <v>2142</v>
      </c>
      <c r="B249" s="220" t="s">
        <v>1918</v>
      </c>
      <c r="C249" s="222">
        <v>43.376128999999999</v>
      </c>
      <c r="D249" s="222">
        <v>43.368549000000002</v>
      </c>
      <c r="E249" s="222">
        <v>43.281834000000003</v>
      </c>
      <c r="F249" s="222">
        <v>43.529335000000003</v>
      </c>
      <c r="G249" s="222">
        <v>43.519759999999998</v>
      </c>
      <c r="H249" s="222">
        <v>43.643115999999999</v>
      </c>
      <c r="I249" s="222">
        <v>44.062969000000002</v>
      </c>
      <c r="J249" s="222">
        <v>44.080776</v>
      </c>
      <c r="K249" s="222">
        <v>44.114615999999998</v>
      </c>
      <c r="L249" s="222">
        <v>44.137706999999999</v>
      </c>
      <c r="M249" s="222">
        <v>44.196125000000002</v>
      </c>
      <c r="N249" s="222">
        <v>44.257694000000001</v>
      </c>
      <c r="O249" s="222">
        <v>44.307606</v>
      </c>
      <c r="P249" s="222">
        <v>44.362625000000001</v>
      </c>
      <c r="Q249" s="222">
        <v>44.419280999999998</v>
      </c>
      <c r="R249" s="222">
        <v>44.476695999999997</v>
      </c>
      <c r="S249" s="222">
        <v>44.515372999999997</v>
      </c>
      <c r="T249" s="222">
        <v>44.597752</v>
      </c>
      <c r="U249" s="222">
        <v>44.650730000000003</v>
      </c>
      <c r="V249" s="222">
        <v>44.710377000000001</v>
      </c>
      <c r="W249" s="222">
        <v>44.781154999999998</v>
      </c>
      <c r="X249" s="222">
        <v>44.832915999999997</v>
      </c>
      <c r="Y249" s="222">
        <v>44.860267999999998</v>
      </c>
      <c r="Z249" s="222">
        <v>44.893402000000002</v>
      </c>
      <c r="AA249" s="222">
        <v>44.923721</v>
      </c>
      <c r="AB249" s="222">
        <v>44.951625999999997</v>
      </c>
      <c r="AC249" s="222">
        <v>44.979500000000002</v>
      </c>
      <c r="AD249" s="222">
        <v>45.009734999999999</v>
      </c>
      <c r="AE249" s="222">
        <v>45.014735999999999</v>
      </c>
      <c r="AF249" s="221">
        <v>1.325E-3</v>
      </c>
      <c r="AG249" s="211"/>
    </row>
    <row r="250" spans="1:33" ht="15" customHeight="1" x14ac:dyDescent="0.35">
      <c r="A250" s="210" t="s">
        <v>2143</v>
      </c>
      <c r="B250" s="220" t="s">
        <v>1920</v>
      </c>
      <c r="C250" s="222">
        <v>33.878822</v>
      </c>
      <c r="D250" s="222">
        <v>33.947521000000002</v>
      </c>
      <c r="E250" s="222">
        <v>33.940407</v>
      </c>
      <c r="F250" s="222">
        <v>34.053866999999997</v>
      </c>
      <c r="G250" s="222">
        <v>34.021960999999997</v>
      </c>
      <c r="H250" s="222">
        <v>34.096359</v>
      </c>
      <c r="I250" s="222">
        <v>34.386536</v>
      </c>
      <c r="J250" s="222">
        <v>34.399875999999999</v>
      </c>
      <c r="K250" s="222">
        <v>34.426960000000001</v>
      </c>
      <c r="L250" s="222">
        <v>34.447234999999999</v>
      </c>
      <c r="M250" s="222">
        <v>34.508347000000001</v>
      </c>
      <c r="N250" s="222">
        <v>34.564990999999999</v>
      </c>
      <c r="O250" s="222">
        <v>34.597960999999998</v>
      </c>
      <c r="P250" s="222">
        <v>34.635159000000002</v>
      </c>
      <c r="Q250" s="222">
        <v>34.673755999999997</v>
      </c>
      <c r="R250" s="222">
        <v>34.728664000000002</v>
      </c>
      <c r="S250" s="222">
        <v>34.773837999999998</v>
      </c>
      <c r="T250" s="222">
        <v>34.856544</v>
      </c>
      <c r="U250" s="222">
        <v>34.915325000000003</v>
      </c>
      <c r="V250" s="222">
        <v>34.974957000000003</v>
      </c>
      <c r="W250" s="222">
        <v>35.044936999999997</v>
      </c>
      <c r="X250" s="222">
        <v>35.101802999999997</v>
      </c>
      <c r="Y250" s="222">
        <v>35.139023000000002</v>
      </c>
      <c r="Z250" s="222">
        <v>35.179169000000002</v>
      </c>
      <c r="AA250" s="222">
        <v>35.218262000000003</v>
      </c>
      <c r="AB250" s="222">
        <v>35.254845000000003</v>
      </c>
      <c r="AC250" s="222">
        <v>35.291386000000003</v>
      </c>
      <c r="AD250" s="222">
        <v>35.329715999999998</v>
      </c>
      <c r="AE250" s="222">
        <v>35.343722999999997</v>
      </c>
      <c r="AF250" s="221">
        <v>1.513E-3</v>
      </c>
      <c r="AG250" s="211"/>
    </row>
    <row r="251" spans="1:33" ht="15" customHeight="1" x14ac:dyDescent="0.35">
      <c r="A251" s="210" t="s">
        <v>2144</v>
      </c>
      <c r="B251" s="220" t="s">
        <v>1922</v>
      </c>
      <c r="C251" s="222">
        <v>35.866821000000002</v>
      </c>
      <c r="D251" s="222">
        <v>35.924289999999999</v>
      </c>
      <c r="E251" s="222">
        <v>35.858607999999997</v>
      </c>
      <c r="F251" s="222">
        <v>36.042273999999999</v>
      </c>
      <c r="G251" s="222">
        <v>35.996098000000003</v>
      </c>
      <c r="H251" s="222">
        <v>36.105671000000001</v>
      </c>
      <c r="I251" s="222">
        <v>36.402892999999999</v>
      </c>
      <c r="J251" s="222">
        <v>36.411732000000001</v>
      </c>
      <c r="K251" s="222">
        <v>36.422604</v>
      </c>
      <c r="L251" s="222">
        <v>36.436138</v>
      </c>
      <c r="M251" s="222">
        <v>36.495570999999998</v>
      </c>
      <c r="N251" s="222">
        <v>36.545341000000001</v>
      </c>
      <c r="O251" s="222">
        <v>36.571536999999999</v>
      </c>
      <c r="P251" s="222">
        <v>36.605476000000003</v>
      </c>
      <c r="Q251" s="222">
        <v>36.648350000000001</v>
      </c>
      <c r="R251" s="222">
        <v>36.710723999999999</v>
      </c>
      <c r="S251" s="222">
        <v>36.756371000000001</v>
      </c>
      <c r="T251" s="222">
        <v>36.829216000000002</v>
      </c>
      <c r="U251" s="222">
        <v>36.881897000000002</v>
      </c>
      <c r="V251" s="222">
        <v>36.939121</v>
      </c>
      <c r="W251" s="222">
        <v>37.004364000000002</v>
      </c>
      <c r="X251" s="222">
        <v>37.057476000000001</v>
      </c>
      <c r="Y251" s="222">
        <v>37.094665999999997</v>
      </c>
      <c r="Z251" s="222">
        <v>37.131583999999997</v>
      </c>
      <c r="AA251" s="222">
        <v>37.167427000000004</v>
      </c>
      <c r="AB251" s="222">
        <v>37.200828999999999</v>
      </c>
      <c r="AC251" s="222">
        <v>37.235759999999999</v>
      </c>
      <c r="AD251" s="222">
        <v>37.271019000000003</v>
      </c>
      <c r="AE251" s="222">
        <v>37.283295000000003</v>
      </c>
      <c r="AF251" s="221">
        <v>1.384E-3</v>
      </c>
      <c r="AG251" s="211"/>
    </row>
    <row r="252" spans="1:33" ht="12" customHeight="1" x14ac:dyDescent="0.35">
      <c r="A252" s="210" t="s">
        <v>2145</v>
      </c>
      <c r="B252" s="220" t="s">
        <v>1924</v>
      </c>
      <c r="C252" s="222">
        <v>38.070694000000003</v>
      </c>
      <c r="D252" s="222">
        <v>38.088520000000003</v>
      </c>
      <c r="E252" s="222">
        <v>38.043036999999998</v>
      </c>
      <c r="F252" s="222">
        <v>38.196551999999997</v>
      </c>
      <c r="G252" s="222">
        <v>38.120598000000001</v>
      </c>
      <c r="H252" s="222">
        <v>38.214213999999998</v>
      </c>
      <c r="I252" s="222">
        <v>38.475299999999997</v>
      </c>
      <c r="J252" s="222">
        <v>38.500847</v>
      </c>
      <c r="K252" s="222">
        <v>38.512084999999999</v>
      </c>
      <c r="L252" s="222">
        <v>38.520015999999998</v>
      </c>
      <c r="M252" s="222">
        <v>38.574299000000003</v>
      </c>
      <c r="N252" s="222">
        <v>38.622253000000001</v>
      </c>
      <c r="O252" s="222">
        <v>38.649250000000002</v>
      </c>
      <c r="P252" s="222">
        <v>38.681331999999998</v>
      </c>
      <c r="Q252" s="222">
        <v>38.719990000000003</v>
      </c>
      <c r="R252" s="222">
        <v>38.774631999999997</v>
      </c>
      <c r="S252" s="222">
        <v>38.814003</v>
      </c>
      <c r="T252" s="222">
        <v>38.889094999999998</v>
      </c>
      <c r="U252" s="222">
        <v>38.941006000000002</v>
      </c>
      <c r="V252" s="222">
        <v>38.994197999999997</v>
      </c>
      <c r="W252" s="222">
        <v>39.055401000000003</v>
      </c>
      <c r="X252" s="222">
        <v>39.104121999999997</v>
      </c>
      <c r="Y252" s="222">
        <v>39.134155</v>
      </c>
      <c r="Z252" s="222">
        <v>39.166584</v>
      </c>
      <c r="AA252" s="222">
        <v>39.196826999999999</v>
      </c>
      <c r="AB252" s="222">
        <v>39.224663</v>
      </c>
      <c r="AC252" s="222">
        <v>39.254058999999998</v>
      </c>
      <c r="AD252" s="222">
        <v>39.283943000000001</v>
      </c>
      <c r="AE252" s="222">
        <v>39.290565000000001</v>
      </c>
      <c r="AF252" s="221">
        <v>1.127E-3</v>
      </c>
      <c r="AG252" s="211"/>
    </row>
    <row r="253" spans="1:33" ht="15" customHeight="1" x14ac:dyDescent="0.35">
      <c r="A253" s="210" t="s">
        <v>2146</v>
      </c>
      <c r="B253" s="220" t="s">
        <v>1926</v>
      </c>
      <c r="C253" s="222">
        <v>76.466071999999997</v>
      </c>
      <c r="D253" s="222">
        <v>76.516052000000002</v>
      </c>
      <c r="E253" s="222">
        <v>76.491455000000002</v>
      </c>
      <c r="F253" s="222">
        <v>76.730614000000003</v>
      </c>
      <c r="G253" s="222">
        <v>76.674628999999996</v>
      </c>
      <c r="H253" s="222">
        <v>76.796631000000005</v>
      </c>
      <c r="I253" s="222">
        <v>77.152152999999998</v>
      </c>
      <c r="J253" s="222">
        <v>77.147148000000001</v>
      </c>
      <c r="K253" s="222">
        <v>77.137710999999996</v>
      </c>
      <c r="L253" s="222">
        <v>77.130370999999997</v>
      </c>
      <c r="M253" s="222">
        <v>77.182456999999999</v>
      </c>
      <c r="N253" s="222">
        <v>77.227210999999997</v>
      </c>
      <c r="O253" s="222">
        <v>77.248954999999995</v>
      </c>
      <c r="P253" s="222">
        <v>77.280083000000005</v>
      </c>
      <c r="Q253" s="222">
        <v>77.317902000000004</v>
      </c>
      <c r="R253" s="222">
        <v>77.349495000000005</v>
      </c>
      <c r="S253" s="222">
        <v>77.369834999999995</v>
      </c>
      <c r="T253" s="222">
        <v>77.432190000000006</v>
      </c>
      <c r="U253" s="222">
        <v>77.469443999999996</v>
      </c>
      <c r="V253" s="222">
        <v>77.512389999999996</v>
      </c>
      <c r="W253" s="222">
        <v>77.563041999999996</v>
      </c>
      <c r="X253" s="222">
        <v>77.598281999999998</v>
      </c>
      <c r="Y253" s="222">
        <v>77.613770000000002</v>
      </c>
      <c r="Z253" s="222">
        <v>77.631743999999998</v>
      </c>
      <c r="AA253" s="222">
        <v>77.648285000000001</v>
      </c>
      <c r="AB253" s="222">
        <v>77.663544000000002</v>
      </c>
      <c r="AC253" s="222">
        <v>77.678886000000006</v>
      </c>
      <c r="AD253" s="222">
        <v>77.695480000000003</v>
      </c>
      <c r="AE253" s="222">
        <v>77.689102000000005</v>
      </c>
      <c r="AF253" s="221">
        <v>5.6700000000000001E-4</v>
      </c>
      <c r="AG253" s="211"/>
    </row>
    <row r="254" spans="1:33" ht="15" customHeight="1" x14ac:dyDescent="0.35">
      <c r="A254" s="210" t="s">
        <v>2147</v>
      </c>
      <c r="B254" s="220" t="s">
        <v>1928</v>
      </c>
      <c r="C254" s="222">
        <v>34.267422000000003</v>
      </c>
      <c r="D254" s="222">
        <v>34.287013999999999</v>
      </c>
      <c r="E254" s="222">
        <v>34.200771000000003</v>
      </c>
      <c r="F254" s="222">
        <v>34.396847000000001</v>
      </c>
      <c r="G254" s="222">
        <v>34.326740000000001</v>
      </c>
      <c r="H254" s="222">
        <v>34.388454000000003</v>
      </c>
      <c r="I254" s="222">
        <v>34.697231000000002</v>
      </c>
      <c r="J254" s="222">
        <v>34.694552999999999</v>
      </c>
      <c r="K254" s="222">
        <v>34.694927</v>
      </c>
      <c r="L254" s="222">
        <v>34.693049999999999</v>
      </c>
      <c r="M254" s="222">
        <v>34.742386000000003</v>
      </c>
      <c r="N254" s="222">
        <v>34.775641999999998</v>
      </c>
      <c r="O254" s="222">
        <v>34.796154000000001</v>
      </c>
      <c r="P254" s="222">
        <v>34.832317000000003</v>
      </c>
      <c r="Q254" s="222">
        <v>34.875843000000003</v>
      </c>
      <c r="R254" s="222">
        <v>34.919628000000003</v>
      </c>
      <c r="S254" s="222">
        <v>34.944996000000003</v>
      </c>
      <c r="T254" s="222">
        <v>35.010120000000001</v>
      </c>
      <c r="U254" s="222">
        <v>35.048943000000001</v>
      </c>
      <c r="V254" s="222">
        <v>35.093921999999999</v>
      </c>
      <c r="W254" s="222">
        <v>35.151890000000002</v>
      </c>
      <c r="X254" s="222">
        <v>35.195881</v>
      </c>
      <c r="Y254" s="222">
        <v>35.216186999999998</v>
      </c>
      <c r="Z254" s="222">
        <v>35.240681000000002</v>
      </c>
      <c r="AA254" s="222">
        <v>35.263893000000003</v>
      </c>
      <c r="AB254" s="222">
        <v>35.283703000000003</v>
      </c>
      <c r="AC254" s="222">
        <v>35.304920000000003</v>
      </c>
      <c r="AD254" s="222">
        <v>35.326022999999999</v>
      </c>
      <c r="AE254" s="222">
        <v>35.325924000000001</v>
      </c>
      <c r="AF254" s="221">
        <v>1.0870000000000001E-3</v>
      </c>
      <c r="AG254" s="211"/>
    </row>
    <row r="255" spans="1:33" ht="12" customHeight="1" x14ac:dyDescent="0.35">
      <c r="A255" s="210" t="s">
        <v>2148</v>
      </c>
      <c r="B255" s="220" t="s">
        <v>1930</v>
      </c>
      <c r="C255" s="222">
        <v>45.502865</v>
      </c>
      <c r="D255" s="222">
        <v>45.488326999999998</v>
      </c>
      <c r="E255" s="222">
        <v>45.378650999999998</v>
      </c>
      <c r="F255" s="222">
        <v>45.543362000000002</v>
      </c>
      <c r="G255" s="222">
        <v>45.478270999999999</v>
      </c>
      <c r="H255" s="222">
        <v>45.541195000000002</v>
      </c>
      <c r="I255" s="222">
        <v>45.843001999999998</v>
      </c>
      <c r="J255" s="222">
        <v>45.838650000000001</v>
      </c>
      <c r="K255" s="222">
        <v>45.832774999999998</v>
      </c>
      <c r="L255" s="222">
        <v>45.826199000000003</v>
      </c>
      <c r="M255" s="222">
        <v>45.868549000000002</v>
      </c>
      <c r="N255" s="222">
        <v>45.90493</v>
      </c>
      <c r="O255" s="222">
        <v>45.927643000000003</v>
      </c>
      <c r="P255" s="222">
        <v>45.951228999999998</v>
      </c>
      <c r="Q255" s="222">
        <v>45.988129000000001</v>
      </c>
      <c r="R255" s="222">
        <v>46.027701999999998</v>
      </c>
      <c r="S255" s="222">
        <v>46.051704000000001</v>
      </c>
      <c r="T255" s="222">
        <v>46.120444999999997</v>
      </c>
      <c r="U255" s="222">
        <v>46.156112999999998</v>
      </c>
      <c r="V255" s="222">
        <v>46.200873999999999</v>
      </c>
      <c r="W255" s="222">
        <v>46.258659000000002</v>
      </c>
      <c r="X255" s="222">
        <v>46.293278000000001</v>
      </c>
      <c r="Y255" s="222">
        <v>46.305976999999999</v>
      </c>
      <c r="Z255" s="222">
        <v>46.323914000000002</v>
      </c>
      <c r="AA255" s="222">
        <v>46.338344999999997</v>
      </c>
      <c r="AB255" s="222">
        <v>46.352932000000003</v>
      </c>
      <c r="AC255" s="222">
        <v>46.365810000000003</v>
      </c>
      <c r="AD255" s="222">
        <v>46.381706000000001</v>
      </c>
      <c r="AE255" s="222">
        <v>46.372962999999999</v>
      </c>
      <c r="AF255" s="221">
        <v>6.7699999999999998E-4</v>
      </c>
      <c r="AG255" s="211"/>
    </row>
    <row r="256" spans="1:33" ht="15" customHeight="1" x14ac:dyDescent="0.35">
      <c r="A256" s="210" t="s">
        <v>2149</v>
      </c>
      <c r="B256" s="220" t="s">
        <v>1932</v>
      </c>
      <c r="C256" s="222">
        <v>41.880329000000003</v>
      </c>
      <c r="D256" s="222">
        <v>42.042285999999997</v>
      </c>
      <c r="E256" s="222">
        <v>42.068404999999998</v>
      </c>
      <c r="F256" s="222">
        <v>42.421776000000001</v>
      </c>
      <c r="G256" s="222">
        <v>42.661686000000003</v>
      </c>
      <c r="H256" s="222">
        <v>42.845821000000001</v>
      </c>
      <c r="I256" s="222">
        <v>43.099068000000003</v>
      </c>
      <c r="J256" s="222">
        <v>43.123649999999998</v>
      </c>
      <c r="K256" s="222">
        <v>43.156193000000002</v>
      </c>
      <c r="L256" s="222">
        <v>43.199471000000003</v>
      </c>
      <c r="M256" s="222">
        <v>43.283999999999999</v>
      </c>
      <c r="N256" s="222">
        <v>43.356785000000002</v>
      </c>
      <c r="O256" s="222">
        <v>43.352657000000001</v>
      </c>
      <c r="P256" s="222">
        <v>43.358364000000002</v>
      </c>
      <c r="Q256" s="222">
        <v>43.378937000000001</v>
      </c>
      <c r="R256" s="222">
        <v>43.397789000000003</v>
      </c>
      <c r="S256" s="222">
        <v>43.411754999999999</v>
      </c>
      <c r="T256" s="222">
        <v>43.467753999999999</v>
      </c>
      <c r="U256" s="222">
        <v>43.493504000000001</v>
      </c>
      <c r="V256" s="222">
        <v>43.522410999999998</v>
      </c>
      <c r="W256" s="222">
        <v>43.567405999999998</v>
      </c>
      <c r="X256" s="222">
        <v>43.590969000000001</v>
      </c>
      <c r="Y256" s="222">
        <v>43.590290000000003</v>
      </c>
      <c r="Z256" s="222">
        <v>43.594551000000003</v>
      </c>
      <c r="AA256" s="222">
        <v>43.594334000000003</v>
      </c>
      <c r="AB256" s="222">
        <v>43.594284000000002</v>
      </c>
      <c r="AC256" s="222">
        <v>43.594405999999999</v>
      </c>
      <c r="AD256" s="222">
        <v>43.594185000000003</v>
      </c>
      <c r="AE256" s="222">
        <v>43.588298999999999</v>
      </c>
      <c r="AF256" s="221">
        <v>1.4289999999999999E-3</v>
      </c>
      <c r="AG256" s="211"/>
    </row>
    <row r="257" spans="1:33" ht="15" customHeight="1" x14ac:dyDescent="0.35">
      <c r="A257" s="210" t="s">
        <v>2150</v>
      </c>
      <c r="B257" s="220" t="s">
        <v>1934</v>
      </c>
      <c r="C257" s="222">
        <v>50.918415000000003</v>
      </c>
      <c r="D257" s="222">
        <v>51.002006999999999</v>
      </c>
      <c r="E257" s="222">
        <v>51.052169999999997</v>
      </c>
      <c r="F257" s="222">
        <v>51.519089000000001</v>
      </c>
      <c r="G257" s="222">
        <v>51.919426000000001</v>
      </c>
      <c r="H257" s="222">
        <v>52.077106000000001</v>
      </c>
      <c r="I257" s="222">
        <v>52.260075000000001</v>
      </c>
      <c r="J257" s="222">
        <v>52.353157000000003</v>
      </c>
      <c r="K257" s="222">
        <v>52.430962000000001</v>
      </c>
      <c r="L257" s="222">
        <v>52.516331000000001</v>
      </c>
      <c r="M257" s="222">
        <v>52.605967999999997</v>
      </c>
      <c r="N257" s="222">
        <v>52.693053999999997</v>
      </c>
      <c r="O257" s="222">
        <v>52.710087000000001</v>
      </c>
      <c r="P257" s="222">
        <v>52.710830999999999</v>
      </c>
      <c r="Q257" s="222">
        <v>52.721352000000003</v>
      </c>
      <c r="R257" s="222">
        <v>52.739322999999999</v>
      </c>
      <c r="S257" s="222">
        <v>52.748038999999999</v>
      </c>
      <c r="T257" s="222">
        <v>52.777842999999997</v>
      </c>
      <c r="U257" s="222">
        <v>52.792667000000002</v>
      </c>
      <c r="V257" s="222">
        <v>52.810631000000001</v>
      </c>
      <c r="W257" s="222">
        <v>52.837414000000003</v>
      </c>
      <c r="X257" s="222">
        <v>52.857810999999998</v>
      </c>
      <c r="Y257" s="222">
        <v>52.858046999999999</v>
      </c>
      <c r="Z257" s="222">
        <v>52.861300999999997</v>
      </c>
      <c r="AA257" s="222">
        <v>52.862884999999999</v>
      </c>
      <c r="AB257" s="222">
        <v>52.863548000000002</v>
      </c>
      <c r="AC257" s="222">
        <v>52.865997</v>
      </c>
      <c r="AD257" s="222">
        <v>52.867854999999999</v>
      </c>
      <c r="AE257" s="222">
        <v>52.862541</v>
      </c>
      <c r="AF257" s="221">
        <v>1.3389999999999999E-3</v>
      </c>
      <c r="AG257" s="211"/>
    </row>
    <row r="258" spans="1:33" ht="15" customHeight="1" x14ac:dyDescent="0.35">
      <c r="A258" s="210" t="s">
        <v>2151</v>
      </c>
      <c r="B258" s="220" t="s">
        <v>1936</v>
      </c>
      <c r="C258" s="222">
        <v>35.486888999999998</v>
      </c>
      <c r="D258" s="222">
        <v>35.538704000000003</v>
      </c>
      <c r="E258" s="222">
        <v>35.540688000000003</v>
      </c>
      <c r="F258" s="222">
        <v>36.165976999999998</v>
      </c>
      <c r="G258" s="222">
        <v>36.319381999999997</v>
      </c>
      <c r="H258" s="222">
        <v>36.580364000000003</v>
      </c>
      <c r="I258" s="222">
        <v>36.881003999999997</v>
      </c>
      <c r="J258" s="222">
        <v>37.029175000000002</v>
      </c>
      <c r="K258" s="222">
        <v>37.168663000000002</v>
      </c>
      <c r="L258" s="222">
        <v>37.343570999999997</v>
      </c>
      <c r="M258" s="222">
        <v>37.433247000000001</v>
      </c>
      <c r="N258" s="222">
        <v>37.501475999999997</v>
      </c>
      <c r="O258" s="222">
        <v>37.504562</v>
      </c>
      <c r="P258" s="222">
        <v>37.497936000000003</v>
      </c>
      <c r="Q258" s="222">
        <v>37.48912</v>
      </c>
      <c r="R258" s="222">
        <v>37.483150000000002</v>
      </c>
      <c r="S258" s="222">
        <v>37.473202000000001</v>
      </c>
      <c r="T258" s="222">
        <v>37.472534000000003</v>
      </c>
      <c r="U258" s="222">
        <v>37.470466999999999</v>
      </c>
      <c r="V258" s="222">
        <v>37.468456000000003</v>
      </c>
      <c r="W258" s="222">
        <v>37.472225000000002</v>
      </c>
      <c r="X258" s="222">
        <v>37.469985999999999</v>
      </c>
      <c r="Y258" s="222">
        <v>37.464255999999999</v>
      </c>
      <c r="Z258" s="222">
        <v>37.456856000000002</v>
      </c>
      <c r="AA258" s="222">
        <v>37.451199000000003</v>
      </c>
      <c r="AB258" s="222">
        <v>37.444614000000001</v>
      </c>
      <c r="AC258" s="222">
        <v>37.438769999999998</v>
      </c>
      <c r="AD258" s="222">
        <v>37.431148999999998</v>
      </c>
      <c r="AE258" s="222">
        <v>37.418773999999999</v>
      </c>
      <c r="AF258" s="221">
        <v>1.895E-3</v>
      </c>
      <c r="AG258" s="211"/>
    </row>
    <row r="259" spans="1:33" ht="15" customHeight="1" x14ac:dyDescent="0.35">
      <c r="A259" s="210" t="s">
        <v>2152</v>
      </c>
      <c r="B259" s="220" t="s">
        <v>1938</v>
      </c>
      <c r="C259" s="225">
        <v>43.465786000000001</v>
      </c>
      <c r="D259" s="225">
        <v>43.570113999999997</v>
      </c>
      <c r="E259" s="225">
        <v>43.583396999999998</v>
      </c>
      <c r="F259" s="225">
        <v>43.678615999999998</v>
      </c>
      <c r="G259" s="225">
        <v>43.960217</v>
      </c>
      <c r="H259" s="225">
        <v>44.034821000000001</v>
      </c>
      <c r="I259" s="225">
        <v>44.172198999999999</v>
      </c>
      <c r="J259" s="225">
        <v>44.182270000000003</v>
      </c>
      <c r="K259" s="225">
        <v>44.192154000000002</v>
      </c>
      <c r="L259" s="225">
        <v>44.208710000000004</v>
      </c>
      <c r="M259" s="225">
        <v>44.276310000000002</v>
      </c>
      <c r="N259" s="225">
        <v>44.333289999999998</v>
      </c>
      <c r="O259" s="225">
        <v>44.332386</v>
      </c>
      <c r="P259" s="225">
        <v>44.318897</v>
      </c>
      <c r="Q259" s="225">
        <v>44.317188000000002</v>
      </c>
      <c r="R259" s="225">
        <v>44.310490000000001</v>
      </c>
      <c r="S259" s="225">
        <v>44.297657000000001</v>
      </c>
      <c r="T259" s="225">
        <v>44.334446</v>
      </c>
      <c r="U259" s="225">
        <v>44.341686000000003</v>
      </c>
      <c r="V259" s="225">
        <v>44.358893999999999</v>
      </c>
      <c r="W259" s="225">
        <v>44.386088999999998</v>
      </c>
      <c r="X259" s="225">
        <v>44.397320000000001</v>
      </c>
      <c r="Y259" s="225">
        <v>44.388522999999999</v>
      </c>
      <c r="Z259" s="225">
        <v>44.383099000000001</v>
      </c>
      <c r="AA259" s="225">
        <v>44.377495000000003</v>
      </c>
      <c r="AB259" s="225">
        <v>44.370936999999998</v>
      </c>
      <c r="AC259" s="225">
        <v>44.362904</v>
      </c>
      <c r="AD259" s="225">
        <v>44.357726999999997</v>
      </c>
      <c r="AE259" s="225">
        <v>44.343635999999996</v>
      </c>
      <c r="AF259" s="226">
        <v>7.1400000000000001E-4</v>
      </c>
      <c r="AG259" s="211"/>
    </row>
    <row r="260" spans="1:33" ht="15" customHeight="1" x14ac:dyDescent="0.35">
      <c r="A260" s="210" t="s">
        <v>2153</v>
      </c>
      <c r="B260" s="220" t="s">
        <v>1940</v>
      </c>
      <c r="C260" s="222">
        <v>45.95364</v>
      </c>
      <c r="D260" s="222">
        <v>46.012928000000002</v>
      </c>
      <c r="E260" s="222">
        <v>46.150047000000001</v>
      </c>
      <c r="F260" s="222">
        <v>46.528931</v>
      </c>
      <c r="G260" s="222">
        <v>47.072848999999998</v>
      </c>
      <c r="H260" s="222">
        <v>47.192962999999999</v>
      </c>
      <c r="I260" s="222">
        <v>47.400100999999999</v>
      </c>
      <c r="J260" s="222">
        <v>47.442946999999997</v>
      </c>
      <c r="K260" s="222">
        <v>47.485661</v>
      </c>
      <c r="L260" s="222">
        <v>47.542614</v>
      </c>
      <c r="M260" s="222">
        <v>47.631171999999999</v>
      </c>
      <c r="N260" s="222">
        <v>47.698279999999997</v>
      </c>
      <c r="O260" s="222">
        <v>47.708187000000002</v>
      </c>
      <c r="P260" s="222">
        <v>47.717551999999998</v>
      </c>
      <c r="Q260" s="222">
        <v>47.746437</v>
      </c>
      <c r="R260" s="222">
        <v>47.775517000000001</v>
      </c>
      <c r="S260" s="222">
        <v>47.785834999999999</v>
      </c>
      <c r="T260" s="222">
        <v>47.851405999999997</v>
      </c>
      <c r="U260" s="222">
        <v>47.875140999999999</v>
      </c>
      <c r="V260" s="222">
        <v>47.907825000000003</v>
      </c>
      <c r="W260" s="222">
        <v>47.955607999999998</v>
      </c>
      <c r="X260" s="222">
        <v>47.979061000000002</v>
      </c>
      <c r="Y260" s="222">
        <v>47.977424999999997</v>
      </c>
      <c r="Z260" s="222">
        <v>47.980637000000002</v>
      </c>
      <c r="AA260" s="222">
        <v>47.979759000000001</v>
      </c>
      <c r="AB260" s="222">
        <v>47.979568</v>
      </c>
      <c r="AC260" s="222">
        <v>47.979548999999999</v>
      </c>
      <c r="AD260" s="222">
        <v>47.979202000000001</v>
      </c>
      <c r="AE260" s="222">
        <v>47.973121999999996</v>
      </c>
      <c r="AF260" s="221">
        <v>1.537E-3</v>
      </c>
      <c r="AG260" s="211"/>
    </row>
    <row r="261" spans="1:33" ht="15" customHeight="1" x14ac:dyDescent="0.35">
      <c r="A261" s="210" t="s">
        <v>2154</v>
      </c>
      <c r="B261" s="220" t="s">
        <v>1942</v>
      </c>
      <c r="C261" s="222">
        <v>75.181579999999997</v>
      </c>
      <c r="D261" s="222">
        <v>75.358626999999998</v>
      </c>
      <c r="E261" s="222">
        <v>75.481894999999994</v>
      </c>
      <c r="F261" s="222">
        <v>75.819121999999993</v>
      </c>
      <c r="G261" s="222">
        <v>76.207038999999995</v>
      </c>
      <c r="H261" s="222">
        <v>76.498688000000001</v>
      </c>
      <c r="I261" s="222">
        <v>76.720650000000006</v>
      </c>
      <c r="J261" s="222">
        <v>76.812065000000004</v>
      </c>
      <c r="K261" s="222">
        <v>76.891082999999995</v>
      </c>
      <c r="L261" s="222">
        <v>76.988426000000004</v>
      </c>
      <c r="M261" s="222">
        <v>77.057486999999995</v>
      </c>
      <c r="N261" s="222">
        <v>77.129302999999993</v>
      </c>
      <c r="O261" s="222">
        <v>77.141655</v>
      </c>
      <c r="P261" s="222">
        <v>77.145583999999999</v>
      </c>
      <c r="Q261" s="222">
        <v>77.166602999999995</v>
      </c>
      <c r="R261" s="222">
        <v>77.190178000000003</v>
      </c>
      <c r="S261" s="222">
        <v>77.198997000000006</v>
      </c>
      <c r="T261" s="222">
        <v>77.254210999999998</v>
      </c>
      <c r="U261" s="222">
        <v>77.270302000000001</v>
      </c>
      <c r="V261" s="222">
        <v>77.293762000000001</v>
      </c>
      <c r="W261" s="222">
        <v>77.329032999999995</v>
      </c>
      <c r="X261" s="222">
        <v>77.354050000000001</v>
      </c>
      <c r="Y261" s="222">
        <v>77.352417000000003</v>
      </c>
      <c r="Z261" s="222">
        <v>77.353797999999998</v>
      </c>
      <c r="AA261" s="222">
        <v>77.353088</v>
      </c>
      <c r="AB261" s="222">
        <v>77.351944000000003</v>
      </c>
      <c r="AC261" s="222">
        <v>77.350989999999996</v>
      </c>
      <c r="AD261" s="222">
        <v>77.353012000000007</v>
      </c>
      <c r="AE261" s="222">
        <v>77.346046000000001</v>
      </c>
      <c r="AF261" s="221">
        <v>1.0139999999999999E-3</v>
      </c>
      <c r="AG261" s="211"/>
    </row>
    <row r="262" spans="1:33" ht="15" customHeight="1" x14ac:dyDescent="0.35">
      <c r="A262" s="210" t="s">
        <v>2155</v>
      </c>
      <c r="B262" s="220" t="s">
        <v>1944</v>
      </c>
      <c r="C262" s="222">
        <v>38.078068000000002</v>
      </c>
      <c r="D262" s="222">
        <v>38.146239999999999</v>
      </c>
      <c r="E262" s="222">
        <v>38.158862999999997</v>
      </c>
      <c r="F262" s="222">
        <v>38.400162000000002</v>
      </c>
      <c r="G262" s="222">
        <v>38.609222000000003</v>
      </c>
      <c r="H262" s="222">
        <v>38.777805000000001</v>
      </c>
      <c r="I262" s="222">
        <v>39.049923</v>
      </c>
      <c r="J262" s="222">
        <v>39.094135000000001</v>
      </c>
      <c r="K262" s="222">
        <v>39.154128999999998</v>
      </c>
      <c r="L262" s="222">
        <v>39.218884000000003</v>
      </c>
      <c r="M262" s="222">
        <v>39.315005999999997</v>
      </c>
      <c r="N262" s="222">
        <v>39.394558000000004</v>
      </c>
      <c r="O262" s="222">
        <v>39.411921999999997</v>
      </c>
      <c r="P262" s="222">
        <v>39.432865</v>
      </c>
      <c r="Q262" s="222">
        <v>39.454734999999999</v>
      </c>
      <c r="R262" s="222">
        <v>39.471091999999999</v>
      </c>
      <c r="S262" s="222">
        <v>39.475788000000001</v>
      </c>
      <c r="T262" s="222">
        <v>39.517853000000002</v>
      </c>
      <c r="U262" s="222">
        <v>39.5364</v>
      </c>
      <c r="V262" s="222">
        <v>39.560679999999998</v>
      </c>
      <c r="W262" s="222">
        <v>39.596741000000002</v>
      </c>
      <c r="X262" s="222">
        <v>39.615516999999997</v>
      </c>
      <c r="Y262" s="222">
        <v>39.618374000000003</v>
      </c>
      <c r="Z262" s="222">
        <v>39.621310999999999</v>
      </c>
      <c r="AA262" s="222">
        <v>39.625228999999997</v>
      </c>
      <c r="AB262" s="222">
        <v>39.626980000000003</v>
      </c>
      <c r="AC262" s="222">
        <v>39.629581000000002</v>
      </c>
      <c r="AD262" s="222">
        <v>39.631171999999999</v>
      </c>
      <c r="AE262" s="222">
        <v>39.627583000000001</v>
      </c>
      <c r="AF262" s="221">
        <v>1.426E-3</v>
      </c>
      <c r="AG262" s="211"/>
    </row>
    <row r="263" spans="1:33" ht="15" customHeight="1" x14ac:dyDescent="0.35">
      <c r="A263" s="210" t="s">
        <v>2156</v>
      </c>
      <c r="B263" s="220" t="s">
        <v>1946</v>
      </c>
      <c r="C263" s="222">
        <v>53.637424000000003</v>
      </c>
      <c r="D263" s="222">
        <v>53.704079</v>
      </c>
      <c r="E263" s="222">
        <v>53.681804999999997</v>
      </c>
      <c r="F263" s="222">
        <v>54.07526</v>
      </c>
      <c r="G263" s="222">
        <v>54.407981999999997</v>
      </c>
      <c r="H263" s="222">
        <v>54.541786000000002</v>
      </c>
      <c r="I263" s="222">
        <v>54.710360999999999</v>
      </c>
      <c r="J263" s="222">
        <v>54.754432999999999</v>
      </c>
      <c r="K263" s="222">
        <v>54.800998999999997</v>
      </c>
      <c r="L263" s="222">
        <v>54.856017999999999</v>
      </c>
      <c r="M263" s="222">
        <v>54.951251999999997</v>
      </c>
      <c r="N263" s="222">
        <v>55.044193</v>
      </c>
      <c r="O263" s="222">
        <v>55.069648999999998</v>
      </c>
      <c r="P263" s="222">
        <v>55.092232000000003</v>
      </c>
      <c r="Q263" s="222">
        <v>55.120190000000001</v>
      </c>
      <c r="R263" s="222">
        <v>55.147865000000003</v>
      </c>
      <c r="S263" s="222">
        <v>55.160544999999999</v>
      </c>
      <c r="T263" s="222">
        <v>55.216602000000002</v>
      </c>
      <c r="U263" s="222">
        <v>55.241688000000003</v>
      </c>
      <c r="V263" s="222">
        <v>55.270263999999997</v>
      </c>
      <c r="W263" s="222">
        <v>55.311508000000003</v>
      </c>
      <c r="X263" s="222">
        <v>55.335433999999999</v>
      </c>
      <c r="Y263" s="222">
        <v>55.339286999999999</v>
      </c>
      <c r="Z263" s="222">
        <v>55.345291000000003</v>
      </c>
      <c r="AA263" s="222">
        <v>55.350456000000001</v>
      </c>
      <c r="AB263" s="222">
        <v>55.352103999999997</v>
      </c>
      <c r="AC263" s="222">
        <v>55.355457000000001</v>
      </c>
      <c r="AD263" s="222">
        <v>55.360129999999998</v>
      </c>
      <c r="AE263" s="222">
        <v>55.355736</v>
      </c>
      <c r="AF263" s="221">
        <v>1.127E-3</v>
      </c>
      <c r="AG263" s="211"/>
    </row>
    <row r="264" spans="1:33" ht="15" customHeight="1" x14ac:dyDescent="0.35">
      <c r="A264" s="207"/>
      <c r="B264" s="211"/>
      <c r="C264" s="211"/>
      <c r="D264" s="211"/>
      <c r="E264" s="211"/>
      <c r="F264" s="211"/>
      <c r="G264" s="211"/>
      <c r="H264" s="211"/>
      <c r="I264" s="211"/>
      <c r="J264" s="211"/>
      <c r="K264" s="211"/>
      <c r="L264" s="211"/>
      <c r="M264" s="211"/>
      <c r="N264" s="211"/>
      <c r="O264" s="211"/>
      <c r="P264" s="211"/>
      <c r="Q264" s="211"/>
      <c r="R264" s="211"/>
      <c r="S264" s="211"/>
      <c r="T264" s="211"/>
      <c r="U264" s="211"/>
      <c r="V264" s="211"/>
      <c r="W264" s="211"/>
      <c r="X264" s="211"/>
      <c r="Y264" s="211"/>
      <c r="Z264" s="211"/>
      <c r="AA264" s="211"/>
      <c r="AB264" s="211"/>
      <c r="AC264" s="211"/>
      <c r="AD264" s="211"/>
      <c r="AE264" s="211"/>
      <c r="AF264" s="211"/>
      <c r="AG264" s="211"/>
    </row>
    <row r="265" spans="1:33" ht="15" customHeight="1" x14ac:dyDescent="0.35">
      <c r="A265" s="207"/>
      <c r="B265" s="219" t="s">
        <v>20</v>
      </c>
      <c r="C265" s="211"/>
      <c r="D265" s="211"/>
      <c r="E265" s="211"/>
      <c r="F265" s="211"/>
      <c r="G265" s="211"/>
      <c r="H265" s="211"/>
      <c r="I265" s="211"/>
      <c r="J265" s="211"/>
      <c r="K265" s="211"/>
      <c r="L265" s="211"/>
      <c r="M265" s="211"/>
      <c r="N265" s="211"/>
      <c r="O265" s="211"/>
      <c r="P265" s="211"/>
      <c r="Q265" s="211"/>
      <c r="R265" s="211"/>
      <c r="S265" s="211"/>
      <c r="T265" s="211"/>
      <c r="U265" s="211"/>
      <c r="V265" s="211"/>
      <c r="W265" s="211"/>
      <c r="X265" s="211"/>
      <c r="Y265" s="211"/>
      <c r="Z265" s="211"/>
      <c r="AA265" s="211"/>
      <c r="AB265" s="211"/>
      <c r="AC265" s="211"/>
      <c r="AD265" s="211"/>
      <c r="AE265" s="211"/>
      <c r="AF265" s="211"/>
      <c r="AG265" s="211"/>
    </row>
    <row r="266" spans="1:33" ht="15" customHeight="1" x14ac:dyDescent="0.35">
      <c r="A266" s="210" t="s">
        <v>2157</v>
      </c>
      <c r="B266" s="220" t="s">
        <v>1916</v>
      </c>
      <c r="C266" s="222">
        <v>0</v>
      </c>
      <c r="D266" s="222">
        <v>0</v>
      </c>
      <c r="E266" s="222">
        <v>0</v>
      </c>
      <c r="F266" s="222">
        <v>0</v>
      </c>
      <c r="G266" s="222">
        <v>0</v>
      </c>
      <c r="H266" s="222">
        <v>0</v>
      </c>
      <c r="I266" s="222">
        <v>0</v>
      </c>
      <c r="J266" s="222">
        <v>0</v>
      </c>
      <c r="K266" s="222">
        <v>0</v>
      </c>
      <c r="L266" s="222">
        <v>0</v>
      </c>
      <c r="M266" s="222">
        <v>0</v>
      </c>
      <c r="N266" s="222">
        <v>0</v>
      </c>
      <c r="O266" s="222">
        <v>0</v>
      </c>
      <c r="P266" s="222">
        <v>0</v>
      </c>
      <c r="Q266" s="222">
        <v>0</v>
      </c>
      <c r="R266" s="222">
        <v>0</v>
      </c>
      <c r="S266" s="222">
        <v>0</v>
      </c>
      <c r="T266" s="222">
        <v>0</v>
      </c>
      <c r="U266" s="222">
        <v>0</v>
      </c>
      <c r="V266" s="222">
        <v>0</v>
      </c>
      <c r="W266" s="222">
        <v>0</v>
      </c>
      <c r="X266" s="222">
        <v>0</v>
      </c>
      <c r="Y266" s="222">
        <v>0</v>
      </c>
      <c r="Z266" s="222">
        <v>0</v>
      </c>
      <c r="AA266" s="222">
        <v>0</v>
      </c>
      <c r="AB266" s="222">
        <v>0</v>
      </c>
      <c r="AC266" s="222">
        <v>0</v>
      </c>
      <c r="AD266" s="222">
        <v>0</v>
      </c>
      <c r="AE266" s="222">
        <v>0</v>
      </c>
      <c r="AF266" s="221" t="s">
        <v>2926</v>
      </c>
      <c r="AG266" s="211"/>
    </row>
    <row r="267" spans="1:33" ht="12" customHeight="1" x14ac:dyDescent="0.35">
      <c r="A267" s="210" t="s">
        <v>2158</v>
      </c>
      <c r="B267" s="220" t="s">
        <v>1918</v>
      </c>
      <c r="C267" s="222">
        <v>0</v>
      </c>
      <c r="D267" s="222">
        <v>0</v>
      </c>
      <c r="E267" s="222">
        <v>0</v>
      </c>
      <c r="F267" s="222">
        <v>0</v>
      </c>
      <c r="G267" s="222">
        <v>0</v>
      </c>
      <c r="H267" s="222">
        <v>0</v>
      </c>
      <c r="I267" s="222">
        <v>0</v>
      </c>
      <c r="J267" s="222">
        <v>0</v>
      </c>
      <c r="K267" s="222">
        <v>0</v>
      </c>
      <c r="L267" s="222">
        <v>0</v>
      </c>
      <c r="M267" s="222">
        <v>0</v>
      </c>
      <c r="N267" s="222">
        <v>0</v>
      </c>
      <c r="O267" s="222">
        <v>0</v>
      </c>
      <c r="P267" s="222">
        <v>0</v>
      </c>
      <c r="Q267" s="222">
        <v>0</v>
      </c>
      <c r="R267" s="222">
        <v>0</v>
      </c>
      <c r="S267" s="222">
        <v>0</v>
      </c>
      <c r="T267" s="222">
        <v>0</v>
      </c>
      <c r="U267" s="222">
        <v>0</v>
      </c>
      <c r="V267" s="222">
        <v>0</v>
      </c>
      <c r="W267" s="222">
        <v>0</v>
      </c>
      <c r="X267" s="222">
        <v>0</v>
      </c>
      <c r="Y267" s="222">
        <v>0</v>
      </c>
      <c r="Z267" s="222">
        <v>0</v>
      </c>
      <c r="AA267" s="222">
        <v>0</v>
      </c>
      <c r="AB267" s="222">
        <v>0</v>
      </c>
      <c r="AC267" s="222">
        <v>0</v>
      </c>
      <c r="AD267" s="222">
        <v>0</v>
      </c>
      <c r="AE267" s="222">
        <v>0</v>
      </c>
      <c r="AF267" s="221" t="s">
        <v>2926</v>
      </c>
      <c r="AG267" s="211"/>
    </row>
    <row r="268" spans="1:33" ht="12" customHeight="1" x14ac:dyDescent="0.35">
      <c r="A268" s="210" t="s">
        <v>2159</v>
      </c>
      <c r="B268" s="220" t="s">
        <v>1920</v>
      </c>
      <c r="C268" s="222">
        <v>0</v>
      </c>
      <c r="D268" s="222">
        <v>0</v>
      </c>
      <c r="E268" s="222">
        <v>0</v>
      </c>
      <c r="F268" s="222">
        <v>0</v>
      </c>
      <c r="G268" s="222">
        <v>0</v>
      </c>
      <c r="H268" s="222">
        <v>0</v>
      </c>
      <c r="I268" s="222">
        <v>0</v>
      </c>
      <c r="J268" s="222">
        <v>0</v>
      </c>
      <c r="K268" s="222">
        <v>0</v>
      </c>
      <c r="L268" s="222">
        <v>0</v>
      </c>
      <c r="M268" s="222">
        <v>0</v>
      </c>
      <c r="N268" s="222">
        <v>0</v>
      </c>
      <c r="O268" s="222">
        <v>0</v>
      </c>
      <c r="P268" s="222">
        <v>0</v>
      </c>
      <c r="Q268" s="222">
        <v>0</v>
      </c>
      <c r="R268" s="222">
        <v>0</v>
      </c>
      <c r="S268" s="222">
        <v>0</v>
      </c>
      <c r="T268" s="222">
        <v>0</v>
      </c>
      <c r="U268" s="222">
        <v>0</v>
      </c>
      <c r="V268" s="222">
        <v>0</v>
      </c>
      <c r="W268" s="222">
        <v>0</v>
      </c>
      <c r="X268" s="222">
        <v>0</v>
      </c>
      <c r="Y268" s="222">
        <v>0</v>
      </c>
      <c r="Z268" s="222">
        <v>0</v>
      </c>
      <c r="AA268" s="222">
        <v>0</v>
      </c>
      <c r="AB268" s="222">
        <v>0</v>
      </c>
      <c r="AC268" s="222">
        <v>0</v>
      </c>
      <c r="AD268" s="222">
        <v>0</v>
      </c>
      <c r="AE268" s="222">
        <v>0</v>
      </c>
      <c r="AF268" s="221" t="s">
        <v>2926</v>
      </c>
      <c r="AG268" s="211"/>
    </row>
    <row r="269" spans="1:33" ht="12" customHeight="1" x14ac:dyDescent="0.35">
      <c r="A269" s="210" t="s">
        <v>2160</v>
      </c>
      <c r="B269" s="220" t="s">
        <v>1922</v>
      </c>
      <c r="C269" s="222">
        <v>0</v>
      </c>
      <c r="D269" s="222">
        <v>0</v>
      </c>
      <c r="E269" s="222">
        <v>0</v>
      </c>
      <c r="F269" s="222">
        <v>0</v>
      </c>
      <c r="G269" s="222">
        <v>0</v>
      </c>
      <c r="H269" s="222">
        <v>0</v>
      </c>
      <c r="I269" s="222">
        <v>0</v>
      </c>
      <c r="J269" s="222">
        <v>0</v>
      </c>
      <c r="K269" s="222">
        <v>0</v>
      </c>
      <c r="L269" s="222">
        <v>0</v>
      </c>
      <c r="M269" s="222">
        <v>0</v>
      </c>
      <c r="N269" s="222">
        <v>0</v>
      </c>
      <c r="O269" s="222">
        <v>0</v>
      </c>
      <c r="P269" s="222">
        <v>0</v>
      </c>
      <c r="Q269" s="222">
        <v>0</v>
      </c>
      <c r="R269" s="222">
        <v>0</v>
      </c>
      <c r="S269" s="222">
        <v>0</v>
      </c>
      <c r="T269" s="222">
        <v>0</v>
      </c>
      <c r="U269" s="222">
        <v>0</v>
      </c>
      <c r="V269" s="222">
        <v>0</v>
      </c>
      <c r="W269" s="222">
        <v>0</v>
      </c>
      <c r="X269" s="222">
        <v>0</v>
      </c>
      <c r="Y269" s="222">
        <v>0</v>
      </c>
      <c r="Z269" s="222">
        <v>0</v>
      </c>
      <c r="AA269" s="222">
        <v>0</v>
      </c>
      <c r="AB269" s="222">
        <v>0</v>
      </c>
      <c r="AC269" s="222">
        <v>0</v>
      </c>
      <c r="AD269" s="222">
        <v>0</v>
      </c>
      <c r="AE269" s="222">
        <v>0</v>
      </c>
      <c r="AF269" s="221" t="s">
        <v>2926</v>
      </c>
      <c r="AG269" s="211"/>
    </row>
    <row r="270" spans="1:33" ht="12" customHeight="1" x14ac:dyDescent="0.35">
      <c r="A270" s="210" t="s">
        <v>2161</v>
      </c>
      <c r="B270" s="220" t="s">
        <v>1924</v>
      </c>
      <c r="C270" s="222">
        <v>0</v>
      </c>
      <c r="D270" s="222">
        <v>0</v>
      </c>
      <c r="E270" s="222">
        <v>0</v>
      </c>
      <c r="F270" s="222">
        <v>0</v>
      </c>
      <c r="G270" s="222">
        <v>0</v>
      </c>
      <c r="H270" s="222">
        <v>0</v>
      </c>
      <c r="I270" s="222">
        <v>0</v>
      </c>
      <c r="J270" s="222">
        <v>0</v>
      </c>
      <c r="K270" s="222">
        <v>0</v>
      </c>
      <c r="L270" s="222">
        <v>0</v>
      </c>
      <c r="M270" s="222">
        <v>0</v>
      </c>
      <c r="N270" s="222">
        <v>0</v>
      </c>
      <c r="O270" s="222">
        <v>0</v>
      </c>
      <c r="P270" s="222">
        <v>0</v>
      </c>
      <c r="Q270" s="222">
        <v>0</v>
      </c>
      <c r="R270" s="222">
        <v>0</v>
      </c>
      <c r="S270" s="222">
        <v>0</v>
      </c>
      <c r="T270" s="222">
        <v>0</v>
      </c>
      <c r="U270" s="222">
        <v>0</v>
      </c>
      <c r="V270" s="222">
        <v>0</v>
      </c>
      <c r="W270" s="222">
        <v>0</v>
      </c>
      <c r="X270" s="222">
        <v>0</v>
      </c>
      <c r="Y270" s="222">
        <v>0</v>
      </c>
      <c r="Z270" s="222">
        <v>0</v>
      </c>
      <c r="AA270" s="222">
        <v>0</v>
      </c>
      <c r="AB270" s="222">
        <v>0</v>
      </c>
      <c r="AC270" s="222">
        <v>0</v>
      </c>
      <c r="AD270" s="222">
        <v>0</v>
      </c>
      <c r="AE270" s="222">
        <v>0</v>
      </c>
      <c r="AF270" s="221" t="s">
        <v>2926</v>
      </c>
      <c r="AG270" s="211"/>
    </row>
    <row r="271" spans="1:33" ht="12" customHeight="1" x14ac:dyDescent="0.35">
      <c r="A271" s="210" t="s">
        <v>2162</v>
      </c>
      <c r="B271" s="220" t="s">
        <v>1926</v>
      </c>
      <c r="C271" s="222">
        <v>0</v>
      </c>
      <c r="D271" s="222">
        <v>0</v>
      </c>
      <c r="E271" s="222">
        <v>0</v>
      </c>
      <c r="F271" s="222">
        <v>0</v>
      </c>
      <c r="G271" s="222">
        <v>0</v>
      </c>
      <c r="H271" s="222">
        <v>0</v>
      </c>
      <c r="I271" s="222">
        <v>0</v>
      </c>
      <c r="J271" s="222">
        <v>0</v>
      </c>
      <c r="K271" s="222">
        <v>0</v>
      </c>
      <c r="L271" s="222">
        <v>0</v>
      </c>
      <c r="M271" s="222">
        <v>0</v>
      </c>
      <c r="N271" s="222">
        <v>0</v>
      </c>
      <c r="O271" s="222">
        <v>0</v>
      </c>
      <c r="P271" s="222">
        <v>0</v>
      </c>
      <c r="Q271" s="222">
        <v>0</v>
      </c>
      <c r="R271" s="222">
        <v>0</v>
      </c>
      <c r="S271" s="222">
        <v>0</v>
      </c>
      <c r="T271" s="222">
        <v>0</v>
      </c>
      <c r="U271" s="222">
        <v>0</v>
      </c>
      <c r="V271" s="222">
        <v>0</v>
      </c>
      <c r="W271" s="222">
        <v>0</v>
      </c>
      <c r="X271" s="222">
        <v>0</v>
      </c>
      <c r="Y271" s="222">
        <v>0</v>
      </c>
      <c r="Z271" s="222">
        <v>0</v>
      </c>
      <c r="AA271" s="222">
        <v>0</v>
      </c>
      <c r="AB271" s="222">
        <v>0</v>
      </c>
      <c r="AC271" s="222">
        <v>0</v>
      </c>
      <c r="AD271" s="222">
        <v>0</v>
      </c>
      <c r="AE271" s="222">
        <v>0</v>
      </c>
      <c r="AF271" s="221" t="s">
        <v>2926</v>
      </c>
      <c r="AG271" s="211"/>
    </row>
    <row r="272" spans="1:33" ht="12" customHeight="1" x14ac:dyDescent="0.35">
      <c r="A272" s="210" t="s">
        <v>2163</v>
      </c>
      <c r="B272" s="220" t="s">
        <v>1928</v>
      </c>
      <c r="C272" s="222">
        <v>0</v>
      </c>
      <c r="D272" s="222">
        <v>0</v>
      </c>
      <c r="E272" s="222">
        <v>0</v>
      </c>
      <c r="F272" s="222">
        <v>0</v>
      </c>
      <c r="G272" s="222">
        <v>0</v>
      </c>
      <c r="H272" s="222">
        <v>0</v>
      </c>
      <c r="I272" s="222">
        <v>0</v>
      </c>
      <c r="J272" s="222">
        <v>0</v>
      </c>
      <c r="K272" s="222">
        <v>0</v>
      </c>
      <c r="L272" s="222">
        <v>0</v>
      </c>
      <c r="M272" s="222">
        <v>0</v>
      </c>
      <c r="N272" s="222">
        <v>0</v>
      </c>
      <c r="O272" s="222">
        <v>0</v>
      </c>
      <c r="P272" s="222">
        <v>0</v>
      </c>
      <c r="Q272" s="222">
        <v>0</v>
      </c>
      <c r="R272" s="222">
        <v>0</v>
      </c>
      <c r="S272" s="222">
        <v>0</v>
      </c>
      <c r="T272" s="222">
        <v>0</v>
      </c>
      <c r="U272" s="222">
        <v>0</v>
      </c>
      <c r="V272" s="222">
        <v>0</v>
      </c>
      <c r="W272" s="222">
        <v>0</v>
      </c>
      <c r="X272" s="222">
        <v>0</v>
      </c>
      <c r="Y272" s="222">
        <v>0</v>
      </c>
      <c r="Z272" s="222">
        <v>0</v>
      </c>
      <c r="AA272" s="222">
        <v>0</v>
      </c>
      <c r="AB272" s="222">
        <v>0</v>
      </c>
      <c r="AC272" s="222">
        <v>0</v>
      </c>
      <c r="AD272" s="222">
        <v>0</v>
      </c>
      <c r="AE272" s="222">
        <v>0</v>
      </c>
      <c r="AF272" s="221" t="s">
        <v>2926</v>
      </c>
      <c r="AG272" s="211"/>
    </row>
    <row r="273" spans="1:33" ht="12" customHeight="1" x14ac:dyDescent="0.35">
      <c r="A273" s="210" t="s">
        <v>2164</v>
      </c>
      <c r="B273" s="220" t="s">
        <v>1930</v>
      </c>
      <c r="C273" s="222">
        <v>0</v>
      </c>
      <c r="D273" s="222">
        <v>0</v>
      </c>
      <c r="E273" s="222">
        <v>0</v>
      </c>
      <c r="F273" s="222">
        <v>0</v>
      </c>
      <c r="G273" s="222">
        <v>0</v>
      </c>
      <c r="H273" s="222">
        <v>0</v>
      </c>
      <c r="I273" s="222">
        <v>0</v>
      </c>
      <c r="J273" s="222">
        <v>0</v>
      </c>
      <c r="K273" s="222">
        <v>0</v>
      </c>
      <c r="L273" s="222">
        <v>0</v>
      </c>
      <c r="M273" s="222">
        <v>0</v>
      </c>
      <c r="N273" s="222">
        <v>0</v>
      </c>
      <c r="O273" s="222">
        <v>0</v>
      </c>
      <c r="P273" s="222">
        <v>0</v>
      </c>
      <c r="Q273" s="222">
        <v>0</v>
      </c>
      <c r="R273" s="222">
        <v>0</v>
      </c>
      <c r="S273" s="222">
        <v>0</v>
      </c>
      <c r="T273" s="222">
        <v>0</v>
      </c>
      <c r="U273" s="222">
        <v>0</v>
      </c>
      <c r="V273" s="222">
        <v>0</v>
      </c>
      <c r="W273" s="222">
        <v>0</v>
      </c>
      <c r="X273" s="222">
        <v>0</v>
      </c>
      <c r="Y273" s="222">
        <v>0</v>
      </c>
      <c r="Z273" s="222">
        <v>0</v>
      </c>
      <c r="AA273" s="222">
        <v>0</v>
      </c>
      <c r="AB273" s="222">
        <v>0</v>
      </c>
      <c r="AC273" s="222">
        <v>0</v>
      </c>
      <c r="AD273" s="222">
        <v>0</v>
      </c>
      <c r="AE273" s="222">
        <v>0</v>
      </c>
      <c r="AF273" s="221" t="s">
        <v>2926</v>
      </c>
      <c r="AG273" s="211"/>
    </row>
    <row r="274" spans="1:33" ht="12" customHeight="1" x14ac:dyDescent="0.35">
      <c r="A274" s="210" t="s">
        <v>2165</v>
      </c>
      <c r="B274" s="220" t="s">
        <v>1932</v>
      </c>
      <c r="C274" s="222">
        <v>0</v>
      </c>
      <c r="D274" s="222">
        <v>0</v>
      </c>
      <c r="E274" s="222">
        <v>0</v>
      </c>
      <c r="F274" s="222">
        <v>0</v>
      </c>
      <c r="G274" s="222">
        <v>0</v>
      </c>
      <c r="H274" s="222">
        <v>0</v>
      </c>
      <c r="I274" s="222">
        <v>0</v>
      </c>
      <c r="J274" s="222">
        <v>0</v>
      </c>
      <c r="K274" s="222">
        <v>0</v>
      </c>
      <c r="L274" s="222">
        <v>0</v>
      </c>
      <c r="M274" s="222">
        <v>0</v>
      </c>
      <c r="N274" s="222">
        <v>0</v>
      </c>
      <c r="O274" s="222">
        <v>0</v>
      </c>
      <c r="P274" s="222">
        <v>0</v>
      </c>
      <c r="Q274" s="222">
        <v>0</v>
      </c>
      <c r="R274" s="222">
        <v>0</v>
      </c>
      <c r="S274" s="222">
        <v>0</v>
      </c>
      <c r="T274" s="222">
        <v>0</v>
      </c>
      <c r="U274" s="222">
        <v>0</v>
      </c>
      <c r="V274" s="222">
        <v>0</v>
      </c>
      <c r="W274" s="222">
        <v>0</v>
      </c>
      <c r="X274" s="222">
        <v>0</v>
      </c>
      <c r="Y274" s="222">
        <v>0</v>
      </c>
      <c r="Z274" s="222">
        <v>0</v>
      </c>
      <c r="AA274" s="222">
        <v>0</v>
      </c>
      <c r="AB274" s="222">
        <v>0</v>
      </c>
      <c r="AC274" s="222">
        <v>0</v>
      </c>
      <c r="AD274" s="222">
        <v>0</v>
      </c>
      <c r="AE274" s="222">
        <v>0</v>
      </c>
      <c r="AF274" s="221" t="s">
        <v>2926</v>
      </c>
      <c r="AG274" s="211"/>
    </row>
    <row r="275" spans="1:33" ht="12" customHeight="1" x14ac:dyDescent="0.35">
      <c r="A275" s="210" t="s">
        <v>2166</v>
      </c>
      <c r="B275" s="220" t="s">
        <v>1934</v>
      </c>
      <c r="C275" s="222">
        <v>0</v>
      </c>
      <c r="D275" s="222">
        <v>0</v>
      </c>
      <c r="E275" s="222">
        <v>0</v>
      </c>
      <c r="F275" s="222">
        <v>0</v>
      </c>
      <c r="G275" s="222">
        <v>0</v>
      </c>
      <c r="H275" s="222">
        <v>0</v>
      </c>
      <c r="I275" s="222">
        <v>0</v>
      </c>
      <c r="J275" s="222">
        <v>0</v>
      </c>
      <c r="K275" s="222">
        <v>0</v>
      </c>
      <c r="L275" s="222">
        <v>0</v>
      </c>
      <c r="M275" s="222">
        <v>0</v>
      </c>
      <c r="N275" s="222">
        <v>0</v>
      </c>
      <c r="O275" s="222">
        <v>0</v>
      </c>
      <c r="P275" s="222">
        <v>0</v>
      </c>
      <c r="Q275" s="222">
        <v>0</v>
      </c>
      <c r="R275" s="222">
        <v>0</v>
      </c>
      <c r="S275" s="222">
        <v>0</v>
      </c>
      <c r="T275" s="222">
        <v>0</v>
      </c>
      <c r="U275" s="222">
        <v>0</v>
      </c>
      <c r="V275" s="222">
        <v>0</v>
      </c>
      <c r="W275" s="222">
        <v>0</v>
      </c>
      <c r="X275" s="222">
        <v>0</v>
      </c>
      <c r="Y275" s="222">
        <v>0</v>
      </c>
      <c r="Z275" s="222">
        <v>0</v>
      </c>
      <c r="AA275" s="222">
        <v>0</v>
      </c>
      <c r="AB275" s="222">
        <v>0</v>
      </c>
      <c r="AC275" s="222">
        <v>0</v>
      </c>
      <c r="AD275" s="222">
        <v>0</v>
      </c>
      <c r="AE275" s="222">
        <v>0</v>
      </c>
      <c r="AF275" s="221" t="s">
        <v>2926</v>
      </c>
      <c r="AG275" s="211"/>
    </row>
    <row r="276" spans="1:33" ht="12" customHeight="1" x14ac:dyDescent="0.35">
      <c r="A276" s="210" t="s">
        <v>2167</v>
      </c>
      <c r="B276" s="220" t="s">
        <v>1936</v>
      </c>
      <c r="C276" s="222">
        <v>0</v>
      </c>
      <c r="D276" s="222">
        <v>0</v>
      </c>
      <c r="E276" s="222">
        <v>0</v>
      </c>
      <c r="F276" s="222">
        <v>0</v>
      </c>
      <c r="G276" s="222">
        <v>0</v>
      </c>
      <c r="H276" s="222">
        <v>0</v>
      </c>
      <c r="I276" s="222">
        <v>0</v>
      </c>
      <c r="J276" s="222">
        <v>0</v>
      </c>
      <c r="K276" s="222">
        <v>0</v>
      </c>
      <c r="L276" s="222">
        <v>0</v>
      </c>
      <c r="M276" s="222">
        <v>0</v>
      </c>
      <c r="N276" s="222">
        <v>0</v>
      </c>
      <c r="O276" s="222">
        <v>0</v>
      </c>
      <c r="P276" s="222">
        <v>0</v>
      </c>
      <c r="Q276" s="222">
        <v>0</v>
      </c>
      <c r="R276" s="222">
        <v>0</v>
      </c>
      <c r="S276" s="222">
        <v>0</v>
      </c>
      <c r="T276" s="222">
        <v>0</v>
      </c>
      <c r="U276" s="222">
        <v>0</v>
      </c>
      <c r="V276" s="222">
        <v>0</v>
      </c>
      <c r="W276" s="222">
        <v>0</v>
      </c>
      <c r="X276" s="222">
        <v>0</v>
      </c>
      <c r="Y276" s="222">
        <v>0</v>
      </c>
      <c r="Z276" s="222">
        <v>0</v>
      </c>
      <c r="AA276" s="222">
        <v>0</v>
      </c>
      <c r="AB276" s="222">
        <v>0</v>
      </c>
      <c r="AC276" s="222">
        <v>0</v>
      </c>
      <c r="AD276" s="222">
        <v>0</v>
      </c>
      <c r="AE276" s="222">
        <v>0</v>
      </c>
      <c r="AF276" s="221" t="s">
        <v>2926</v>
      </c>
      <c r="AG276" s="211"/>
    </row>
    <row r="277" spans="1:33" ht="12" customHeight="1" x14ac:dyDescent="0.35">
      <c r="A277" s="210" t="s">
        <v>2168</v>
      </c>
      <c r="B277" s="220" t="s">
        <v>1938</v>
      </c>
      <c r="C277" s="222">
        <v>0</v>
      </c>
      <c r="D277" s="222">
        <v>0</v>
      </c>
      <c r="E277" s="222">
        <v>0</v>
      </c>
      <c r="F277" s="222">
        <v>0</v>
      </c>
      <c r="G277" s="222">
        <v>0</v>
      </c>
      <c r="H277" s="222">
        <v>0</v>
      </c>
      <c r="I277" s="222">
        <v>0</v>
      </c>
      <c r="J277" s="222">
        <v>0</v>
      </c>
      <c r="K277" s="222">
        <v>0</v>
      </c>
      <c r="L277" s="222">
        <v>0</v>
      </c>
      <c r="M277" s="222">
        <v>0</v>
      </c>
      <c r="N277" s="222">
        <v>0</v>
      </c>
      <c r="O277" s="222">
        <v>0</v>
      </c>
      <c r="P277" s="222">
        <v>0</v>
      </c>
      <c r="Q277" s="222">
        <v>0</v>
      </c>
      <c r="R277" s="222">
        <v>0</v>
      </c>
      <c r="S277" s="222">
        <v>0</v>
      </c>
      <c r="T277" s="222">
        <v>0</v>
      </c>
      <c r="U277" s="222">
        <v>0</v>
      </c>
      <c r="V277" s="222">
        <v>0</v>
      </c>
      <c r="W277" s="222">
        <v>0</v>
      </c>
      <c r="X277" s="222">
        <v>0</v>
      </c>
      <c r="Y277" s="222">
        <v>0</v>
      </c>
      <c r="Z277" s="222">
        <v>0</v>
      </c>
      <c r="AA277" s="222">
        <v>0</v>
      </c>
      <c r="AB277" s="222">
        <v>0</v>
      </c>
      <c r="AC277" s="222">
        <v>0</v>
      </c>
      <c r="AD277" s="222">
        <v>0</v>
      </c>
      <c r="AE277" s="222">
        <v>0</v>
      </c>
      <c r="AF277" s="221" t="s">
        <v>2926</v>
      </c>
      <c r="AG277" s="211"/>
    </row>
    <row r="278" spans="1:33" ht="12" customHeight="1" x14ac:dyDescent="0.35">
      <c r="A278" s="210" t="s">
        <v>2169</v>
      </c>
      <c r="B278" s="220" t="s">
        <v>1940</v>
      </c>
      <c r="C278" s="222">
        <v>0</v>
      </c>
      <c r="D278" s="222">
        <v>0</v>
      </c>
      <c r="E278" s="222">
        <v>0</v>
      </c>
      <c r="F278" s="222">
        <v>0</v>
      </c>
      <c r="G278" s="222">
        <v>0</v>
      </c>
      <c r="H278" s="222">
        <v>0</v>
      </c>
      <c r="I278" s="222">
        <v>0</v>
      </c>
      <c r="J278" s="222">
        <v>0</v>
      </c>
      <c r="K278" s="222">
        <v>0</v>
      </c>
      <c r="L278" s="222">
        <v>0</v>
      </c>
      <c r="M278" s="222">
        <v>0</v>
      </c>
      <c r="N278" s="222">
        <v>0</v>
      </c>
      <c r="O278" s="222">
        <v>0</v>
      </c>
      <c r="P278" s="222">
        <v>0</v>
      </c>
      <c r="Q278" s="222">
        <v>0</v>
      </c>
      <c r="R278" s="222">
        <v>0</v>
      </c>
      <c r="S278" s="222">
        <v>0</v>
      </c>
      <c r="T278" s="222">
        <v>0</v>
      </c>
      <c r="U278" s="222">
        <v>0</v>
      </c>
      <c r="V278" s="222">
        <v>0</v>
      </c>
      <c r="W278" s="222">
        <v>0</v>
      </c>
      <c r="X278" s="222">
        <v>0</v>
      </c>
      <c r="Y278" s="222">
        <v>0</v>
      </c>
      <c r="Z278" s="222">
        <v>0</v>
      </c>
      <c r="AA278" s="222">
        <v>0</v>
      </c>
      <c r="AB278" s="222">
        <v>0</v>
      </c>
      <c r="AC278" s="222">
        <v>0</v>
      </c>
      <c r="AD278" s="222">
        <v>0</v>
      </c>
      <c r="AE278" s="222">
        <v>0</v>
      </c>
      <c r="AF278" s="221" t="s">
        <v>2926</v>
      </c>
      <c r="AG278" s="211"/>
    </row>
    <row r="279" spans="1:33" ht="12" customHeight="1" x14ac:dyDescent="0.35">
      <c r="A279" s="210" t="s">
        <v>2170</v>
      </c>
      <c r="B279" s="220" t="s">
        <v>1942</v>
      </c>
      <c r="C279" s="222">
        <v>0</v>
      </c>
      <c r="D279" s="222">
        <v>0</v>
      </c>
      <c r="E279" s="222">
        <v>0</v>
      </c>
      <c r="F279" s="222">
        <v>0</v>
      </c>
      <c r="G279" s="222">
        <v>0</v>
      </c>
      <c r="H279" s="222">
        <v>0</v>
      </c>
      <c r="I279" s="222">
        <v>0</v>
      </c>
      <c r="J279" s="222">
        <v>0</v>
      </c>
      <c r="K279" s="222">
        <v>0</v>
      </c>
      <c r="L279" s="222">
        <v>0</v>
      </c>
      <c r="M279" s="222">
        <v>0</v>
      </c>
      <c r="N279" s="222">
        <v>0</v>
      </c>
      <c r="O279" s="222">
        <v>0</v>
      </c>
      <c r="P279" s="222">
        <v>0</v>
      </c>
      <c r="Q279" s="222">
        <v>0</v>
      </c>
      <c r="R279" s="222">
        <v>0</v>
      </c>
      <c r="S279" s="222">
        <v>0</v>
      </c>
      <c r="T279" s="222">
        <v>0</v>
      </c>
      <c r="U279" s="222">
        <v>0</v>
      </c>
      <c r="V279" s="222">
        <v>0</v>
      </c>
      <c r="W279" s="222">
        <v>0</v>
      </c>
      <c r="X279" s="222">
        <v>0</v>
      </c>
      <c r="Y279" s="222">
        <v>0</v>
      </c>
      <c r="Z279" s="222">
        <v>0</v>
      </c>
      <c r="AA279" s="222">
        <v>0</v>
      </c>
      <c r="AB279" s="222">
        <v>0</v>
      </c>
      <c r="AC279" s="222">
        <v>0</v>
      </c>
      <c r="AD279" s="222">
        <v>0</v>
      </c>
      <c r="AE279" s="222">
        <v>0</v>
      </c>
      <c r="AF279" s="221" t="s">
        <v>2926</v>
      </c>
      <c r="AG279" s="211"/>
    </row>
    <row r="280" spans="1:33" ht="12" customHeight="1" x14ac:dyDescent="0.35">
      <c r="A280" s="210" t="s">
        <v>2171</v>
      </c>
      <c r="B280" s="220" t="s">
        <v>1944</v>
      </c>
      <c r="C280" s="222">
        <v>0</v>
      </c>
      <c r="D280" s="222">
        <v>0</v>
      </c>
      <c r="E280" s="222">
        <v>0</v>
      </c>
      <c r="F280" s="222">
        <v>0</v>
      </c>
      <c r="G280" s="222">
        <v>0</v>
      </c>
      <c r="H280" s="222">
        <v>0</v>
      </c>
      <c r="I280" s="222">
        <v>0</v>
      </c>
      <c r="J280" s="222">
        <v>0</v>
      </c>
      <c r="K280" s="222">
        <v>0</v>
      </c>
      <c r="L280" s="222">
        <v>0</v>
      </c>
      <c r="M280" s="222">
        <v>0</v>
      </c>
      <c r="N280" s="222">
        <v>0</v>
      </c>
      <c r="O280" s="222">
        <v>0</v>
      </c>
      <c r="P280" s="222">
        <v>0</v>
      </c>
      <c r="Q280" s="222">
        <v>0</v>
      </c>
      <c r="R280" s="222">
        <v>0</v>
      </c>
      <c r="S280" s="222">
        <v>0</v>
      </c>
      <c r="T280" s="222">
        <v>0</v>
      </c>
      <c r="U280" s="222">
        <v>0</v>
      </c>
      <c r="V280" s="222">
        <v>0</v>
      </c>
      <c r="W280" s="222">
        <v>0</v>
      </c>
      <c r="X280" s="222">
        <v>0</v>
      </c>
      <c r="Y280" s="222">
        <v>0</v>
      </c>
      <c r="Z280" s="222">
        <v>0</v>
      </c>
      <c r="AA280" s="222">
        <v>0</v>
      </c>
      <c r="AB280" s="222">
        <v>0</v>
      </c>
      <c r="AC280" s="222">
        <v>0</v>
      </c>
      <c r="AD280" s="222">
        <v>0</v>
      </c>
      <c r="AE280" s="222">
        <v>0</v>
      </c>
      <c r="AF280" s="221" t="s">
        <v>2926</v>
      </c>
      <c r="AG280" s="211"/>
    </row>
    <row r="281" spans="1:33" ht="12" customHeight="1" x14ac:dyDescent="0.35">
      <c r="A281" s="210" t="s">
        <v>2172</v>
      </c>
      <c r="B281" s="220" t="s">
        <v>1946</v>
      </c>
      <c r="C281" s="222">
        <v>0</v>
      </c>
      <c r="D281" s="222">
        <v>0</v>
      </c>
      <c r="E281" s="222">
        <v>0</v>
      </c>
      <c r="F281" s="222">
        <v>0</v>
      </c>
      <c r="G281" s="222">
        <v>0</v>
      </c>
      <c r="H281" s="222">
        <v>0</v>
      </c>
      <c r="I281" s="222">
        <v>0</v>
      </c>
      <c r="J281" s="222">
        <v>0</v>
      </c>
      <c r="K281" s="222">
        <v>0</v>
      </c>
      <c r="L281" s="222">
        <v>0</v>
      </c>
      <c r="M281" s="222">
        <v>0</v>
      </c>
      <c r="N281" s="222">
        <v>0</v>
      </c>
      <c r="O281" s="222">
        <v>0</v>
      </c>
      <c r="P281" s="222">
        <v>0</v>
      </c>
      <c r="Q281" s="222">
        <v>0</v>
      </c>
      <c r="R281" s="222">
        <v>0</v>
      </c>
      <c r="S281" s="222">
        <v>0</v>
      </c>
      <c r="T281" s="222">
        <v>0</v>
      </c>
      <c r="U281" s="222">
        <v>0</v>
      </c>
      <c r="V281" s="222">
        <v>0</v>
      </c>
      <c r="W281" s="222">
        <v>0</v>
      </c>
      <c r="X281" s="222">
        <v>0</v>
      </c>
      <c r="Y281" s="222">
        <v>0</v>
      </c>
      <c r="Z281" s="222">
        <v>0</v>
      </c>
      <c r="AA281" s="222">
        <v>0</v>
      </c>
      <c r="AB281" s="222">
        <v>0</v>
      </c>
      <c r="AC281" s="222">
        <v>0</v>
      </c>
      <c r="AD281" s="222">
        <v>0</v>
      </c>
      <c r="AE281" s="222">
        <v>0</v>
      </c>
      <c r="AF281" s="221" t="s">
        <v>2926</v>
      </c>
      <c r="AG281" s="211"/>
    </row>
    <row r="282" spans="1:33" ht="12" customHeight="1" x14ac:dyDescent="0.35">
      <c r="A282" s="207"/>
      <c r="B282" s="211"/>
      <c r="C282" s="211"/>
      <c r="D282" s="211"/>
      <c r="E282" s="211"/>
      <c r="F282" s="211"/>
      <c r="G282" s="211"/>
      <c r="H282" s="211"/>
      <c r="I282" s="211"/>
      <c r="J282" s="211"/>
      <c r="K282" s="211"/>
      <c r="L282" s="211"/>
      <c r="M282" s="211"/>
      <c r="N282" s="211"/>
      <c r="O282" s="211"/>
      <c r="P282" s="211"/>
      <c r="Q282" s="211"/>
      <c r="R282" s="211"/>
      <c r="S282" s="211"/>
      <c r="T282" s="211"/>
      <c r="U282" s="211"/>
      <c r="V282" s="211"/>
      <c r="W282" s="211"/>
      <c r="X282" s="211"/>
      <c r="Y282" s="211"/>
      <c r="Z282" s="211"/>
      <c r="AA282" s="211"/>
      <c r="AB282" s="211"/>
      <c r="AC282" s="211"/>
      <c r="AD282" s="211"/>
      <c r="AE282" s="211"/>
      <c r="AF282" s="211"/>
      <c r="AG282" s="211"/>
    </row>
    <row r="283" spans="1:33" ht="12" customHeight="1" x14ac:dyDescent="0.35">
      <c r="A283" s="207"/>
      <c r="B283" s="219" t="s">
        <v>19</v>
      </c>
      <c r="C283" s="211"/>
      <c r="D283" s="211"/>
      <c r="E283" s="211"/>
      <c r="F283" s="211"/>
      <c r="G283" s="211"/>
      <c r="H283" s="211"/>
      <c r="I283" s="211"/>
      <c r="J283" s="211"/>
      <c r="K283" s="211"/>
      <c r="L283" s="211"/>
      <c r="M283" s="211"/>
      <c r="N283" s="211"/>
      <c r="O283" s="211"/>
      <c r="P283" s="211"/>
      <c r="Q283" s="211"/>
      <c r="R283" s="211"/>
      <c r="S283" s="211"/>
      <c r="T283" s="211"/>
      <c r="U283" s="211"/>
      <c r="V283" s="211"/>
      <c r="W283" s="211"/>
      <c r="X283" s="211"/>
      <c r="Y283" s="211"/>
      <c r="Z283" s="211"/>
      <c r="AA283" s="211"/>
      <c r="AB283" s="211"/>
      <c r="AC283" s="211"/>
      <c r="AD283" s="211"/>
      <c r="AE283" s="211"/>
      <c r="AF283" s="211"/>
      <c r="AG283" s="211"/>
    </row>
    <row r="284" spans="1:33" ht="12" customHeight="1" x14ac:dyDescent="0.35">
      <c r="A284" s="210" t="s">
        <v>2173</v>
      </c>
      <c r="B284" s="220" t="s">
        <v>1916</v>
      </c>
      <c r="C284" s="222">
        <v>0</v>
      </c>
      <c r="D284" s="222">
        <v>0</v>
      </c>
      <c r="E284" s="222">
        <v>0</v>
      </c>
      <c r="F284" s="222">
        <v>0</v>
      </c>
      <c r="G284" s="222">
        <v>0</v>
      </c>
      <c r="H284" s="222">
        <v>0</v>
      </c>
      <c r="I284" s="222">
        <v>0</v>
      </c>
      <c r="J284" s="222">
        <v>0</v>
      </c>
      <c r="K284" s="222">
        <v>0</v>
      </c>
      <c r="L284" s="222">
        <v>0</v>
      </c>
      <c r="M284" s="222">
        <v>0</v>
      </c>
      <c r="N284" s="222">
        <v>0</v>
      </c>
      <c r="O284" s="222">
        <v>0</v>
      </c>
      <c r="P284" s="222">
        <v>0</v>
      </c>
      <c r="Q284" s="222">
        <v>0</v>
      </c>
      <c r="R284" s="222">
        <v>0</v>
      </c>
      <c r="S284" s="222">
        <v>0</v>
      </c>
      <c r="T284" s="222">
        <v>0</v>
      </c>
      <c r="U284" s="222">
        <v>0</v>
      </c>
      <c r="V284" s="222">
        <v>0</v>
      </c>
      <c r="W284" s="222">
        <v>0</v>
      </c>
      <c r="X284" s="222">
        <v>0</v>
      </c>
      <c r="Y284" s="222">
        <v>0</v>
      </c>
      <c r="Z284" s="222">
        <v>0</v>
      </c>
      <c r="AA284" s="222">
        <v>0</v>
      </c>
      <c r="AB284" s="222">
        <v>0</v>
      </c>
      <c r="AC284" s="222">
        <v>0</v>
      </c>
      <c r="AD284" s="222">
        <v>0</v>
      </c>
      <c r="AE284" s="222">
        <v>0</v>
      </c>
      <c r="AF284" s="221" t="s">
        <v>2926</v>
      </c>
      <c r="AG284" s="211"/>
    </row>
    <row r="285" spans="1:33" ht="12" customHeight="1" x14ac:dyDescent="0.35">
      <c r="A285" s="210" t="s">
        <v>2174</v>
      </c>
      <c r="B285" s="220" t="s">
        <v>1918</v>
      </c>
      <c r="C285" s="222">
        <v>88.413826</v>
      </c>
      <c r="D285" s="222">
        <v>86.753883000000002</v>
      </c>
      <c r="E285" s="222">
        <v>85.013405000000006</v>
      </c>
      <c r="F285" s="222">
        <v>83.067131000000003</v>
      </c>
      <c r="G285" s="222">
        <v>81.609947000000005</v>
      </c>
      <c r="H285" s="222">
        <v>80.089516000000003</v>
      </c>
      <c r="I285" s="222">
        <v>78.676445000000001</v>
      </c>
      <c r="J285" s="222">
        <v>77.448882999999995</v>
      </c>
      <c r="K285" s="222">
        <v>76.287979000000007</v>
      </c>
      <c r="L285" s="222">
        <v>75.183509999999998</v>
      </c>
      <c r="M285" s="222">
        <v>74.119263000000004</v>
      </c>
      <c r="N285" s="222">
        <v>73.115295000000003</v>
      </c>
      <c r="O285" s="222">
        <v>72.144890000000004</v>
      </c>
      <c r="P285" s="222">
        <v>71.227722</v>
      </c>
      <c r="Q285" s="222">
        <v>70.358390999999997</v>
      </c>
      <c r="R285" s="222">
        <v>69.525040000000004</v>
      </c>
      <c r="S285" s="222">
        <v>68.721503999999996</v>
      </c>
      <c r="T285" s="222">
        <v>67.976676999999995</v>
      </c>
      <c r="U285" s="222">
        <v>67.251037999999994</v>
      </c>
      <c r="V285" s="222">
        <v>66.561233999999999</v>
      </c>
      <c r="W285" s="222">
        <v>65.906372000000005</v>
      </c>
      <c r="X285" s="222">
        <v>65.275238000000002</v>
      </c>
      <c r="Y285" s="222">
        <v>64.666297999999998</v>
      </c>
      <c r="Z285" s="222">
        <v>64.086440999999994</v>
      </c>
      <c r="AA285" s="222">
        <v>63.533180000000002</v>
      </c>
      <c r="AB285" s="222">
        <v>63.005938999999998</v>
      </c>
      <c r="AC285" s="222">
        <v>62.503478999999999</v>
      </c>
      <c r="AD285" s="222">
        <v>62.024666000000003</v>
      </c>
      <c r="AE285" s="222">
        <v>61.545715000000001</v>
      </c>
      <c r="AF285" s="221">
        <v>-1.2854000000000001E-2</v>
      </c>
      <c r="AG285" s="211"/>
    </row>
    <row r="286" spans="1:33" ht="12" customHeight="1" x14ac:dyDescent="0.35">
      <c r="A286" s="210" t="s">
        <v>2175</v>
      </c>
      <c r="B286" s="220" t="s">
        <v>1920</v>
      </c>
      <c r="C286" s="222">
        <v>76.597381999999996</v>
      </c>
      <c r="D286" s="222">
        <v>74.998749000000004</v>
      </c>
      <c r="E286" s="222">
        <v>73.457831999999996</v>
      </c>
      <c r="F286" s="222">
        <v>71.723327999999995</v>
      </c>
      <c r="G286" s="222">
        <v>70.369652000000002</v>
      </c>
      <c r="H286" s="222">
        <v>68.994606000000005</v>
      </c>
      <c r="I286" s="222">
        <v>67.651779000000005</v>
      </c>
      <c r="J286" s="222">
        <v>66.499083999999996</v>
      </c>
      <c r="K286" s="222">
        <v>65.403351000000001</v>
      </c>
      <c r="L286" s="222">
        <v>64.363067999999998</v>
      </c>
      <c r="M286" s="222">
        <v>63.372489999999999</v>
      </c>
      <c r="N286" s="222">
        <v>62.423546000000002</v>
      </c>
      <c r="O286" s="222">
        <v>61.473742999999999</v>
      </c>
      <c r="P286" s="222">
        <v>60.572392000000001</v>
      </c>
      <c r="Q286" s="222">
        <v>59.705638999999998</v>
      </c>
      <c r="R286" s="222">
        <v>58.890948999999999</v>
      </c>
      <c r="S286" s="222">
        <v>58.119762000000001</v>
      </c>
      <c r="T286" s="222">
        <v>57.377068000000001</v>
      </c>
      <c r="U286" s="222">
        <v>56.681637000000002</v>
      </c>
      <c r="V286" s="222">
        <v>56.019474000000002</v>
      </c>
      <c r="W286" s="222">
        <v>55.388103000000001</v>
      </c>
      <c r="X286" s="222">
        <v>54.788863999999997</v>
      </c>
      <c r="Y286" s="222">
        <v>54.221718000000003</v>
      </c>
      <c r="Z286" s="222">
        <v>53.678485999999999</v>
      </c>
      <c r="AA286" s="222">
        <v>53.162094000000003</v>
      </c>
      <c r="AB286" s="222">
        <v>52.671439999999997</v>
      </c>
      <c r="AC286" s="222">
        <v>52.203907000000001</v>
      </c>
      <c r="AD286" s="222">
        <v>51.756675999999999</v>
      </c>
      <c r="AE286" s="222">
        <v>51.309047999999997</v>
      </c>
      <c r="AF286" s="221">
        <v>-1.4208999999999999E-2</v>
      </c>
      <c r="AG286" s="211"/>
    </row>
    <row r="287" spans="1:33" ht="12" customHeight="1" x14ac:dyDescent="0.35">
      <c r="A287" s="210" t="s">
        <v>2176</v>
      </c>
      <c r="B287" s="220" t="s">
        <v>1922</v>
      </c>
      <c r="C287" s="222">
        <v>78.524833999999998</v>
      </c>
      <c r="D287" s="222">
        <v>77.078856999999999</v>
      </c>
      <c r="E287" s="222">
        <v>75.570296999999997</v>
      </c>
      <c r="F287" s="222">
        <v>73.876739999999998</v>
      </c>
      <c r="G287" s="222">
        <v>72.484634</v>
      </c>
      <c r="H287" s="222">
        <v>71.100677000000005</v>
      </c>
      <c r="I287" s="222">
        <v>69.723647999999997</v>
      </c>
      <c r="J287" s="222">
        <v>68.536873</v>
      </c>
      <c r="K287" s="222">
        <v>67.406784000000002</v>
      </c>
      <c r="L287" s="222">
        <v>66.334450000000004</v>
      </c>
      <c r="M287" s="222">
        <v>65.309967</v>
      </c>
      <c r="N287" s="222">
        <v>64.322777000000002</v>
      </c>
      <c r="O287" s="222">
        <v>63.348388999999997</v>
      </c>
      <c r="P287" s="222">
        <v>62.411422999999999</v>
      </c>
      <c r="Q287" s="222">
        <v>61.519599999999997</v>
      </c>
      <c r="R287" s="222">
        <v>60.684131999999998</v>
      </c>
      <c r="S287" s="222">
        <v>59.891643999999999</v>
      </c>
      <c r="T287" s="222">
        <v>59.131507999999997</v>
      </c>
      <c r="U287" s="222">
        <v>58.415112000000001</v>
      </c>
      <c r="V287" s="222">
        <v>57.732002000000001</v>
      </c>
      <c r="W287" s="222">
        <v>57.080207999999999</v>
      </c>
      <c r="X287" s="222">
        <v>56.460631999999997</v>
      </c>
      <c r="Y287" s="222">
        <v>55.874240999999998</v>
      </c>
      <c r="Z287" s="222">
        <v>55.312679000000003</v>
      </c>
      <c r="AA287" s="222">
        <v>54.778666999999999</v>
      </c>
      <c r="AB287" s="222">
        <v>54.271225000000001</v>
      </c>
      <c r="AC287" s="222">
        <v>53.787669999999999</v>
      </c>
      <c r="AD287" s="222">
        <v>53.324505000000002</v>
      </c>
      <c r="AE287" s="222">
        <v>52.862124999999999</v>
      </c>
      <c r="AF287" s="221">
        <v>-1.4034E-2</v>
      </c>
      <c r="AG287" s="211"/>
    </row>
    <row r="288" spans="1:33" ht="12" customHeight="1" x14ac:dyDescent="0.35">
      <c r="A288" s="210" t="s">
        <v>2177</v>
      </c>
      <c r="B288" s="220" t="s">
        <v>1924</v>
      </c>
      <c r="C288" s="222">
        <v>83.659392999999994</v>
      </c>
      <c r="D288" s="222">
        <v>82.113517999999999</v>
      </c>
      <c r="E288" s="222">
        <v>80.522766000000004</v>
      </c>
      <c r="F288" s="222">
        <v>78.765709000000001</v>
      </c>
      <c r="G288" s="222">
        <v>77.256675999999999</v>
      </c>
      <c r="H288" s="222">
        <v>75.733131</v>
      </c>
      <c r="I288" s="222">
        <v>74.230919</v>
      </c>
      <c r="J288" s="222">
        <v>72.938498999999993</v>
      </c>
      <c r="K288" s="222">
        <v>71.713448</v>
      </c>
      <c r="L288" s="222">
        <v>70.544372999999993</v>
      </c>
      <c r="M288" s="222">
        <v>69.429985000000002</v>
      </c>
      <c r="N288" s="222">
        <v>68.358574000000004</v>
      </c>
      <c r="O288" s="222">
        <v>67.312454000000002</v>
      </c>
      <c r="P288" s="222">
        <v>66.305556999999993</v>
      </c>
      <c r="Q288" s="222">
        <v>65.357094000000004</v>
      </c>
      <c r="R288" s="222">
        <v>64.459220999999999</v>
      </c>
      <c r="S288" s="222">
        <v>63.599429999999998</v>
      </c>
      <c r="T288" s="222">
        <v>62.781261000000001</v>
      </c>
      <c r="U288" s="222">
        <v>62.006481000000001</v>
      </c>
      <c r="V288" s="222">
        <v>61.267918000000002</v>
      </c>
      <c r="W288" s="222">
        <v>60.564976000000001</v>
      </c>
      <c r="X288" s="222">
        <v>59.895012000000001</v>
      </c>
      <c r="Y288" s="222">
        <v>59.256968999999998</v>
      </c>
      <c r="Z288" s="222">
        <v>58.647357999999997</v>
      </c>
      <c r="AA288" s="222">
        <v>58.066391000000003</v>
      </c>
      <c r="AB288" s="222">
        <v>57.513969000000003</v>
      </c>
      <c r="AC288" s="222">
        <v>56.987456999999999</v>
      </c>
      <c r="AD288" s="222">
        <v>56.483753</v>
      </c>
      <c r="AE288" s="222">
        <v>55.982346</v>
      </c>
      <c r="AF288" s="221">
        <v>-1.4245000000000001E-2</v>
      </c>
      <c r="AG288" s="211"/>
    </row>
    <row r="289" spans="1:33" ht="12" customHeight="1" x14ac:dyDescent="0.35">
      <c r="A289" s="210" t="s">
        <v>2178</v>
      </c>
      <c r="B289" s="220" t="s">
        <v>1926</v>
      </c>
      <c r="C289" s="222">
        <v>0</v>
      </c>
      <c r="D289" s="222">
        <v>0</v>
      </c>
      <c r="E289" s="222">
        <v>0</v>
      </c>
      <c r="F289" s="222">
        <v>0</v>
      </c>
      <c r="G289" s="222">
        <v>0</v>
      </c>
      <c r="H289" s="222">
        <v>0</v>
      </c>
      <c r="I289" s="222">
        <v>0</v>
      </c>
      <c r="J289" s="222">
        <v>0</v>
      </c>
      <c r="K289" s="222">
        <v>0</v>
      </c>
      <c r="L289" s="222">
        <v>0</v>
      </c>
      <c r="M289" s="222">
        <v>0</v>
      </c>
      <c r="N289" s="222">
        <v>0</v>
      </c>
      <c r="O289" s="222">
        <v>0</v>
      </c>
      <c r="P289" s="222">
        <v>0</v>
      </c>
      <c r="Q289" s="222">
        <v>0</v>
      </c>
      <c r="R289" s="222">
        <v>0</v>
      </c>
      <c r="S289" s="222">
        <v>0</v>
      </c>
      <c r="T289" s="222">
        <v>0</v>
      </c>
      <c r="U289" s="222">
        <v>0</v>
      </c>
      <c r="V289" s="222">
        <v>0</v>
      </c>
      <c r="W289" s="222">
        <v>0</v>
      </c>
      <c r="X289" s="222">
        <v>0</v>
      </c>
      <c r="Y289" s="222">
        <v>0</v>
      </c>
      <c r="Z289" s="222">
        <v>0</v>
      </c>
      <c r="AA289" s="222">
        <v>0</v>
      </c>
      <c r="AB289" s="222">
        <v>0</v>
      </c>
      <c r="AC289" s="222">
        <v>0</v>
      </c>
      <c r="AD289" s="222">
        <v>0</v>
      </c>
      <c r="AE289" s="222">
        <v>0</v>
      </c>
      <c r="AF289" s="221" t="s">
        <v>2926</v>
      </c>
      <c r="AG289" s="211"/>
    </row>
    <row r="290" spans="1:33" ht="12" customHeight="1" x14ac:dyDescent="0.35">
      <c r="A290" s="210" t="s">
        <v>2179</v>
      </c>
      <c r="B290" s="220" t="s">
        <v>1928</v>
      </c>
      <c r="C290" s="222">
        <v>0</v>
      </c>
      <c r="D290" s="222">
        <v>0</v>
      </c>
      <c r="E290" s="222">
        <v>0</v>
      </c>
      <c r="F290" s="222">
        <v>0</v>
      </c>
      <c r="G290" s="222">
        <v>0</v>
      </c>
      <c r="H290" s="222">
        <v>0</v>
      </c>
      <c r="I290" s="222">
        <v>0</v>
      </c>
      <c r="J290" s="222">
        <v>0</v>
      </c>
      <c r="K290" s="222">
        <v>0</v>
      </c>
      <c r="L290" s="222">
        <v>0</v>
      </c>
      <c r="M290" s="222">
        <v>0</v>
      </c>
      <c r="N290" s="222">
        <v>0</v>
      </c>
      <c r="O290" s="222">
        <v>0</v>
      </c>
      <c r="P290" s="222">
        <v>0</v>
      </c>
      <c r="Q290" s="222">
        <v>0</v>
      </c>
      <c r="R290" s="222">
        <v>0</v>
      </c>
      <c r="S290" s="222">
        <v>0</v>
      </c>
      <c r="T290" s="222">
        <v>0</v>
      </c>
      <c r="U290" s="222">
        <v>0</v>
      </c>
      <c r="V290" s="222">
        <v>0</v>
      </c>
      <c r="W290" s="222">
        <v>0</v>
      </c>
      <c r="X290" s="222">
        <v>0</v>
      </c>
      <c r="Y290" s="222">
        <v>0</v>
      </c>
      <c r="Z290" s="222">
        <v>0</v>
      </c>
      <c r="AA290" s="222">
        <v>0</v>
      </c>
      <c r="AB290" s="222">
        <v>0</v>
      </c>
      <c r="AC290" s="222">
        <v>0</v>
      </c>
      <c r="AD290" s="222">
        <v>0</v>
      </c>
      <c r="AE290" s="222">
        <v>0</v>
      </c>
      <c r="AF290" s="221" t="s">
        <v>2926</v>
      </c>
      <c r="AG290" s="211"/>
    </row>
    <row r="291" spans="1:33" ht="12" customHeight="1" x14ac:dyDescent="0.35">
      <c r="A291" s="210" t="s">
        <v>2180</v>
      </c>
      <c r="B291" s="220" t="s">
        <v>1930</v>
      </c>
      <c r="C291" s="222">
        <v>0</v>
      </c>
      <c r="D291" s="222">
        <v>0</v>
      </c>
      <c r="E291" s="222">
        <v>0</v>
      </c>
      <c r="F291" s="222">
        <v>0</v>
      </c>
      <c r="G291" s="222">
        <v>0</v>
      </c>
      <c r="H291" s="222">
        <v>0</v>
      </c>
      <c r="I291" s="222">
        <v>0</v>
      </c>
      <c r="J291" s="222">
        <v>0</v>
      </c>
      <c r="K291" s="222">
        <v>0</v>
      </c>
      <c r="L291" s="222">
        <v>0</v>
      </c>
      <c r="M291" s="222">
        <v>0</v>
      </c>
      <c r="N291" s="222">
        <v>0</v>
      </c>
      <c r="O291" s="222">
        <v>0</v>
      </c>
      <c r="P291" s="222">
        <v>0</v>
      </c>
      <c r="Q291" s="222">
        <v>0</v>
      </c>
      <c r="R291" s="222">
        <v>0</v>
      </c>
      <c r="S291" s="222">
        <v>0</v>
      </c>
      <c r="T291" s="222">
        <v>0</v>
      </c>
      <c r="U291" s="222">
        <v>0</v>
      </c>
      <c r="V291" s="222">
        <v>0</v>
      </c>
      <c r="W291" s="222">
        <v>0</v>
      </c>
      <c r="X291" s="222">
        <v>0</v>
      </c>
      <c r="Y291" s="222">
        <v>0</v>
      </c>
      <c r="Z291" s="222">
        <v>0</v>
      </c>
      <c r="AA291" s="222">
        <v>0</v>
      </c>
      <c r="AB291" s="222">
        <v>0</v>
      </c>
      <c r="AC291" s="222">
        <v>0</v>
      </c>
      <c r="AD291" s="222">
        <v>0</v>
      </c>
      <c r="AE291" s="222">
        <v>0</v>
      </c>
      <c r="AF291" s="221" t="s">
        <v>2926</v>
      </c>
      <c r="AG291" s="211"/>
    </row>
    <row r="292" spans="1:33" ht="12" customHeight="1" x14ac:dyDescent="0.35">
      <c r="A292" s="210" t="s">
        <v>2181</v>
      </c>
      <c r="B292" s="220" t="s">
        <v>1932</v>
      </c>
      <c r="C292" s="222">
        <v>0</v>
      </c>
      <c r="D292" s="222">
        <v>0</v>
      </c>
      <c r="E292" s="222">
        <v>0</v>
      </c>
      <c r="F292" s="222">
        <v>0</v>
      </c>
      <c r="G292" s="222">
        <v>0</v>
      </c>
      <c r="H292" s="222">
        <v>0</v>
      </c>
      <c r="I292" s="222">
        <v>0</v>
      </c>
      <c r="J292" s="222">
        <v>0</v>
      </c>
      <c r="K292" s="222">
        <v>0</v>
      </c>
      <c r="L292" s="222">
        <v>0</v>
      </c>
      <c r="M292" s="222">
        <v>0</v>
      </c>
      <c r="N292" s="222">
        <v>0</v>
      </c>
      <c r="O292" s="222">
        <v>0</v>
      </c>
      <c r="P292" s="222">
        <v>0</v>
      </c>
      <c r="Q292" s="222">
        <v>0</v>
      </c>
      <c r="R292" s="222">
        <v>0</v>
      </c>
      <c r="S292" s="222">
        <v>0</v>
      </c>
      <c r="T292" s="222">
        <v>0</v>
      </c>
      <c r="U292" s="222">
        <v>0</v>
      </c>
      <c r="V292" s="222">
        <v>0</v>
      </c>
      <c r="W292" s="222">
        <v>0</v>
      </c>
      <c r="X292" s="222">
        <v>0</v>
      </c>
      <c r="Y292" s="222">
        <v>0</v>
      </c>
      <c r="Z292" s="222">
        <v>0</v>
      </c>
      <c r="AA292" s="222">
        <v>0</v>
      </c>
      <c r="AB292" s="222">
        <v>0</v>
      </c>
      <c r="AC292" s="222">
        <v>0</v>
      </c>
      <c r="AD292" s="222">
        <v>0</v>
      </c>
      <c r="AE292" s="222">
        <v>0</v>
      </c>
      <c r="AF292" s="221" t="s">
        <v>2926</v>
      </c>
      <c r="AG292" s="211"/>
    </row>
    <row r="293" spans="1:33" ht="12" customHeight="1" x14ac:dyDescent="0.35">
      <c r="A293" s="210" t="s">
        <v>2182</v>
      </c>
      <c r="B293" s="220" t="s">
        <v>1934</v>
      </c>
      <c r="C293" s="222">
        <v>0</v>
      </c>
      <c r="D293" s="222">
        <v>0</v>
      </c>
      <c r="E293" s="222">
        <v>0</v>
      </c>
      <c r="F293" s="222">
        <v>0</v>
      </c>
      <c r="G293" s="222">
        <v>0</v>
      </c>
      <c r="H293" s="222">
        <v>0</v>
      </c>
      <c r="I293" s="222">
        <v>0</v>
      </c>
      <c r="J293" s="222">
        <v>0</v>
      </c>
      <c r="K293" s="222">
        <v>0</v>
      </c>
      <c r="L293" s="222">
        <v>0</v>
      </c>
      <c r="M293" s="222">
        <v>0</v>
      </c>
      <c r="N293" s="222">
        <v>0</v>
      </c>
      <c r="O293" s="222">
        <v>0</v>
      </c>
      <c r="P293" s="222">
        <v>0</v>
      </c>
      <c r="Q293" s="222">
        <v>0</v>
      </c>
      <c r="R293" s="222">
        <v>0</v>
      </c>
      <c r="S293" s="222">
        <v>0</v>
      </c>
      <c r="T293" s="222">
        <v>0</v>
      </c>
      <c r="U293" s="222">
        <v>0</v>
      </c>
      <c r="V293" s="222">
        <v>0</v>
      </c>
      <c r="W293" s="222">
        <v>0</v>
      </c>
      <c r="X293" s="222">
        <v>0</v>
      </c>
      <c r="Y293" s="222">
        <v>0</v>
      </c>
      <c r="Z293" s="222">
        <v>0</v>
      </c>
      <c r="AA293" s="222">
        <v>0</v>
      </c>
      <c r="AB293" s="222">
        <v>0</v>
      </c>
      <c r="AC293" s="222">
        <v>0</v>
      </c>
      <c r="AD293" s="222">
        <v>0</v>
      </c>
      <c r="AE293" s="222">
        <v>0</v>
      </c>
      <c r="AF293" s="221" t="s">
        <v>2926</v>
      </c>
      <c r="AG293" s="211"/>
    </row>
    <row r="294" spans="1:33" ht="12" customHeight="1" x14ac:dyDescent="0.35">
      <c r="A294" s="210" t="s">
        <v>2183</v>
      </c>
      <c r="B294" s="220" t="s">
        <v>1936</v>
      </c>
      <c r="C294" s="222">
        <v>80.675399999999996</v>
      </c>
      <c r="D294" s="222">
        <v>78.822716</v>
      </c>
      <c r="E294" s="222">
        <v>76.998069999999998</v>
      </c>
      <c r="F294" s="222">
        <v>75.292793000000003</v>
      </c>
      <c r="G294" s="222">
        <v>73.762992999999994</v>
      </c>
      <c r="H294" s="222">
        <v>72.242828000000003</v>
      </c>
      <c r="I294" s="222">
        <v>70.847694000000004</v>
      </c>
      <c r="J294" s="222">
        <v>69.593757999999994</v>
      </c>
      <c r="K294" s="222">
        <v>68.413787999999997</v>
      </c>
      <c r="L294" s="222">
        <v>67.313980000000001</v>
      </c>
      <c r="M294" s="222">
        <v>66.257819999999995</v>
      </c>
      <c r="N294" s="222">
        <v>65.258071999999999</v>
      </c>
      <c r="O294" s="222">
        <v>64.236214000000004</v>
      </c>
      <c r="P294" s="222">
        <v>63.247684</v>
      </c>
      <c r="Q294" s="222">
        <v>62.300013999999997</v>
      </c>
      <c r="R294" s="222">
        <v>61.398186000000003</v>
      </c>
      <c r="S294" s="222">
        <v>60.538513000000002</v>
      </c>
      <c r="T294" s="222">
        <v>59.717689999999997</v>
      </c>
      <c r="U294" s="222">
        <v>58.937164000000003</v>
      </c>
      <c r="V294" s="222">
        <v>58.195281999999999</v>
      </c>
      <c r="W294" s="222">
        <v>57.489497999999998</v>
      </c>
      <c r="X294" s="222">
        <v>56.814579000000002</v>
      </c>
      <c r="Y294" s="222">
        <v>56.168320000000001</v>
      </c>
      <c r="Z294" s="222">
        <v>55.551524999999998</v>
      </c>
      <c r="AA294" s="222">
        <v>54.962829999999997</v>
      </c>
      <c r="AB294" s="222">
        <v>54.401043000000001</v>
      </c>
      <c r="AC294" s="222">
        <v>53.864845000000003</v>
      </c>
      <c r="AD294" s="222">
        <v>53.353119</v>
      </c>
      <c r="AE294" s="222">
        <v>52.857723</v>
      </c>
      <c r="AF294" s="221">
        <v>-1.4988E-2</v>
      </c>
      <c r="AG294" s="211"/>
    </row>
    <row r="295" spans="1:33" ht="12" customHeight="1" x14ac:dyDescent="0.35">
      <c r="A295" s="210" t="s">
        <v>2184</v>
      </c>
      <c r="B295" s="220" t="s">
        <v>1938</v>
      </c>
      <c r="C295" s="222">
        <v>0</v>
      </c>
      <c r="D295" s="222">
        <v>0</v>
      </c>
      <c r="E295" s="222">
        <v>0</v>
      </c>
      <c r="F295" s="222">
        <v>0</v>
      </c>
      <c r="G295" s="222">
        <v>0</v>
      </c>
      <c r="H295" s="222">
        <v>0</v>
      </c>
      <c r="I295" s="222">
        <v>0</v>
      </c>
      <c r="J295" s="222">
        <v>0</v>
      </c>
      <c r="K295" s="222">
        <v>0</v>
      </c>
      <c r="L295" s="222">
        <v>0</v>
      </c>
      <c r="M295" s="222">
        <v>0</v>
      </c>
      <c r="N295" s="222">
        <v>0</v>
      </c>
      <c r="O295" s="222">
        <v>0</v>
      </c>
      <c r="P295" s="222">
        <v>0</v>
      </c>
      <c r="Q295" s="222">
        <v>0</v>
      </c>
      <c r="R295" s="222">
        <v>0</v>
      </c>
      <c r="S295" s="222">
        <v>0</v>
      </c>
      <c r="T295" s="222">
        <v>0</v>
      </c>
      <c r="U295" s="222">
        <v>0</v>
      </c>
      <c r="V295" s="222">
        <v>0</v>
      </c>
      <c r="W295" s="222">
        <v>0</v>
      </c>
      <c r="X295" s="222">
        <v>0</v>
      </c>
      <c r="Y295" s="222">
        <v>0</v>
      </c>
      <c r="Z295" s="222">
        <v>0</v>
      </c>
      <c r="AA295" s="222">
        <v>0</v>
      </c>
      <c r="AB295" s="222">
        <v>0</v>
      </c>
      <c r="AC295" s="222">
        <v>0</v>
      </c>
      <c r="AD295" s="222">
        <v>0</v>
      </c>
      <c r="AE295" s="222">
        <v>0</v>
      </c>
      <c r="AF295" s="221" t="s">
        <v>2926</v>
      </c>
      <c r="AG295" s="211"/>
    </row>
    <row r="296" spans="1:33" ht="12" customHeight="1" x14ac:dyDescent="0.35">
      <c r="A296" s="210" t="s">
        <v>2185</v>
      </c>
      <c r="B296" s="220" t="s">
        <v>1940</v>
      </c>
      <c r="C296" s="222">
        <v>0</v>
      </c>
      <c r="D296" s="222">
        <v>0</v>
      </c>
      <c r="E296" s="222">
        <v>0</v>
      </c>
      <c r="F296" s="222">
        <v>0</v>
      </c>
      <c r="G296" s="222">
        <v>0</v>
      </c>
      <c r="H296" s="222">
        <v>0</v>
      </c>
      <c r="I296" s="222">
        <v>0</v>
      </c>
      <c r="J296" s="222">
        <v>0</v>
      </c>
      <c r="K296" s="222">
        <v>0</v>
      </c>
      <c r="L296" s="222">
        <v>0</v>
      </c>
      <c r="M296" s="222">
        <v>0</v>
      </c>
      <c r="N296" s="222">
        <v>0</v>
      </c>
      <c r="O296" s="222">
        <v>0</v>
      </c>
      <c r="P296" s="222">
        <v>0</v>
      </c>
      <c r="Q296" s="222">
        <v>0</v>
      </c>
      <c r="R296" s="222">
        <v>0</v>
      </c>
      <c r="S296" s="222">
        <v>0</v>
      </c>
      <c r="T296" s="222">
        <v>0</v>
      </c>
      <c r="U296" s="222">
        <v>0</v>
      </c>
      <c r="V296" s="222">
        <v>0</v>
      </c>
      <c r="W296" s="222">
        <v>0</v>
      </c>
      <c r="X296" s="222">
        <v>0</v>
      </c>
      <c r="Y296" s="222">
        <v>0</v>
      </c>
      <c r="Z296" s="222">
        <v>0</v>
      </c>
      <c r="AA296" s="222">
        <v>0</v>
      </c>
      <c r="AB296" s="222">
        <v>0</v>
      </c>
      <c r="AC296" s="222">
        <v>0</v>
      </c>
      <c r="AD296" s="222">
        <v>0</v>
      </c>
      <c r="AE296" s="222">
        <v>0</v>
      </c>
      <c r="AF296" s="221" t="s">
        <v>2926</v>
      </c>
      <c r="AG296" s="211"/>
    </row>
    <row r="297" spans="1:33" ht="12" customHeight="1" x14ac:dyDescent="0.35">
      <c r="A297" s="210" t="s">
        <v>2186</v>
      </c>
      <c r="B297" s="220" t="s">
        <v>1942</v>
      </c>
      <c r="C297" s="222">
        <v>0</v>
      </c>
      <c r="D297" s="222">
        <v>0</v>
      </c>
      <c r="E297" s="222">
        <v>0</v>
      </c>
      <c r="F297" s="222">
        <v>0</v>
      </c>
      <c r="G297" s="222">
        <v>0</v>
      </c>
      <c r="H297" s="222">
        <v>0</v>
      </c>
      <c r="I297" s="222">
        <v>0</v>
      </c>
      <c r="J297" s="222">
        <v>0</v>
      </c>
      <c r="K297" s="222">
        <v>0</v>
      </c>
      <c r="L297" s="222">
        <v>0</v>
      </c>
      <c r="M297" s="222">
        <v>0</v>
      </c>
      <c r="N297" s="222">
        <v>0</v>
      </c>
      <c r="O297" s="222">
        <v>0</v>
      </c>
      <c r="P297" s="222">
        <v>0</v>
      </c>
      <c r="Q297" s="222">
        <v>0</v>
      </c>
      <c r="R297" s="222">
        <v>0</v>
      </c>
      <c r="S297" s="222">
        <v>0</v>
      </c>
      <c r="T297" s="222">
        <v>0</v>
      </c>
      <c r="U297" s="222">
        <v>0</v>
      </c>
      <c r="V297" s="222">
        <v>0</v>
      </c>
      <c r="W297" s="222">
        <v>0</v>
      </c>
      <c r="X297" s="222">
        <v>0</v>
      </c>
      <c r="Y297" s="222">
        <v>0</v>
      </c>
      <c r="Z297" s="222">
        <v>0</v>
      </c>
      <c r="AA297" s="222">
        <v>0</v>
      </c>
      <c r="AB297" s="222">
        <v>0</v>
      </c>
      <c r="AC297" s="222">
        <v>0</v>
      </c>
      <c r="AD297" s="222">
        <v>0</v>
      </c>
      <c r="AE297" s="222">
        <v>0</v>
      </c>
      <c r="AF297" s="221" t="s">
        <v>2926</v>
      </c>
      <c r="AG297" s="211"/>
    </row>
    <row r="298" spans="1:33" ht="12" customHeight="1" x14ac:dyDescent="0.35">
      <c r="A298" s="210" t="s">
        <v>2187</v>
      </c>
      <c r="B298" s="220" t="s">
        <v>1944</v>
      </c>
      <c r="C298" s="222">
        <v>83.371002000000004</v>
      </c>
      <c r="D298" s="222">
        <v>81.741028</v>
      </c>
      <c r="E298" s="222">
        <v>80.223990999999998</v>
      </c>
      <c r="F298" s="222">
        <v>78.597167999999996</v>
      </c>
      <c r="G298" s="222">
        <v>77.105407999999997</v>
      </c>
      <c r="H298" s="222">
        <v>75.664321999999999</v>
      </c>
      <c r="I298" s="222">
        <v>74.277878000000001</v>
      </c>
      <c r="J298" s="222">
        <v>73.034378000000004</v>
      </c>
      <c r="K298" s="222">
        <v>71.851142999999993</v>
      </c>
      <c r="L298" s="222">
        <v>70.732819000000006</v>
      </c>
      <c r="M298" s="222">
        <v>69.653732000000005</v>
      </c>
      <c r="N298" s="222">
        <v>68.614204000000001</v>
      </c>
      <c r="O298" s="222">
        <v>67.553612000000001</v>
      </c>
      <c r="P298" s="222">
        <v>66.534683000000001</v>
      </c>
      <c r="Q298" s="222">
        <v>65.562584000000001</v>
      </c>
      <c r="R298" s="222">
        <v>64.639076000000003</v>
      </c>
      <c r="S298" s="222">
        <v>63.763106999999998</v>
      </c>
      <c r="T298" s="222">
        <v>62.928458999999997</v>
      </c>
      <c r="U298" s="222">
        <v>62.137836</v>
      </c>
      <c r="V298" s="222">
        <v>61.385502000000002</v>
      </c>
      <c r="W298" s="222">
        <v>60.670712000000002</v>
      </c>
      <c r="X298" s="222">
        <v>59.996383999999999</v>
      </c>
      <c r="Y298" s="222">
        <v>59.344673</v>
      </c>
      <c r="Z298" s="222">
        <v>58.722858000000002</v>
      </c>
      <c r="AA298" s="222">
        <v>58.129032000000002</v>
      </c>
      <c r="AB298" s="222">
        <v>57.562485000000002</v>
      </c>
      <c r="AC298" s="222">
        <v>57.021751000000002</v>
      </c>
      <c r="AD298" s="222">
        <v>56.505679999999998</v>
      </c>
      <c r="AE298" s="222">
        <v>56.006152999999998</v>
      </c>
      <c r="AF298" s="221">
        <v>-1.4108000000000001E-2</v>
      </c>
      <c r="AG298" s="211"/>
    </row>
    <row r="299" spans="1:33" ht="12" customHeight="1" x14ac:dyDescent="0.35">
      <c r="A299" s="210" t="s">
        <v>2188</v>
      </c>
      <c r="B299" s="220" t="s">
        <v>1946</v>
      </c>
      <c r="C299" s="222">
        <v>0</v>
      </c>
      <c r="D299" s="222">
        <v>0</v>
      </c>
      <c r="E299" s="222">
        <v>0</v>
      </c>
      <c r="F299" s="222">
        <v>101.845108</v>
      </c>
      <c r="G299" s="222">
        <v>99.956558000000001</v>
      </c>
      <c r="H299" s="222">
        <v>98.203750999999997</v>
      </c>
      <c r="I299" s="222">
        <v>96.551422000000002</v>
      </c>
      <c r="J299" s="222">
        <v>95.011382999999995</v>
      </c>
      <c r="K299" s="222">
        <v>93.551682</v>
      </c>
      <c r="L299" s="222">
        <v>92.174141000000006</v>
      </c>
      <c r="M299" s="222">
        <v>90.866935999999995</v>
      </c>
      <c r="N299" s="222">
        <v>89.635390999999998</v>
      </c>
      <c r="O299" s="222">
        <v>88.393112000000002</v>
      </c>
      <c r="P299" s="222">
        <v>87.198929000000007</v>
      </c>
      <c r="Q299" s="222">
        <v>86.057616999999993</v>
      </c>
      <c r="R299" s="222">
        <v>84.965262999999993</v>
      </c>
      <c r="S299" s="222">
        <v>83.914969999999997</v>
      </c>
      <c r="T299" s="222">
        <v>82.933220000000006</v>
      </c>
      <c r="U299" s="222">
        <v>81.982963999999996</v>
      </c>
      <c r="V299" s="222">
        <v>81.074714999999998</v>
      </c>
      <c r="W299" s="222">
        <v>80.206947</v>
      </c>
      <c r="X299" s="222">
        <v>79.374420000000001</v>
      </c>
      <c r="Y299" s="222">
        <v>78.571608999999995</v>
      </c>
      <c r="Z299" s="222">
        <v>77.80941</v>
      </c>
      <c r="AA299" s="222">
        <v>77.078559999999996</v>
      </c>
      <c r="AB299" s="222">
        <v>76.379615999999999</v>
      </c>
      <c r="AC299" s="222">
        <v>75.712502000000001</v>
      </c>
      <c r="AD299" s="222">
        <v>75.076774999999998</v>
      </c>
      <c r="AE299" s="222">
        <v>74.462006000000002</v>
      </c>
      <c r="AF299" s="221" t="s">
        <v>2926</v>
      </c>
      <c r="AG299" s="211"/>
    </row>
    <row r="300" spans="1:33" ht="15" customHeight="1" x14ac:dyDescent="0.35">
      <c r="A300" s="207"/>
      <c r="B300" s="211"/>
      <c r="C300" s="211"/>
      <c r="D300" s="211"/>
      <c r="E300" s="211"/>
      <c r="F300" s="211"/>
      <c r="G300" s="211"/>
      <c r="H300" s="211"/>
      <c r="I300" s="211"/>
      <c r="J300" s="211"/>
      <c r="K300" s="211"/>
      <c r="L300" s="211"/>
      <c r="M300" s="211"/>
      <c r="N300" s="211"/>
      <c r="O300" s="211"/>
      <c r="P300" s="211"/>
      <c r="Q300" s="211"/>
      <c r="R300" s="211"/>
      <c r="S300" s="211"/>
      <c r="T300" s="211"/>
      <c r="U300" s="211"/>
      <c r="V300" s="211"/>
      <c r="W300" s="211"/>
      <c r="X300" s="211"/>
      <c r="Y300" s="211"/>
      <c r="Z300" s="211"/>
      <c r="AA300" s="211"/>
      <c r="AB300" s="211"/>
      <c r="AC300" s="211"/>
      <c r="AD300" s="211"/>
      <c r="AE300" s="211"/>
      <c r="AF300" s="211"/>
      <c r="AG300" s="211"/>
    </row>
    <row r="301" spans="1:33" ht="15" customHeight="1" x14ac:dyDescent="0.35">
      <c r="A301" s="207"/>
      <c r="B301" s="219" t="s">
        <v>18</v>
      </c>
      <c r="C301" s="211"/>
      <c r="D301" s="211"/>
      <c r="E301" s="211"/>
      <c r="F301" s="211"/>
      <c r="G301" s="211"/>
      <c r="H301" s="211"/>
      <c r="I301" s="211"/>
      <c r="J301" s="211"/>
      <c r="K301" s="211"/>
      <c r="L301" s="211"/>
      <c r="M301" s="211"/>
      <c r="N301" s="211"/>
      <c r="O301" s="211"/>
      <c r="P301" s="211"/>
      <c r="Q301" s="211"/>
      <c r="R301" s="211"/>
      <c r="S301" s="211"/>
      <c r="T301" s="211"/>
      <c r="U301" s="211"/>
      <c r="V301" s="211"/>
      <c r="W301" s="211"/>
      <c r="X301" s="211"/>
      <c r="Y301" s="211"/>
      <c r="Z301" s="211"/>
      <c r="AA301" s="211"/>
      <c r="AB301" s="211"/>
      <c r="AC301" s="211"/>
      <c r="AD301" s="211"/>
      <c r="AE301" s="211"/>
      <c r="AF301" s="211"/>
      <c r="AG301" s="211"/>
    </row>
    <row r="302" spans="1:33" ht="15" customHeight="1" x14ac:dyDescent="0.35">
      <c r="A302" s="210" t="s">
        <v>2189</v>
      </c>
      <c r="B302" s="220" t="s">
        <v>2190</v>
      </c>
      <c r="C302" s="222">
        <v>35.308383999999997</v>
      </c>
      <c r="D302" s="222">
        <v>35.581130999999999</v>
      </c>
      <c r="E302" s="222">
        <v>35.517707999999999</v>
      </c>
      <c r="F302" s="222">
        <v>35.850079000000001</v>
      </c>
      <c r="G302" s="222">
        <v>35.802093999999997</v>
      </c>
      <c r="H302" s="222">
        <v>35.900547000000003</v>
      </c>
      <c r="I302" s="222">
        <v>36.232376000000002</v>
      </c>
      <c r="J302" s="222">
        <v>36.212929000000003</v>
      </c>
      <c r="K302" s="222">
        <v>36.201416000000002</v>
      </c>
      <c r="L302" s="222">
        <v>36.249034999999999</v>
      </c>
      <c r="M302" s="222">
        <v>36.284923999999997</v>
      </c>
      <c r="N302" s="222">
        <v>36.328204999999997</v>
      </c>
      <c r="O302" s="222">
        <v>36.354999999999997</v>
      </c>
      <c r="P302" s="222">
        <v>36.386992999999997</v>
      </c>
      <c r="Q302" s="222">
        <v>36.413936999999997</v>
      </c>
      <c r="R302" s="222">
        <v>36.466507</v>
      </c>
      <c r="S302" s="222">
        <v>36.492846999999998</v>
      </c>
      <c r="T302" s="222">
        <v>36.564357999999999</v>
      </c>
      <c r="U302" s="222">
        <v>36.619278000000001</v>
      </c>
      <c r="V302" s="222">
        <v>36.666739999999997</v>
      </c>
      <c r="W302" s="222">
        <v>36.719665999999997</v>
      </c>
      <c r="X302" s="222">
        <v>36.762946999999997</v>
      </c>
      <c r="Y302" s="222">
        <v>36.793041000000002</v>
      </c>
      <c r="Z302" s="222">
        <v>36.814247000000002</v>
      </c>
      <c r="AA302" s="222">
        <v>36.841675000000002</v>
      </c>
      <c r="AB302" s="222">
        <v>36.867905</v>
      </c>
      <c r="AC302" s="222">
        <v>36.895477</v>
      </c>
      <c r="AD302" s="222">
        <v>36.92342</v>
      </c>
      <c r="AE302" s="222">
        <v>36.933987000000002</v>
      </c>
      <c r="AF302" s="221">
        <v>1.609E-3</v>
      </c>
      <c r="AG302" s="211"/>
    </row>
    <row r="303" spans="1:33" ht="15" customHeight="1" x14ac:dyDescent="0.35">
      <c r="A303" s="210" t="s">
        <v>2191</v>
      </c>
      <c r="B303" s="220" t="s">
        <v>2192</v>
      </c>
      <c r="C303" s="222">
        <v>46.888694999999998</v>
      </c>
      <c r="D303" s="222">
        <v>47.059199999999997</v>
      </c>
      <c r="E303" s="222">
        <v>47.368675000000003</v>
      </c>
      <c r="F303" s="222">
        <v>47.907581</v>
      </c>
      <c r="G303" s="222">
        <v>48.349274000000001</v>
      </c>
      <c r="H303" s="222">
        <v>48.624718000000001</v>
      </c>
      <c r="I303" s="222">
        <v>49.009697000000003</v>
      </c>
      <c r="J303" s="222">
        <v>49.145251999999999</v>
      </c>
      <c r="K303" s="222">
        <v>49.259189999999997</v>
      </c>
      <c r="L303" s="222">
        <v>49.375923</v>
      </c>
      <c r="M303" s="222">
        <v>49.492451000000003</v>
      </c>
      <c r="N303" s="222">
        <v>49.63129</v>
      </c>
      <c r="O303" s="222">
        <v>49.701270999999998</v>
      </c>
      <c r="P303" s="222">
        <v>49.767994000000002</v>
      </c>
      <c r="Q303" s="222">
        <v>49.855507000000003</v>
      </c>
      <c r="R303" s="222">
        <v>49.912956000000001</v>
      </c>
      <c r="S303" s="222">
        <v>49.953727999999998</v>
      </c>
      <c r="T303" s="222">
        <v>50.048454</v>
      </c>
      <c r="U303" s="222">
        <v>50.082526999999999</v>
      </c>
      <c r="V303" s="222">
        <v>50.125641000000002</v>
      </c>
      <c r="W303" s="222">
        <v>50.183849000000002</v>
      </c>
      <c r="X303" s="222">
        <v>50.21434</v>
      </c>
      <c r="Y303" s="222">
        <v>50.216492000000002</v>
      </c>
      <c r="Z303" s="222">
        <v>50.232655000000001</v>
      </c>
      <c r="AA303" s="222">
        <v>50.242595999999999</v>
      </c>
      <c r="AB303" s="222">
        <v>50.251038000000001</v>
      </c>
      <c r="AC303" s="222">
        <v>50.259796000000001</v>
      </c>
      <c r="AD303" s="222">
        <v>50.272582999999997</v>
      </c>
      <c r="AE303" s="222">
        <v>50.276463</v>
      </c>
      <c r="AF303" s="221">
        <v>2.4949999999999998E-3</v>
      </c>
      <c r="AG303" s="211"/>
    </row>
    <row r="304" spans="1:33" ht="15" customHeight="1" x14ac:dyDescent="0.35">
      <c r="A304" s="210" t="s">
        <v>2193</v>
      </c>
      <c r="B304" s="220" t="s">
        <v>2194</v>
      </c>
      <c r="C304" s="222">
        <v>42.623997000000003</v>
      </c>
      <c r="D304" s="222">
        <v>42.977119000000002</v>
      </c>
      <c r="E304" s="222">
        <v>43.170245999999999</v>
      </c>
      <c r="F304" s="222">
        <v>43.827857999999999</v>
      </c>
      <c r="G304" s="222">
        <v>44.171954999999997</v>
      </c>
      <c r="H304" s="222">
        <v>44.420684999999999</v>
      </c>
      <c r="I304" s="222">
        <v>44.845829000000002</v>
      </c>
      <c r="J304" s="222">
        <v>44.944893</v>
      </c>
      <c r="K304" s="222">
        <v>45.009666000000003</v>
      </c>
      <c r="L304" s="222">
        <v>45.112988000000001</v>
      </c>
      <c r="M304" s="222">
        <v>45.194191000000004</v>
      </c>
      <c r="N304" s="222">
        <v>45.302132</v>
      </c>
      <c r="O304" s="222">
        <v>45.366973999999999</v>
      </c>
      <c r="P304" s="222">
        <v>45.449505000000002</v>
      </c>
      <c r="Q304" s="222">
        <v>45.505870999999999</v>
      </c>
      <c r="R304" s="222">
        <v>45.575572999999999</v>
      </c>
      <c r="S304" s="222">
        <v>45.614837999999999</v>
      </c>
      <c r="T304" s="222">
        <v>45.693534999999997</v>
      </c>
      <c r="U304" s="222">
        <v>45.763751999999997</v>
      </c>
      <c r="V304" s="222">
        <v>45.831619000000003</v>
      </c>
      <c r="W304" s="222">
        <v>45.900996999999997</v>
      </c>
      <c r="X304" s="222">
        <v>45.955962999999997</v>
      </c>
      <c r="Y304" s="222">
        <v>45.999701999999999</v>
      </c>
      <c r="Z304" s="222">
        <v>46.032817999999999</v>
      </c>
      <c r="AA304" s="222">
        <v>46.067036000000002</v>
      </c>
      <c r="AB304" s="222">
        <v>46.099544999999999</v>
      </c>
      <c r="AC304" s="222">
        <v>46.131602999999998</v>
      </c>
      <c r="AD304" s="222">
        <v>46.159672</v>
      </c>
      <c r="AE304" s="222">
        <v>46.177647</v>
      </c>
      <c r="AF304" s="221">
        <v>2.8639999999999998E-3</v>
      </c>
      <c r="AG304" s="211"/>
    </row>
    <row r="305" spans="1:34" ht="15" customHeight="1" x14ac:dyDescent="0.35">
      <c r="A305" s="207"/>
      <c r="B305" s="211"/>
      <c r="C305" s="211"/>
      <c r="D305" s="211"/>
      <c r="E305" s="211"/>
      <c r="F305" s="211"/>
      <c r="G305" s="211"/>
      <c r="H305" s="211"/>
      <c r="I305" s="211"/>
      <c r="J305" s="211"/>
      <c r="K305" s="211"/>
      <c r="L305" s="211"/>
      <c r="M305" s="211"/>
      <c r="N305" s="211"/>
      <c r="O305" s="211"/>
      <c r="P305" s="211"/>
      <c r="Q305" s="211"/>
      <c r="R305" s="211"/>
      <c r="S305" s="211"/>
      <c r="T305" s="211"/>
      <c r="U305" s="211"/>
      <c r="V305" s="211"/>
      <c r="W305" s="211"/>
      <c r="X305" s="211"/>
      <c r="Y305" s="211"/>
      <c r="Z305" s="211"/>
      <c r="AA305" s="211"/>
      <c r="AB305" s="211"/>
      <c r="AC305" s="211"/>
      <c r="AD305" s="211"/>
      <c r="AE305" s="211"/>
      <c r="AF305" s="211"/>
      <c r="AG305" s="211"/>
      <c r="AH305" s="207"/>
    </row>
    <row r="306" spans="1:34" ht="15" customHeight="1" x14ac:dyDescent="0.35">
      <c r="A306" s="207"/>
      <c r="B306" s="211"/>
      <c r="C306" s="211"/>
      <c r="D306" s="211"/>
      <c r="E306" s="211"/>
      <c r="F306" s="211"/>
      <c r="G306" s="211"/>
      <c r="H306" s="211"/>
      <c r="I306" s="211"/>
      <c r="J306" s="211"/>
      <c r="K306" s="211"/>
      <c r="L306" s="211"/>
      <c r="M306" s="211"/>
      <c r="N306" s="211"/>
      <c r="O306" s="211"/>
      <c r="P306" s="211"/>
      <c r="Q306" s="211"/>
      <c r="R306" s="211"/>
      <c r="S306" s="211"/>
      <c r="T306" s="211"/>
      <c r="U306" s="211"/>
      <c r="V306" s="211"/>
      <c r="W306" s="211"/>
      <c r="X306" s="211"/>
      <c r="Y306" s="211"/>
      <c r="Z306" s="211"/>
      <c r="AA306" s="211"/>
      <c r="AB306" s="211"/>
      <c r="AC306" s="211"/>
      <c r="AD306" s="211"/>
      <c r="AE306" s="211"/>
      <c r="AF306" s="211"/>
      <c r="AG306" s="211"/>
      <c r="AH306" s="207"/>
    </row>
    <row r="307" spans="1:34" ht="15" customHeight="1" x14ac:dyDescent="0.35">
      <c r="A307" s="207"/>
      <c r="B307" s="219" t="s">
        <v>2943</v>
      </c>
      <c r="C307" s="211"/>
      <c r="D307" s="211"/>
      <c r="E307" s="211"/>
      <c r="F307" s="211"/>
      <c r="G307" s="211"/>
      <c r="H307" s="211"/>
      <c r="I307" s="211"/>
      <c r="J307" s="211"/>
      <c r="K307" s="211"/>
      <c r="L307" s="211"/>
      <c r="M307" s="211"/>
      <c r="N307" s="211"/>
      <c r="O307" s="211"/>
      <c r="P307" s="211"/>
      <c r="Q307" s="211"/>
      <c r="R307" s="211"/>
      <c r="S307" s="211"/>
      <c r="T307" s="211"/>
      <c r="U307" s="211"/>
      <c r="V307" s="211"/>
      <c r="W307" s="211"/>
      <c r="X307" s="211"/>
      <c r="Y307" s="211"/>
      <c r="Z307" s="211"/>
      <c r="AA307" s="211"/>
      <c r="AB307" s="211"/>
      <c r="AC307" s="211"/>
      <c r="AD307" s="211"/>
      <c r="AE307" s="211"/>
      <c r="AF307" s="211"/>
      <c r="AG307" s="211"/>
      <c r="AH307" s="207"/>
    </row>
    <row r="308" spans="1:34" ht="15" customHeight="1" x14ac:dyDescent="0.35">
      <c r="A308" s="210" t="s">
        <v>2944</v>
      </c>
      <c r="B308" s="220" t="s">
        <v>2945</v>
      </c>
      <c r="C308" s="222">
        <v>237.823914</v>
      </c>
      <c r="D308" s="222">
        <v>222.56883199999999</v>
      </c>
      <c r="E308" s="222">
        <v>210.33416700000001</v>
      </c>
      <c r="F308" s="222">
        <v>195.54002399999999</v>
      </c>
      <c r="G308" s="222">
        <v>182.614014</v>
      </c>
      <c r="H308" s="222">
        <v>171.16542100000001</v>
      </c>
      <c r="I308" s="222">
        <v>160.84689299999999</v>
      </c>
      <c r="J308" s="222">
        <v>151.54705799999999</v>
      </c>
      <c r="K308" s="222">
        <v>144.39032</v>
      </c>
      <c r="L308" s="222">
        <v>141.14489699999999</v>
      </c>
      <c r="M308" s="222">
        <v>138.351913</v>
      </c>
      <c r="N308" s="222">
        <v>135.871613</v>
      </c>
      <c r="O308" s="222">
        <v>133.64563000000001</v>
      </c>
      <c r="P308" s="222">
        <v>131.61875900000001</v>
      </c>
      <c r="Q308" s="222">
        <v>129.76164199999999</v>
      </c>
      <c r="R308" s="222">
        <v>128.04231300000001</v>
      </c>
      <c r="S308" s="222">
        <v>126.46006</v>
      </c>
      <c r="T308" s="222">
        <v>124.986717</v>
      </c>
      <c r="U308" s="222">
        <v>123.596771</v>
      </c>
      <c r="V308" s="222">
        <v>122.316078</v>
      </c>
      <c r="W308" s="222">
        <v>121.13449900000001</v>
      </c>
      <c r="X308" s="222">
        <v>120.03469800000001</v>
      </c>
      <c r="Y308" s="222">
        <v>119.014099</v>
      </c>
      <c r="Z308" s="222">
        <v>118.071518</v>
      </c>
      <c r="AA308" s="222">
        <v>117.188042</v>
      </c>
      <c r="AB308" s="222">
        <v>116.357918</v>
      </c>
      <c r="AC308" s="222">
        <v>115.581451</v>
      </c>
      <c r="AD308" s="222">
        <v>114.851212</v>
      </c>
      <c r="AE308" s="222">
        <v>114.160332</v>
      </c>
      <c r="AF308" s="221">
        <v>-2.5871000000000002E-2</v>
      </c>
      <c r="AG308" s="211"/>
      <c r="AH308" s="207"/>
    </row>
    <row r="309" spans="1:34" ht="15" customHeight="1" x14ac:dyDescent="0.35">
      <c r="A309" s="210" t="s">
        <v>2946</v>
      </c>
      <c r="B309" s="220" t="s">
        <v>2947</v>
      </c>
      <c r="C309" s="222">
        <v>544.49908400000004</v>
      </c>
      <c r="D309" s="222">
        <v>496.55081200000001</v>
      </c>
      <c r="E309" s="222">
        <v>463.04736300000002</v>
      </c>
      <c r="F309" s="222">
        <v>432.06369000000001</v>
      </c>
      <c r="G309" s="222">
        <v>405.73620599999998</v>
      </c>
      <c r="H309" s="222">
        <v>382.93206800000002</v>
      </c>
      <c r="I309" s="222">
        <v>362.64724699999999</v>
      </c>
      <c r="J309" s="222">
        <v>344.61270100000002</v>
      </c>
      <c r="K309" s="222">
        <v>329.573914</v>
      </c>
      <c r="L309" s="222">
        <v>319.37322999999998</v>
      </c>
      <c r="M309" s="222">
        <v>310.59463499999998</v>
      </c>
      <c r="N309" s="222">
        <v>302.798767</v>
      </c>
      <c r="O309" s="222">
        <v>295.80224600000003</v>
      </c>
      <c r="P309" s="222">
        <v>289.43160999999998</v>
      </c>
      <c r="Q309" s="222">
        <v>283.59448200000003</v>
      </c>
      <c r="R309" s="222">
        <v>278.19052099999999</v>
      </c>
      <c r="S309" s="222">
        <v>273.21731599999998</v>
      </c>
      <c r="T309" s="222">
        <v>268.586456</v>
      </c>
      <c r="U309" s="222">
        <v>264.21774299999998</v>
      </c>
      <c r="V309" s="222">
        <v>260.19238300000001</v>
      </c>
      <c r="W309" s="222">
        <v>256.47860700000001</v>
      </c>
      <c r="X309" s="222">
        <v>253.02177399999999</v>
      </c>
      <c r="Y309" s="222">
        <v>249.81395000000001</v>
      </c>
      <c r="Z309" s="222">
        <v>246.85133400000001</v>
      </c>
      <c r="AA309" s="222">
        <v>244.07446300000001</v>
      </c>
      <c r="AB309" s="222">
        <v>241.46533199999999</v>
      </c>
      <c r="AC309" s="222">
        <v>239.02482599999999</v>
      </c>
      <c r="AD309" s="222">
        <v>236.729614</v>
      </c>
      <c r="AE309" s="222">
        <v>234.558075</v>
      </c>
      <c r="AF309" s="221">
        <v>-2.9628999999999999E-2</v>
      </c>
      <c r="AG309" s="211"/>
      <c r="AH309" s="207"/>
    </row>
    <row r="310" spans="1:34" ht="12" customHeight="1" thickBot="1" x14ac:dyDescent="0.4">
      <c r="A310" s="210" t="s">
        <v>2948</v>
      </c>
      <c r="B310" s="220" t="s">
        <v>2949</v>
      </c>
      <c r="C310" s="222">
        <v>544.49908400000004</v>
      </c>
      <c r="D310" s="222">
        <v>496.55081200000001</v>
      </c>
      <c r="E310" s="222">
        <v>463.04736300000002</v>
      </c>
      <c r="F310" s="222">
        <v>432.06369000000001</v>
      </c>
      <c r="G310" s="222">
        <v>405.73620599999998</v>
      </c>
      <c r="H310" s="222">
        <v>382.93206800000002</v>
      </c>
      <c r="I310" s="222">
        <v>362.64724699999999</v>
      </c>
      <c r="J310" s="222">
        <v>344.61270100000002</v>
      </c>
      <c r="K310" s="222">
        <v>329.573914</v>
      </c>
      <c r="L310" s="222">
        <v>319.37322999999998</v>
      </c>
      <c r="M310" s="222">
        <v>310.59463499999998</v>
      </c>
      <c r="N310" s="222">
        <v>302.798767</v>
      </c>
      <c r="O310" s="222">
        <v>295.80224600000003</v>
      </c>
      <c r="P310" s="222">
        <v>289.43160999999998</v>
      </c>
      <c r="Q310" s="222">
        <v>283.59448200000003</v>
      </c>
      <c r="R310" s="222">
        <v>278.19052099999999</v>
      </c>
      <c r="S310" s="222">
        <v>273.21731599999998</v>
      </c>
      <c r="T310" s="222">
        <v>268.586456</v>
      </c>
      <c r="U310" s="222">
        <v>264.21774299999998</v>
      </c>
      <c r="V310" s="222">
        <v>260.19238300000001</v>
      </c>
      <c r="W310" s="222">
        <v>256.47860700000001</v>
      </c>
      <c r="X310" s="222">
        <v>253.02177399999999</v>
      </c>
      <c r="Y310" s="222">
        <v>249.81395000000001</v>
      </c>
      <c r="Z310" s="222">
        <v>246.85133400000001</v>
      </c>
      <c r="AA310" s="222">
        <v>244.07446300000001</v>
      </c>
      <c r="AB310" s="222">
        <v>241.46533199999999</v>
      </c>
      <c r="AC310" s="222">
        <v>239.02482599999999</v>
      </c>
      <c r="AD310" s="222">
        <v>236.729614</v>
      </c>
      <c r="AE310" s="222">
        <v>234.558075</v>
      </c>
      <c r="AF310" s="221">
        <v>-2.9628999999999999E-2</v>
      </c>
      <c r="AG310" s="211"/>
      <c r="AH310" s="207"/>
    </row>
    <row r="311" spans="1:34" ht="15" customHeight="1" x14ac:dyDescent="0.35">
      <c r="A311" s="207"/>
      <c r="B311" s="119" t="s">
        <v>2950</v>
      </c>
      <c r="C311" s="93"/>
      <c r="D311" s="93"/>
      <c r="E311" s="93"/>
      <c r="F311" s="93"/>
      <c r="G311" s="93"/>
      <c r="H311" s="93"/>
      <c r="I311" s="93"/>
      <c r="J311" s="93"/>
      <c r="K311" s="93"/>
      <c r="L311" s="93"/>
      <c r="M311" s="93"/>
      <c r="N311" s="93"/>
      <c r="O311" s="93"/>
      <c r="P311" s="93"/>
      <c r="Q311" s="93"/>
      <c r="R311" s="93"/>
      <c r="S311" s="93"/>
      <c r="T311" s="93"/>
      <c r="U311" s="93"/>
      <c r="V311" s="93"/>
      <c r="W311" s="93"/>
      <c r="X311" s="93"/>
      <c r="Y311" s="93"/>
      <c r="Z311" s="93"/>
      <c r="AA311" s="93"/>
      <c r="AB311" s="93"/>
      <c r="AC311" s="93"/>
      <c r="AD311" s="93"/>
      <c r="AE311" s="93"/>
      <c r="AF311" s="93"/>
      <c r="AG311" s="93"/>
      <c r="AH311" s="224"/>
    </row>
    <row r="312" spans="1:34" ht="15" customHeight="1" x14ac:dyDescent="0.35">
      <c r="A312" s="207"/>
      <c r="B312" s="211" t="s">
        <v>2951</v>
      </c>
      <c r="C312" s="211"/>
      <c r="D312" s="211"/>
      <c r="E312" s="211"/>
      <c r="F312" s="211"/>
      <c r="G312" s="211"/>
      <c r="H312" s="211"/>
      <c r="I312" s="211"/>
      <c r="J312" s="211"/>
      <c r="K312" s="211"/>
      <c r="L312" s="211"/>
      <c r="M312" s="211"/>
      <c r="N312" s="211"/>
      <c r="O312" s="211"/>
      <c r="P312" s="211"/>
      <c r="Q312" s="211"/>
      <c r="R312" s="211"/>
      <c r="S312" s="211"/>
      <c r="T312" s="211"/>
      <c r="U312" s="211"/>
      <c r="V312" s="211"/>
      <c r="W312" s="211"/>
      <c r="X312" s="211"/>
      <c r="Y312" s="211"/>
      <c r="Z312" s="211"/>
      <c r="AA312" s="211"/>
      <c r="AB312" s="211"/>
      <c r="AC312" s="211"/>
      <c r="AD312" s="211"/>
      <c r="AE312" s="211"/>
      <c r="AF312" s="211"/>
      <c r="AG312" s="211"/>
      <c r="AH312" s="207"/>
    </row>
    <row r="313" spans="1:34" ht="15" customHeight="1" x14ac:dyDescent="0.35">
      <c r="A313" s="207"/>
      <c r="B313" s="211" t="s">
        <v>2952</v>
      </c>
      <c r="C313" s="211"/>
      <c r="D313" s="211"/>
      <c r="E313" s="211"/>
      <c r="F313" s="211"/>
      <c r="G313" s="211"/>
      <c r="H313" s="211"/>
      <c r="I313" s="211"/>
      <c r="J313" s="211"/>
      <c r="K313" s="211"/>
      <c r="L313" s="211"/>
      <c r="M313" s="211"/>
      <c r="N313" s="211"/>
      <c r="O313" s="211"/>
      <c r="P313" s="211"/>
      <c r="Q313" s="211"/>
      <c r="R313" s="211"/>
      <c r="S313" s="211"/>
      <c r="T313" s="211"/>
      <c r="U313" s="211"/>
      <c r="V313" s="211"/>
      <c r="W313" s="211"/>
      <c r="X313" s="211"/>
      <c r="Y313" s="211"/>
      <c r="Z313" s="211"/>
      <c r="AA313" s="211"/>
      <c r="AB313" s="211"/>
      <c r="AC313" s="211"/>
      <c r="AD313" s="211"/>
      <c r="AE313" s="211"/>
      <c r="AF313" s="211"/>
      <c r="AG313" s="211"/>
      <c r="AH313" s="207"/>
    </row>
    <row r="314" spans="1:34" ht="15" customHeight="1" x14ac:dyDescent="0.35">
      <c r="A314" s="207"/>
      <c r="B314" s="211"/>
      <c r="C314" s="211"/>
      <c r="D314" s="211"/>
      <c r="E314" s="211"/>
      <c r="F314" s="211"/>
      <c r="G314" s="211"/>
      <c r="H314" s="211"/>
      <c r="I314" s="211"/>
      <c r="J314" s="211"/>
      <c r="K314" s="211"/>
      <c r="L314" s="211"/>
      <c r="M314" s="211"/>
      <c r="N314" s="211"/>
      <c r="O314" s="211"/>
      <c r="P314" s="211"/>
      <c r="Q314" s="211"/>
      <c r="R314" s="211"/>
      <c r="S314" s="211"/>
      <c r="T314" s="211"/>
      <c r="U314" s="211"/>
      <c r="V314" s="211"/>
      <c r="W314" s="211"/>
      <c r="X314" s="211"/>
      <c r="Y314" s="211"/>
      <c r="Z314" s="211"/>
      <c r="AA314" s="211"/>
      <c r="AB314" s="211"/>
      <c r="AC314" s="211"/>
      <c r="AD314" s="211"/>
      <c r="AE314" s="211"/>
      <c r="AF314" s="211"/>
      <c r="AG314" s="211"/>
      <c r="AH314" s="207"/>
    </row>
    <row r="315" spans="1:34" ht="15" customHeight="1" x14ac:dyDescent="0.35">
      <c r="A315" s="207"/>
      <c r="B315" s="211"/>
      <c r="C315" s="211"/>
      <c r="D315" s="211"/>
      <c r="E315" s="211"/>
      <c r="F315" s="211"/>
      <c r="G315" s="211"/>
      <c r="H315" s="211"/>
      <c r="I315" s="211"/>
      <c r="J315" s="211"/>
      <c r="K315" s="211"/>
      <c r="L315" s="211"/>
      <c r="M315" s="211"/>
      <c r="N315" s="211"/>
      <c r="O315" s="211"/>
      <c r="P315" s="211"/>
      <c r="Q315" s="211"/>
      <c r="R315" s="211"/>
      <c r="S315" s="211"/>
      <c r="T315" s="211"/>
      <c r="U315" s="211"/>
      <c r="V315" s="211"/>
      <c r="W315" s="211"/>
      <c r="X315" s="211"/>
      <c r="Y315" s="211"/>
      <c r="Z315" s="211"/>
      <c r="AA315" s="211"/>
      <c r="AB315" s="211"/>
      <c r="AC315" s="211"/>
      <c r="AD315" s="211"/>
      <c r="AE315" s="211"/>
      <c r="AF315" s="211"/>
      <c r="AG315" s="211"/>
      <c r="AH315" s="207"/>
    </row>
    <row r="316" spans="1:34" ht="15" customHeight="1" x14ac:dyDescent="0.35">
      <c r="A316" s="207"/>
      <c r="B316" s="211"/>
      <c r="C316" s="211"/>
      <c r="D316" s="211"/>
      <c r="E316" s="211"/>
      <c r="F316" s="211"/>
      <c r="G316" s="211"/>
      <c r="H316" s="211"/>
      <c r="I316" s="211"/>
      <c r="J316" s="211"/>
      <c r="K316" s="211"/>
      <c r="L316" s="211"/>
      <c r="M316" s="211"/>
      <c r="N316" s="211"/>
      <c r="O316" s="211"/>
      <c r="P316" s="211"/>
      <c r="Q316" s="211"/>
      <c r="R316" s="211"/>
      <c r="S316" s="211"/>
      <c r="T316" s="211"/>
      <c r="U316" s="211"/>
      <c r="V316" s="211"/>
      <c r="W316" s="211"/>
      <c r="X316" s="211"/>
      <c r="Y316" s="211"/>
      <c r="Z316" s="211"/>
      <c r="AA316" s="211"/>
      <c r="AB316" s="211"/>
      <c r="AC316" s="211"/>
      <c r="AD316" s="211"/>
      <c r="AE316" s="211"/>
      <c r="AF316" s="211"/>
      <c r="AG316" s="211"/>
      <c r="AH316" s="207"/>
    </row>
    <row r="317" spans="1:34" ht="15" customHeight="1" x14ac:dyDescent="0.35">
      <c r="A317" s="207"/>
      <c r="B317" s="211"/>
      <c r="C317" s="211"/>
      <c r="D317" s="211"/>
      <c r="E317" s="211"/>
      <c r="F317" s="211"/>
      <c r="G317" s="211"/>
      <c r="H317" s="211"/>
      <c r="I317" s="211"/>
      <c r="J317" s="211"/>
      <c r="K317" s="211"/>
      <c r="L317" s="211"/>
      <c r="M317" s="211"/>
      <c r="N317" s="211"/>
      <c r="O317" s="211"/>
      <c r="P317" s="211"/>
      <c r="Q317" s="211"/>
      <c r="R317" s="211"/>
      <c r="S317" s="211"/>
      <c r="T317" s="211"/>
      <c r="U317" s="211"/>
      <c r="V317" s="211"/>
      <c r="W317" s="211"/>
      <c r="X317" s="211"/>
      <c r="Y317" s="211"/>
      <c r="Z317" s="211"/>
      <c r="AA317" s="211"/>
      <c r="AB317" s="211"/>
      <c r="AC317" s="211"/>
      <c r="AD317" s="211"/>
      <c r="AE317" s="211"/>
      <c r="AF317" s="211"/>
      <c r="AG317" s="211"/>
      <c r="AH317" s="207"/>
    </row>
    <row r="318" spans="1:34" ht="15" customHeight="1" x14ac:dyDescent="0.35">
      <c r="A318" s="207"/>
      <c r="B318" s="211"/>
      <c r="C318" s="211"/>
      <c r="D318" s="211"/>
      <c r="E318" s="211"/>
      <c r="F318" s="211"/>
      <c r="G318" s="211"/>
      <c r="H318" s="211"/>
      <c r="I318" s="211"/>
      <c r="J318" s="211"/>
      <c r="K318" s="211"/>
      <c r="L318" s="211"/>
      <c r="M318" s="211"/>
      <c r="N318" s="211"/>
      <c r="O318" s="211"/>
      <c r="P318" s="211"/>
      <c r="Q318" s="211"/>
      <c r="R318" s="211"/>
      <c r="S318" s="211"/>
      <c r="T318" s="211"/>
      <c r="U318" s="211"/>
      <c r="V318" s="211"/>
      <c r="W318" s="211"/>
      <c r="X318" s="211"/>
      <c r="Y318" s="211"/>
      <c r="Z318" s="211"/>
      <c r="AA318" s="211"/>
      <c r="AB318" s="211"/>
      <c r="AC318" s="211"/>
      <c r="AD318" s="211"/>
      <c r="AE318" s="211"/>
      <c r="AF318" s="211"/>
      <c r="AG318" s="211"/>
      <c r="AH318" s="207"/>
    </row>
    <row r="319" spans="1:34" ht="15" customHeight="1" x14ac:dyDescent="0.35">
      <c r="A319" s="207"/>
      <c r="B319" s="211"/>
      <c r="C319" s="211"/>
      <c r="D319" s="211"/>
      <c r="E319" s="211"/>
      <c r="F319" s="211"/>
      <c r="G319" s="211"/>
      <c r="H319" s="211"/>
      <c r="I319" s="211"/>
      <c r="J319" s="211"/>
      <c r="K319" s="211"/>
      <c r="L319" s="211"/>
      <c r="M319" s="211"/>
      <c r="N319" s="211"/>
      <c r="O319" s="211"/>
      <c r="P319" s="211"/>
      <c r="Q319" s="211"/>
      <c r="R319" s="211"/>
      <c r="S319" s="211"/>
      <c r="T319" s="211"/>
      <c r="U319" s="211"/>
      <c r="V319" s="211"/>
      <c r="W319" s="211"/>
      <c r="X319" s="211"/>
      <c r="Y319" s="211"/>
      <c r="Z319" s="211"/>
      <c r="AA319" s="211"/>
      <c r="AB319" s="211"/>
      <c r="AC319" s="211"/>
      <c r="AD319" s="211"/>
      <c r="AE319" s="211"/>
      <c r="AF319" s="211"/>
      <c r="AG319" s="211"/>
      <c r="AH319" s="207"/>
    </row>
    <row r="320" spans="1:34" ht="15" customHeight="1" x14ac:dyDescent="0.35">
      <c r="A320" s="207"/>
      <c r="B320" s="211"/>
      <c r="C320" s="211"/>
      <c r="D320" s="211"/>
      <c r="E320" s="211"/>
      <c r="F320" s="211"/>
      <c r="G320" s="211"/>
      <c r="H320" s="211"/>
      <c r="I320" s="211"/>
      <c r="J320" s="211"/>
      <c r="K320" s="211"/>
      <c r="L320" s="211"/>
      <c r="M320" s="211"/>
      <c r="N320" s="211"/>
      <c r="O320" s="211"/>
      <c r="P320" s="211"/>
      <c r="Q320" s="211"/>
      <c r="R320" s="211"/>
      <c r="S320" s="211"/>
      <c r="T320" s="211"/>
      <c r="U320" s="211"/>
      <c r="V320" s="211"/>
      <c r="W320" s="211"/>
      <c r="X320" s="211"/>
      <c r="Y320" s="211"/>
      <c r="Z320" s="211"/>
      <c r="AA320" s="211"/>
      <c r="AB320" s="211"/>
      <c r="AC320" s="211"/>
      <c r="AD320" s="211"/>
      <c r="AE320" s="211"/>
      <c r="AF320" s="211"/>
      <c r="AG320" s="211"/>
      <c r="AH320" s="207"/>
    </row>
    <row r="321" spans="2:33" ht="15" customHeight="1" x14ac:dyDescent="0.35">
      <c r="B321" s="211"/>
      <c r="C321" s="211"/>
      <c r="D321" s="211"/>
      <c r="E321" s="211"/>
      <c r="F321" s="211"/>
      <c r="G321" s="211"/>
      <c r="H321" s="211"/>
      <c r="I321" s="211"/>
      <c r="J321" s="211"/>
      <c r="K321" s="211"/>
      <c r="L321" s="211"/>
      <c r="M321" s="211"/>
      <c r="N321" s="211"/>
      <c r="O321" s="211"/>
      <c r="P321" s="211"/>
      <c r="Q321" s="211"/>
      <c r="R321" s="211"/>
      <c r="S321" s="211"/>
      <c r="T321" s="211"/>
      <c r="U321" s="211"/>
      <c r="V321" s="211"/>
      <c r="W321" s="211"/>
      <c r="X321" s="211"/>
      <c r="Y321" s="211"/>
      <c r="Z321" s="211"/>
      <c r="AA321" s="211"/>
      <c r="AB321" s="211"/>
      <c r="AC321" s="211"/>
      <c r="AD321" s="211"/>
      <c r="AE321" s="211"/>
      <c r="AF321" s="211"/>
      <c r="AG321" s="211"/>
    </row>
    <row r="322" spans="2:33" ht="15" customHeight="1" x14ac:dyDescent="0.35">
      <c r="B322" s="211"/>
      <c r="C322" s="211"/>
      <c r="D322" s="211"/>
      <c r="E322" s="211"/>
      <c r="F322" s="211"/>
      <c r="G322" s="211"/>
      <c r="H322" s="211"/>
      <c r="I322" s="211"/>
      <c r="J322" s="211"/>
      <c r="K322" s="211"/>
      <c r="L322" s="211"/>
      <c r="M322" s="211"/>
      <c r="N322" s="211"/>
      <c r="O322" s="211"/>
      <c r="P322" s="211"/>
      <c r="Q322" s="211"/>
      <c r="R322" s="211"/>
      <c r="S322" s="211"/>
      <c r="T322" s="211"/>
      <c r="U322" s="211"/>
      <c r="V322" s="211"/>
      <c r="W322" s="211"/>
      <c r="X322" s="211"/>
      <c r="Y322" s="211"/>
      <c r="Z322" s="211"/>
      <c r="AA322" s="211"/>
      <c r="AB322" s="211"/>
      <c r="AC322" s="211"/>
      <c r="AD322" s="211"/>
      <c r="AE322" s="211"/>
      <c r="AF322" s="211"/>
      <c r="AG322" s="211"/>
    </row>
    <row r="323" spans="2:33" ht="15" customHeight="1" x14ac:dyDescent="0.35">
      <c r="B323" s="211"/>
      <c r="C323" s="211"/>
      <c r="D323" s="211"/>
      <c r="E323" s="211"/>
      <c r="F323" s="211"/>
      <c r="G323" s="211"/>
      <c r="H323" s="211"/>
      <c r="I323" s="211"/>
      <c r="J323" s="211"/>
      <c r="K323" s="211"/>
      <c r="L323" s="211"/>
      <c r="M323" s="211"/>
      <c r="N323" s="211"/>
      <c r="O323" s="211"/>
      <c r="P323" s="211"/>
      <c r="Q323" s="211"/>
      <c r="R323" s="211"/>
      <c r="S323" s="211"/>
      <c r="T323" s="211"/>
      <c r="U323" s="211"/>
      <c r="V323" s="211"/>
      <c r="W323" s="211"/>
      <c r="X323" s="211"/>
      <c r="Y323" s="211"/>
      <c r="Z323" s="211"/>
      <c r="AA323" s="211"/>
      <c r="AB323" s="211"/>
      <c r="AC323" s="211"/>
      <c r="AD323" s="211"/>
      <c r="AE323" s="211"/>
      <c r="AF323" s="211"/>
      <c r="AG323" s="211"/>
    </row>
    <row r="324" spans="2:33" ht="15" customHeight="1" x14ac:dyDescent="0.35">
      <c r="B324" s="211"/>
      <c r="C324" s="211"/>
      <c r="D324" s="211"/>
      <c r="E324" s="211"/>
      <c r="F324" s="211"/>
      <c r="G324" s="211"/>
      <c r="H324" s="211"/>
      <c r="I324" s="211"/>
      <c r="J324" s="211"/>
      <c r="K324" s="211"/>
      <c r="L324" s="211"/>
      <c r="M324" s="211"/>
      <c r="N324" s="211"/>
      <c r="O324" s="211"/>
      <c r="P324" s="211"/>
      <c r="Q324" s="211"/>
      <c r="R324" s="211"/>
      <c r="S324" s="211"/>
      <c r="T324" s="211"/>
      <c r="U324" s="211"/>
      <c r="V324" s="211"/>
      <c r="W324" s="211"/>
      <c r="X324" s="211"/>
      <c r="Y324" s="211"/>
      <c r="Z324" s="211"/>
      <c r="AA324" s="211"/>
      <c r="AB324" s="211"/>
      <c r="AC324" s="211"/>
      <c r="AD324" s="211"/>
      <c r="AE324" s="211"/>
      <c r="AF324" s="211"/>
      <c r="AG324" s="211"/>
    </row>
    <row r="325" spans="2:33" ht="15" customHeight="1" x14ac:dyDescent="0.35">
      <c r="B325" s="211"/>
      <c r="C325" s="211"/>
      <c r="D325" s="211"/>
      <c r="E325" s="211"/>
      <c r="F325" s="211"/>
      <c r="G325" s="211"/>
      <c r="H325" s="211"/>
      <c r="I325" s="211"/>
      <c r="J325" s="211"/>
      <c r="K325" s="211"/>
      <c r="L325" s="211"/>
      <c r="M325" s="211"/>
      <c r="N325" s="211"/>
      <c r="O325" s="211"/>
      <c r="P325" s="211"/>
      <c r="Q325" s="211"/>
      <c r="R325" s="211"/>
      <c r="S325" s="211"/>
      <c r="T325" s="211"/>
      <c r="U325" s="211"/>
      <c r="V325" s="211"/>
      <c r="W325" s="211"/>
      <c r="X325" s="211"/>
      <c r="Y325" s="211"/>
      <c r="Z325" s="211"/>
      <c r="AA325" s="211"/>
      <c r="AB325" s="211"/>
      <c r="AC325" s="211"/>
      <c r="AD325" s="211"/>
      <c r="AE325" s="211"/>
      <c r="AF325" s="211"/>
      <c r="AG325" s="211"/>
    </row>
    <row r="326" spans="2:33" ht="15" customHeight="1" x14ac:dyDescent="0.35">
      <c r="B326" s="211"/>
      <c r="C326" s="211"/>
      <c r="D326" s="211"/>
      <c r="E326" s="211"/>
      <c r="F326" s="211"/>
      <c r="G326" s="211"/>
      <c r="H326" s="211"/>
      <c r="I326" s="211"/>
      <c r="J326" s="211"/>
      <c r="K326" s="211"/>
      <c r="L326" s="211"/>
      <c r="M326" s="211"/>
      <c r="N326" s="211"/>
      <c r="O326" s="211"/>
      <c r="P326" s="211"/>
      <c r="Q326" s="211"/>
      <c r="R326" s="211"/>
      <c r="S326" s="211"/>
      <c r="T326" s="211"/>
      <c r="U326" s="211"/>
      <c r="V326" s="211"/>
      <c r="W326" s="211"/>
      <c r="X326" s="211"/>
      <c r="Y326" s="211"/>
      <c r="Z326" s="211"/>
      <c r="AA326" s="211"/>
      <c r="AB326" s="211"/>
      <c r="AC326" s="211"/>
      <c r="AD326" s="211"/>
      <c r="AE326" s="211"/>
      <c r="AF326" s="211"/>
      <c r="AG326" s="211"/>
    </row>
    <row r="327" spans="2:33" ht="12" customHeight="1" x14ac:dyDescent="0.35">
      <c r="B327" s="211"/>
      <c r="C327" s="211"/>
      <c r="D327" s="211"/>
      <c r="E327" s="211"/>
      <c r="F327" s="211"/>
      <c r="G327" s="211"/>
      <c r="H327" s="211"/>
      <c r="I327" s="211"/>
      <c r="J327" s="211"/>
      <c r="K327" s="211"/>
      <c r="L327" s="211"/>
      <c r="M327" s="211"/>
      <c r="N327" s="211"/>
      <c r="O327" s="211"/>
      <c r="P327" s="211"/>
      <c r="Q327" s="211"/>
      <c r="R327" s="211"/>
      <c r="S327" s="211"/>
      <c r="T327" s="211"/>
      <c r="U327" s="211"/>
      <c r="V327" s="211"/>
      <c r="W327" s="211"/>
      <c r="X327" s="211"/>
      <c r="Y327" s="211"/>
      <c r="Z327" s="211"/>
      <c r="AA327" s="211"/>
      <c r="AB327" s="211"/>
      <c r="AC327" s="211"/>
      <c r="AD327" s="211"/>
      <c r="AE327" s="211"/>
      <c r="AF327" s="211"/>
      <c r="AG327" s="211"/>
    </row>
    <row r="328" spans="2:33" ht="15" customHeight="1" x14ac:dyDescent="0.35">
      <c r="B328" s="211"/>
      <c r="C328" s="211"/>
      <c r="D328" s="211"/>
      <c r="E328" s="211"/>
      <c r="F328" s="211"/>
      <c r="G328" s="211"/>
      <c r="H328" s="211"/>
      <c r="I328" s="211"/>
      <c r="J328" s="211"/>
      <c r="K328" s="211"/>
      <c r="L328" s="211"/>
      <c r="M328" s="211"/>
      <c r="N328" s="211"/>
      <c r="O328" s="211"/>
      <c r="P328" s="211"/>
      <c r="Q328" s="211"/>
      <c r="R328" s="211"/>
      <c r="S328" s="211"/>
      <c r="T328" s="211"/>
      <c r="U328" s="211"/>
      <c r="V328" s="211"/>
      <c r="W328" s="211"/>
      <c r="X328" s="211"/>
      <c r="Y328" s="211"/>
      <c r="Z328" s="211"/>
      <c r="AA328" s="211"/>
      <c r="AB328" s="211"/>
      <c r="AC328" s="211"/>
      <c r="AD328" s="211"/>
      <c r="AE328" s="211"/>
      <c r="AF328" s="211"/>
      <c r="AG328" s="211"/>
    </row>
    <row r="329" spans="2:33" ht="12" customHeight="1" x14ac:dyDescent="0.35">
      <c r="B329" s="211"/>
      <c r="C329" s="211"/>
      <c r="D329" s="211"/>
      <c r="E329" s="211"/>
      <c r="F329" s="211"/>
      <c r="G329" s="211"/>
      <c r="H329" s="211"/>
      <c r="I329" s="211"/>
      <c r="J329" s="211"/>
      <c r="K329" s="211"/>
      <c r="L329" s="211"/>
      <c r="M329" s="211"/>
      <c r="N329" s="211"/>
      <c r="O329" s="211"/>
      <c r="P329" s="211"/>
      <c r="Q329" s="211"/>
      <c r="R329" s="211"/>
      <c r="S329" s="211"/>
      <c r="T329" s="211"/>
      <c r="U329" s="211"/>
      <c r="V329" s="211"/>
      <c r="W329" s="211"/>
      <c r="X329" s="211"/>
      <c r="Y329" s="211"/>
      <c r="Z329" s="211"/>
      <c r="AA329" s="211"/>
      <c r="AB329" s="211"/>
      <c r="AC329" s="211"/>
      <c r="AD329" s="211"/>
      <c r="AE329" s="211"/>
      <c r="AF329" s="211"/>
      <c r="AG329" s="211"/>
    </row>
    <row r="330" spans="2:33" ht="15" customHeight="1" x14ac:dyDescent="0.35">
      <c r="B330" s="211"/>
      <c r="C330" s="211"/>
      <c r="D330" s="211"/>
      <c r="E330" s="211"/>
      <c r="F330" s="211"/>
      <c r="G330" s="211"/>
      <c r="H330" s="211"/>
      <c r="I330" s="211"/>
      <c r="J330" s="211"/>
      <c r="K330" s="211"/>
      <c r="L330" s="211"/>
      <c r="M330" s="211"/>
      <c r="N330" s="211"/>
      <c r="O330" s="211"/>
      <c r="P330" s="211"/>
      <c r="Q330" s="211"/>
      <c r="R330" s="211"/>
      <c r="S330" s="211"/>
      <c r="T330" s="211"/>
      <c r="U330" s="211"/>
      <c r="V330" s="211"/>
      <c r="W330" s="211"/>
      <c r="X330" s="211"/>
      <c r="Y330" s="211"/>
      <c r="Z330" s="211"/>
      <c r="AA330" s="211"/>
      <c r="AB330" s="211"/>
      <c r="AC330" s="211"/>
      <c r="AD330" s="211"/>
      <c r="AE330" s="211"/>
      <c r="AF330" s="211"/>
      <c r="AG330" s="211"/>
    </row>
    <row r="331" spans="2:33" ht="15" customHeight="1" x14ac:dyDescent="0.35">
      <c r="B331" s="211"/>
      <c r="C331" s="211"/>
      <c r="D331" s="211"/>
      <c r="E331" s="211"/>
      <c r="F331" s="211"/>
      <c r="G331" s="211"/>
      <c r="H331" s="211"/>
      <c r="I331" s="211"/>
      <c r="J331" s="211"/>
      <c r="K331" s="211"/>
      <c r="L331" s="211"/>
      <c r="M331" s="211"/>
      <c r="N331" s="211"/>
      <c r="O331" s="211"/>
      <c r="P331" s="211"/>
      <c r="Q331" s="211"/>
      <c r="R331" s="211"/>
      <c r="S331" s="211"/>
      <c r="T331" s="211"/>
      <c r="U331" s="211"/>
      <c r="V331" s="211"/>
      <c r="W331" s="211"/>
      <c r="X331" s="211"/>
      <c r="Y331" s="211"/>
      <c r="Z331" s="211"/>
      <c r="AA331" s="211"/>
      <c r="AB331" s="211"/>
      <c r="AC331" s="211"/>
      <c r="AD331" s="211"/>
      <c r="AE331" s="211"/>
      <c r="AF331" s="211"/>
      <c r="AG331" s="211"/>
    </row>
    <row r="332" spans="2:33" ht="15" customHeight="1" x14ac:dyDescent="0.35">
      <c r="B332" s="211"/>
      <c r="C332" s="211"/>
      <c r="D332" s="211"/>
      <c r="E332" s="211"/>
      <c r="F332" s="211"/>
      <c r="G332" s="211"/>
      <c r="H332" s="211"/>
      <c r="I332" s="211"/>
      <c r="J332" s="211"/>
      <c r="K332" s="211"/>
      <c r="L332" s="211"/>
      <c r="M332" s="211"/>
      <c r="N332" s="211"/>
      <c r="O332" s="211"/>
      <c r="P332" s="211"/>
      <c r="Q332" s="211"/>
      <c r="R332" s="211"/>
      <c r="S332" s="211"/>
      <c r="T332" s="211"/>
      <c r="U332" s="211"/>
      <c r="V332" s="211"/>
      <c r="W332" s="211"/>
      <c r="X332" s="211"/>
      <c r="Y332" s="211"/>
      <c r="Z332" s="211"/>
      <c r="AA332" s="211"/>
      <c r="AB332" s="211"/>
      <c r="AC332" s="211"/>
      <c r="AD332" s="211"/>
      <c r="AE332" s="211"/>
      <c r="AF332" s="211"/>
      <c r="AG332" s="211"/>
    </row>
    <row r="333" spans="2:33" ht="15" customHeight="1" x14ac:dyDescent="0.35">
      <c r="B333" s="211"/>
      <c r="C333" s="211"/>
      <c r="D333" s="211"/>
      <c r="E333" s="211"/>
      <c r="F333" s="211"/>
      <c r="G333" s="211"/>
      <c r="H333" s="211"/>
      <c r="I333" s="211"/>
      <c r="J333" s="211"/>
      <c r="K333" s="211"/>
      <c r="L333" s="211"/>
      <c r="M333" s="211"/>
      <c r="N333" s="211"/>
      <c r="O333" s="211"/>
      <c r="P333" s="211"/>
      <c r="Q333" s="211"/>
      <c r="R333" s="211"/>
      <c r="S333" s="211"/>
      <c r="T333" s="211"/>
      <c r="U333" s="211"/>
      <c r="V333" s="211"/>
      <c r="W333" s="211"/>
      <c r="X333" s="211"/>
      <c r="Y333" s="211"/>
      <c r="Z333" s="211"/>
      <c r="AA333" s="211"/>
      <c r="AB333" s="211"/>
      <c r="AC333" s="211"/>
      <c r="AD333" s="211"/>
      <c r="AE333" s="211"/>
      <c r="AF333" s="211"/>
      <c r="AG333" s="211"/>
    </row>
    <row r="334" spans="2:33" ht="15" customHeight="1" x14ac:dyDescent="0.35">
      <c r="B334" s="211"/>
      <c r="C334" s="211"/>
      <c r="D334" s="211"/>
      <c r="E334" s="211"/>
      <c r="F334" s="211"/>
      <c r="G334" s="211"/>
      <c r="H334" s="211"/>
      <c r="I334" s="211"/>
      <c r="J334" s="211"/>
      <c r="K334" s="211"/>
      <c r="L334" s="211"/>
      <c r="M334" s="211"/>
      <c r="N334" s="211"/>
      <c r="O334" s="211"/>
      <c r="P334" s="211"/>
      <c r="Q334" s="211"/>
      <c r="R334" s="211"/>
      <c r="S334" s="211"/>
      <c r="T334" s="211"/>
      <c r="U334" s="211"/>
      <c r="V334" s="211"/>
      <c r="W334" s="211"/>
      <c r="X334" s="211"/>
      <c r="Y334" s="211"/>
      <c r="Z334" s="211"/>
      <c r="AA334" s="211"/>
      <c r="AB334" s="211"/>
      <c r="AC334" s="211"/>
      <c r="AD334" s="211"/>
      <c r="AE334" s="211"/>
      <c r="AF334" s="211" t="s">
        <v>1274</v>
      </c>
      <c r="AG334" s="211"/>
    </row>
    <row r="335" spans="2:33" ht="15" customHeight="1" x14ac:dyDescent="0.35"/>
    <row r="336" spans="2:33" ht="15" customHeight="1" x14ac:dyDescent="0.35"/>
    <row r="337" spans="2:32" ht="15" customHeight="1" x14ac:dyDescent="0.35"/>
    <row r="338" spans="2:32" ht="15" customHeight="1" x14ac:dyDescent="0.35">
      <c r="B338" s="207"/>
      <c r="C338" s="207"/>
      <c r="D338" s="207"/>
      <c r="E338" s="207"/>
      <c r="F338" s="207"/>
      <c r="G338" s="207"/>
      <c r="H338" s="207"/>
      <c r="I338" s="207"/>
      <c r="J338" s="207"/>
      <c r="K338" s="207"/>
      <c r="L338" s="207"/>
      <c r="M338" s="207"/>
      <c r="N338" s="207"/>
      <c r="O338" s="207"/>
      <c r="P338" s="207"/>
      <c r="Q338" s="207"/>
      <c r="R338" s="207"/>
      <c r="S338" s="207"/>
      <c r="T338" s="207"/>
      <c r="U338" s="207"/>
      <c r="V338" s="207"/>
      <c r="W338" s="207"/>
      <c r="X338" s="207"/>
      <c r="Y338" s="207"/>
      <c r="Z338" s="207"/>
      <c r="AA338" s="207"/>
      <c r="AB338" s="207"/>
      <c r="AC338" s="207"/>
      <c r="AD338" s="207"/>
      <c r="AE338" s="207"/>
      <c r="AF338" s="207"/>
    </row>
    <row r="339" spans="2:32" ht="15" customHeight="1" x14ac:dyDescent="0.3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c r="AA339" s="115"/>
      <c r="AB339" s="115"/>
      <c r="AC339" s="115"/>
      <c r="AD339" s="115"/>
      <c r="AE339" s="115"/>
      <c r="AF339" s="115"/>
    </row>
    <row r="340" spans="2:32" ht="15" customHeight="1" x14ac:dyDescent="0.35"/>
    <row r="341" spans="2:32" ht="15" customHeight="1" x14ac:dyDescent="0.35"/>
    <row r="342" spans="2:32" ht="15" customHeight="1" x14ac:dyDescent="0.35"/>
    <row r="343" spans="2:32" ht="15" customHeight="1" x14ac:dyDescent="0.35"/>
    <row r="344" spans="2:32" ht="15" customHeight="1" x14ac:dyDescent="0.35"/>
    <row r="345" spans="2:32" ht="15" customHeight="1" x14ac:dyDescent="0.35"/>
    <row r="346" spans="2:32" ht="12" customHeight="1" x14ac:dyDescent="0.35"/>
    <row r="347" spans="2:32" ht="12" customHeight="1" x14ac:dyDescent="0.35"/>
    <row r="348" spans="2:32" ht="12" customHeight="1" x14ac:dyDescent="0.35">
      <c r="B348" s="207"/>
      <c r="C348" s="207"/>
      <c r="D348" s="207"/>
      <c r="E348" s="207"/>
      <c r="F348" s="207"/>
      <c r="G348" s="207"/>
      <c r="H348" s="207"/>
      <c r="I348" s="207"/>
      <c r="J348" s="207"/>
      <c r="K348" s="207"/>
      <c r="L348" s="207"/>
      <c r="M348" s="207"/>
      <c r="N348" s="207"/>
      <c r="O348" s="207"/>
      <c r="P348" s="207"/>
      <c r="Q348" s="207"/>
      <c r="R348" s="207"/>
      <c r="S348" s="207"/>
      <c r="T348" s="207"/>
      <c r="U348" s="207"/>
      <c r="V348" s="207"/>
      <c r="W348" s="207"/>
      <c r="X348" s="207"/>
      <c r="Y348" s="207"/>
      <c r="Z348" s="207"/>
      <c r="AA348" s="207"/>
      <c r="AB348" s="207"/>
      <c r="AC348" s="207"/>
      <c r="AD348" s="207"/>
      <c r="AE348" s="207"/>
      <c r="AF348" s="207"/>
    </row>
    <row r="349" spans="2:32" ht="12" customHeight="1" x14ac:dyDescent="0.35">
      <c r="B349" s="207"/>
      <c r="C349" s="207"/>
      <c r="D349" s="207"/>
      <c r="E349" s="207"/>
      <c r="F349" s="207"/>
      <c r="G349" s="207"/>
      <c r="H349" s="207"/>
      <c r="I349" s="207"/>
      <c r="J349" s="207"/>
      <c r="K349" s="207"/>
      <c r="L349" s="207"/>
      <c r="M349" s="207"/>
      <c r="N349" s="207"/>
      <c r="O349" s="207"/>
      <c r="P349" s="207"/>
      <c r="Q349" s="207"/>
      <c r="R349" s="207"/>
      <c r="S349" s="207"/>
      <c r="T349" s="207"/>
      <c r="U349" s="207"/>
      <c r="V349" s="207"/>
      <c r="W349" s="207"/>
      <c r="X349" s="207"/>
      <c r="Y349" s="207"/>
      <c r="Z349" s="207"/>
      <c r="AA349" s="207"/>
      <c r="AB349" s="207"/>
      <c r="AC349" s="207"/>
      <c r="AD349" s="207"/>
      <c r="AE349" s="207"/>
      <c r="AF349" s="207"/>
    </row>
    <row r="350" spans="2:32" ht="12" customHeight="1" x14ac:dyDescent="0.35">
      <c r="B350" s="207"/>
      <c r="C350" s="207"/>
      <c r="D350" s="207"/>
      <c r="E350" s="207"/>
      <c r="F350" s="207"/>
      <c r="G350" s="207"/>
      <c r="H350" s="207"/>
      <c r="I350" s="207"/>
      <c r="J350" s="207"/>
      <c r="K350" s="207"/>
      <c r="L350" s="207"/>
      <c r="M350" s="207"/>
      <c r="N350" s="207"/>
      <c r="O350" s="207"/>
      <c r="P350" s="207"/>
      <c r="Q350" s="207"/>
      <c r="R350" s="207"/>
      <c r="S350" s="207"/>
      <c r="T350" s="207"/>
      <c r="U350" s="207"/>
      <c r="V350" s="207"/>
      <c r="W350" s="207"/>
      <c r="X350" s="207"/>
      <c r="Y350" s="207"/>
      <c r="Z350" s="207"/>
      <c r="AA350" s="207"/>
      <c r="AB350" s="207"/>
      <c r="AC350" s="207"/>
      <c r="AD350" s="207"/>
      <c r="AE350" s="207"/>
      <c r="AF350" s="207"/>
    </row>
    <row r="351" spans="2:32" ht="12" customHeight="1" x14ac:dyDescent="0.35">
      <c r="B351" s="207"/>
      <c r="C351" s="207"/>
      <c r="D351" s="207"/>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row>
    <row r="352" spans="2:32" ht="12" customHeight="1" x14ac:dyDescent="0.35">
      <c r="B352" s="207"/>
      <c r="C352" s="207"/>
      <c r="D352" s="207"/>
      <c r="E352" s="207"/>
      <c r="F352" s="207"/>
      <c r="G352" s="207"/>
      <c r="H352" s="207"/>
      <c r="I352" s="207"/>
      <c r="J352" s="207"/>
      <c r="K352" s="207"/>
      <c r="L352" s="207"/>
      <c r="M352" s="207"/>
      <c r="N352" s="207"/>
      <c r="O352" s="207"/>
      <c r="P352" s="207"/>
      <c r="Q352" s="207"/>
      <c r="R352" s="207"/>
      <c r="S352" s="207"/>
      <c r="T352" s="207"/>
      <c r="U352" s="207"/>
      <c r="V352" s="207"/>
      <c r="W352" s="207"/>
      <c r="X352" s="207"/>
      <c r="Y352" s="207"/>
      <c r="Z352" s="207"/>
      <c r="AA352" s="207"/>
      <c r="AB352" s="207"/>
      <c r="AC352" s="207"/>
      <c r="AD352" s="207"/>
      <c r="AE352" s="207"/>
      <c r="AF352" s="207"/>
    </row>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5" customHeight="1" x14ac:dyDescent="0.35"/>
    <row r="376" ht="15" customHeight="1" x14ac:dyDescent="0.35"/>
    <row r="377" ht="15" customHeight="1" x14ac:dyDescent="0.35"/>
    <row r="378" ht="15" customHeight="1" x14ac:dyDescent="0.35"/>
    <row r="379" ht="15" customHeight="1" x14ac:dyDescent="0.35"/>
    <row r="380" ht="15" customHeight="1" x14ac:dyDescent="0.35"/>
    <row r="381" ht="15" customHeight="1" x14ac:dyDescent="0.35"/>
    <row r="382" ht="15" customHeight="1" x14ac:dyDescent="0.35"/>
    <row r="383" ht="15" customHeight="1" x14ac:dyDescent="0.35"/>
    <row r="384" ht="15" customHeight="1" x14ac:dyDescent="0.35"/>
    <row r="385" ht="12" customHeight="1" x14ac:dyDescent="0.35"/>
    <row r="386" ht="15"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5" customHeight="1" x14ac:dyDescent="0.35"/>
    <row r="397" ht="15" customHeight="1" x14ac:dyDescent="0.35"/>
    <row r="398" ht="15" customHeight="1" x14ac:dyDescent="0.35"/>
    <row r="399" ht="15" customHeight="1" x14ac:dyDescent="0.35"/>
    <row r="400" ht="15" customHeight="1" x14ac:dyDescent="0.35"/>
    <row r="401" ht="15" customHeight="1" x14ac:dyDescent="0.35"/>
    <row r="402" ht="12" customHeight="1" x14ac:dyDescent="0.35"/>
    <row r="403" ht="15" customHeight="1" x14ac:dyDescent="0.35"/>
    <row r="404" ht="15" customHeight="1" x14ac:dyDescent="0.35"/>
    <row r="405" ht="12" customHeight="1" x14ac:dyDescent="0.35"/>
    <row r="406" ht="15" customHeight="1" x14ac:dyDescent="0.35"/>
    <row r="407" ht="15" customHeight="1" x14ac:dyDescent="0.35"/>
    <row r="408" ht="15" customHeight="1" x14ac:dyDescent="0.35"/>
    <row r="409" ht="15" customHeight="1" x14ac:dyDescent="0.35"/>
    <row r="410" ht="15" customHeight="1" x14ac:dyDescent="0.35"/>
    <row r="411" ht="12" customHeight="1" x14ac:dyDescent="0.35"/>
    <row r="412" ht="15" customHeight="1" x14ac:dyDescent="0.35"/>
    <row r="413" ht="15" customHeight="1" x14ac:dyDescent="0.35"/>
    <row r="414" ht="15"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5" customHeight="1" x14ac:dyDescent="0.35"/>
    <row r="428" ht="12" customHeight="1" x14ac:dyDescent="0.35"/>
    <row r="429" ht="15" customHeight="1" x14ac:dyDescent="0.35"/>
    <row r="430" ht="15" customHeight="1" x14ac:dyDescent="0.35"/>
    <row r="431" ht="12" customHeight="1" x14ac:dyDescent="0.35"/>
    <row r="432" ht="15" customHeight="1" x14ac:dyDescent="0.35"/>
    <row r="433" ht="15" customHeight="1" x14ac:dyDescent="0.35"/>
    <row r="434" ht="15" customHeight="1" x14ac:dyDescent="0.35"/>
    <row r="435" ht="12" customHeight="1" x14ac:dyDescent="0.35"/>
    <row r="436" ht="15" customHeight="1" x14ac:dyDescent="0.35"/>
    <row r="437" ht="15" customHeight="1" x14ac:dyDescent="0.35"/>
    <row r="438" ht="15"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5" customHeight="1" x14ac:dyDescent="0.35"/>
    <row r="446" ht="12" customHeight="1" x14ac:dyDescent="0.35"/>
    <row r="447" ht="15" customHeight="1" x14ac:dyDescent="0.35"/>
    <row r="448" ht="15" customHeight="1" x14ac:dyDescent="0.35"/>
    <row r="449" spans="2:32" ht="12" customHeight="1" x14ac:dyDescent="0.35">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c r="AA449" s="207"/>
      <c r="AB449" s="207"/>
      <c r="AC449" s="207"/>
      <c r="AD449" s="207"/>
      <c r="AE449" s="207"/>
      <c r="AF449" s="207"/>
    </row>
    <row r="450" spans="2:32" ht="15" customHeight="1" x14ac:dyDescent="0.35"/>
    <row r="451" spans="2:32" ht="15" customHeight="1" x14ac:dyDescent="0.35">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c r="Z451" s="207"/>
      <c r="AA451" s="207"/>
      <c r="AB451" s="207"/>
      <c r="AC451" s="207"/>
      <c r="AD451" s="207"/>
      <c r="AE451" s="207"/>
      <c r="AF451" s="207"/>
    </row>
    <row r="452" spans="2:32" ht="15" customHeight="1" x14ac:dyDescent="0.3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row>
    <row r="453" spans="2:32" ht="15" customHeight="1" x14ac:dyDescent="0.35"/>
    <row r="454" spans="2:32" ht="15" customHeight="1" x14ac:dyDescent="0.35"/>
    <row r="455" spans="2:32" ht="15" customHeight="1" x14ac:dyDescent="0.35"/>
    <row r="456" spans="2:32" ht="15" customHeight="1" x14ac:dyDescent="0.35"/>
    <row r="457" spans="2:32" ht="15" customHeight="1" x14ac:dyDescent="0.35"/>
    <row r="458" spans="2:32" ht="15" customHeight="1" x14ac:dyDescent="0.35"/>
    <row r="459" spans="2:32" ht="15" customHeight="1" x14ac:dyDescent="0.35"/>
    <row r="460" spans="2:32" ht="12" customHeight="1" x14ac:dyDescent="0.35"/>
    <row r="461" spans="2:32" ht="12" customHeight="1" x14ac:dyDescent="0.35">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c r="Z461" s="207"/>
      <c r="AA461" s="207"/>
      <c r="AB461" s="207"/>
      <c r="AC461" s="207"/>
      <c r="AD461" s="207"/>
      <c r="AE461" s="207"/>
      <c r="AF461" s="207"/>
    </row>
    <row r="462" spans="2:32" ht="12" customHeight="1" x14ac:dyDescent="0.35">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c r="Z462" s="207"/>
      <c r="AA462" s="207"/>
      <c r="AB462" s="207"/>
      <c r="AC462" s="207"/>
      <c r="AD462" s="207"/>
      <c r="AE462" s="207"/>
      <c r="AF462" s="207"/>
    </row>
    <row r="463" spans="2:32" ht="12" customHeight="1" x14ac:dyDescent="0.35">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c r="Z463" s="207"/>
      <c r="AA463" s="207"/>
      <c r="AB463" s="207"/>
      <c r="AC463" s="207"/>
      <c r="AD463" s="207"/>
      <c r="AE463" s="207"/>
      <c r="AF463" s="207"/>
    </row>
    <row r="464" spans="2:32" ht="12" customHeight="1" x14ac:dyDescent="0.35">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c r="Z464" s="207"/>
      <c r="AA464" s="207"/>
      <c r="AB464" s="207"/>
      <c r="AC464" s="207"/>
      <c r="AD464" s="207"/>
      <c r="AE464" s="207"/>
      <c r="AF464" s="207"/>
    </row>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spans="2:2" ht="12" customHeight="1" x14ac:dyDescent="0.35"/>
    <row r="498" spans="2:2" ht="12" customHeight="1" x14ac:dyDescent="0.35"/>
    <row r="499" spans="2:2" ht="12" customHeight="1" x14ac:dyDescent="0.35"/>
    <row r="500" spans="2:2" ht="15" customHeight="1" x14ac:dyDescent="0.35">
      <c r="B500" s="86"/>
    </row>
    <row r="501" spans="2:2" ht="15" customHeight="1" x14ac:dyDescent="0.35"/>
    <row r="502" spans="2:2" ht="15" customHeight="1" x14ac:dyDescent="0.35"/>
    <row r="503" spans="2:2" ht="15" customHeight="1" x14ac:dyDescent="0.35"/>
    <row r="504" spans="2:2" ht="15" customHeight="1" x14ac:dyDescent="0.35"/>
    <row r="505" spans="2:2" ht="15" customHeight="1" x14ac:dyDescent="0.35"/>
    <row r="506" spans="2:2" ht="15" customHeight="1" x14ac:dyDescent="0.35"/>
    <row r="507" spans="2:2" ht="15" customHeight="1" x14ac:dyDescent="0.35"/>
    <row r="508" spans="2:2" ht="15" customHeight="1" x14ac:dyDescent="0.35"/>
    <row r="509" spans="2:2" ht="15" customHeight="1" x14ac:dyDescent="0.35"/>
    <row r="510" spans="2:2" ht="12" customHeight="1" x14ac:dyDescent="0.35"/>
    <row r="511" spans="2:2" ht="15" customHeight="1" x14ac:dyDescent="0.35"/>
    <row r="512" spans="2: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5" customHeight="1" x14ac:dyDescent="0.35"/>
    <row r="527" ht="12" customHeight="1" x14ac:dyDescent="0.35"/>
    <row r="528" ht="15" customHeight="1" x14ac:dyDescent="0.35"/>
    <row r="529" ht="12" customHeight="1" x14ac:dyDescent="0.35"/>
    <row r="530" ht="15" customHeight="1" x14ac:dyDescent="0.35"/>
    <row r="531" ht="15" customHeight="1" x14ac:dyDescent="0.35"/>
    <row r="532" ht="15" customHeight="1" x14ac:dyDescent="0.35"/>
    <row r="533" ht="15" customHeight="1" x14ac:dyDescent="0.35"/>
    <row r="534" ht="15" customHeight="1" x14ac:dyDescent="0.35"/>
    <row r="535" ht="12"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ht="15" customHeight="1" x14ac:dyDescent="0.35"/>
    <row r="546" ht="15" customHeight="1" x14ac:dyDescent="0.35"/>
    <row r="547" ht="15" customHeight="1" x14ac:dyDescent="0.35"/>
    <row r="548" ht="15" customHeight="1" x14ac:dyDescent="0.35"/>
    <row r="549" ht="15" customHeight="1" x14ac:dyDescent="0.35"/>
    <row r="550" ht="15" customHeight="1" x14ac:dyDescent="0.35"/>
    <row r="551" ht="15" customHeight="1" x14ac:dyDescent="0.35"/>
    <row r="552" ht="12" customHeight="1" x14ac:dyDescent="0.35"/>
    <row r="553" ht="15" customHeight="1" x14ac:dyDescent="0.35"/>
    <row r="554" ht="12" customHeight="1" x14ac:dyDescent="0.35"/>
    <row r="555" ht="15" customHeight="1" x14ac:dyDescent="0.35"/>
    <row r="556" ht="15" customHeight="1" x14ac:dyDescent="0.35"/>
    <row r="557" ht="15" customHeight="1" x14ac:dyDescent="0.35"/>
    <row r="558" ht="15" customHeight="1" x14ac:dyDescent="0.35"/>
    <row r="559" ht="15" customHeight="1" x14ac:dyDescent="0.35"/>
    <row r="560" ht="15" customHeight="1" x14ac:dyDescent="0.35"/>
    <row r="561" spans="2:32" ht="15" customHeight="1" x14ac:dyDescent="0.35"/>
    <row r="562" spans="2:32" ht="12" customHeight="1" x14ac:dyDescent="0.35"/>
    <row r="563" spans="2:32" ht="12" customHeight="1" x14ac:dyDescent="0.35"/>
    <row r="564" spans="2:32" ht="12" customHeight="1" x14ac:dyDescent="0.35">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c r="Z564" s="207"/>
      <c r="AA564" s="207"/>
      <c r="AB564" s="207"/>
      <c r="AC564" s="207"/>
      <c r="AD564" s="207"/>
      <c r="AE564" s="207"/>
      <c r="AF564" s="207"/>
    </row>
    <row r="565" spans="2:32" ht="12" customHeight="1" x14ac:dyDescent="0.3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c r="AA565" s="115"/>
      <c r="AB565" s="115"/>
      <c r="AC565" s="115"/>
      <c r="AD565" s="115"/>
      <c r="AE565" s="115"/>
      <c r="AF565" s="115"/>
    </row>
    <row r="566" spans="2:32" ht="12" customHeight="1" x14ac:dyDescent="0.35"/>
    <row r="567" spans="2:32" ht="12" customHeight="1" x14ac:dyDescent="0.35"/>
    <row r="568" spans="2:32" ht="12" customHeight="1" x14ac:dyDescent="0.35"/>
    <row r="569" spans="2:32" ht="12" customHeight="1" x14ac:dyDescent="0.35"/>
    <row r="570" spans="2:32" ht="12" customHeight="1" x14ac:dyDescent="0.35"/>
    <row r="571" spans="2:32" ht="12" customHeight="1" x14ac:dyDescent="0.35">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c r="Z571" s="207"/>
      <c r="AA571" s="207"/>
      <c r="AB571" s="207"/>
      <c r="AC571" s="207"/>
      <c r="AD571" s="207"/>
      <c r="AE571" s="207"/>
      <c r="AF571" s="207"/>
    </row>
    <row r="572" spans="2:32" ht="12" customHeight="1" x14ac:dyDescent="0.35">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c r="Z572" s="207"/>
      <c r="AA572" s="207"/>
      <c r="AB572" s="207"/>
      <c r="AC572" s="207"/>
      <c r="AD572" s="207"/>
      <c r="AE572" s="207"/>
      <c r="AF572" s="207"/>
    </row>
    <row r="573" spans="2:32" ht="12" customHeight="1" x14ac:dyDescent="0.35">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c r="Z573" s="207"/>
      <c r="AA573" s="207"/>
      <c r="AB573" s="207"/>
      <c r="AC573" s="207"/>
      <c r="AD573" s="207"/>
      <c r="AE573" s="207"/>
      <c r="AF573" s="207"/>
    </row>
    <row r="574" spans="2:32" ht="12" customHeight="1" x14ac:dyDescent="0.35">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c r="Z574" s="207"/>
      <c r="AA574" s="207"/>
      <c r="AB574" s="207"/>
      <c r="AC574" s="207"/>
      <c r="AD574" s="207"/>
      <c r="AE574" s="207"/>
      <c r="AF574" s="207"/>
    </row>
    <row r="575" spans="2:32" ht="15" customHeight="1" x14ac:dyDescent="0.35">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c r="Z575" s="207"/>
      <c r="AA575" s="207"/>
      <c r="AB575" s="207"/>
      <c r="AC575" s="207"/>
      <c r="AD575" s="207"/>
      <c r="AE575" s="207"/>
      <c r="AF575" s="207"/>
    </row>
    <row r="576" spans="2:32" ht="15" customHeight="1" x14ac:dyDescent="0.35">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c r="Z576" s="207"/>
      <c r="AA576" s="207"/>
      <c r="AB576" s="207"/>
      <c r="AC576" s="207"/>
      <c r="AD576" s="207"/>
      <c r="AE576" s="207"/>
      <c r="AF576" s="207"/>
    </row>
    <row r="577" ht="15" customHeight="1" x14ac:dyDescent="0.35"/>
    <row r="578" ht="15" customHeight="1" x14ac:dyDescent="0.35"/>
    <row r="579" ht="15" customHeight="1" x14ac:dyDescent="0.35"/>
    <row r="580" ht="15" customHeight="1" x14ac:dyDescent="0.35"/>
    <row r="581" ht="15" customHeight="1" x14ac:dyDescent="0.35"/>
    <row r="582" ht="15" customHeight="1" x14ac:dyDescent="0.35"/>
    <row r="583" ht="15" customHeight="1" x14ac:dyDescent="0.35"/>
    <row r="584" ht="12" customHeight="1" x14ac:dyDescent="0.35"/>
    <row r="585" ht="15"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2" customHeight="1" x14ac:dyDescent="0.35"/>
    <row r="601" ht="15" customHeight="1" x14ac:dyDescent="0.35"/>
    <row r="602" ht="12" customHeight="1" x14ac:dyDescent="0.35"/>
    <row r="603" ht="15" customHeight="1" x14ac:dyDescent="0.35"/>
    <row r="604" ht="15" customHeight="1" x14ac:dyDescent="0.35"/>
    <row r="605" ht="15" customHeight="1" x14ac:dyDescent="0.35"/>
    <row r="606" ht="15" customHeight="1" x14ac:dyDescent="0.35"/>
    <row r="607" ht="12"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5" customHeight="1" x14ac:dyDescent="0.35"/>
    <row r="623" ht="12" customHeight="1" x14ac:dyDescent="0.35"/>
    <row r="624" ht="15" customHeight="1" x14ac:dyDescent="0.35"/>
    <row r="625" ht="12" customHeight="1" x14ac:dyDescent="0.35"/>
    <row r="626" ht="15" customHeight="1" x14ac:dyDescent="0.35"/>
    <row r="627" ht="12" customHeight="1" x14ac:dyDescent="0.35"/>
    <row r="628" ht="15" customHeight="1" x14ac:dyDescent="0.35"/>
    <row r="629" ht="15" customHeight="1" x14ac:dyDescent="0.35"/>
    <row r="630" ht="12" customHeight="1" x14ac:dyDescent="0.35"/>
    <row r="631" ht="15" customHeight="1" x14ac:dyDescent="0.35"/>
    <row r="632" ht="12" customHeight="1" x14ac:dyDescent="0.35"/>
    <row r="633" ht="12" customHeight="1" x14ac:dyDescent="0.35"/>
    <row r="634" ht="15" customHeight="1" x14ac:dyDescent="0.35"/>
    <row r="635" ht="12"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spans="2:32" ht="12" customHeight="1" x14ac:dyDescent="0.35">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c r="Z657" s="207"/>
      <c r="AA657" s="207"/>
      <c r="AB657" s="207"/>
      <c r="AC657" s="207"/>
      <c r="AD657" s="207"/>
      <c r="AE657" s="207"/>
      <c r="AF657" s="207"/>
    </row>
    <row r="658" spans="2:32" ht="12" customHeight="1" x14ac:dyDescent="0.35">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c r="Z658" s="207"/>
      <c r="AA658" s="207"/>
      <c r="AB658" s="207"/>
      <c r="AC658" s="207"/>
      <c r="AD658" s="207"/>
      <c r="AE658" s="207"/>
      <c r="AF658" s="207"/>
    </row>
    <row r="659" spans="2:32" ht="12" customHeight="1" x14ac:dyDescent="0.35"/>
    <row r="660" spans="2:32" ht="12" customHeight="1" x14ac:dyDescent="0.35">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c r="Z660" s="207"/>
      <c r="AA660" s="207"/>
      <c r="AB660" s="207"/>
      <c r="AC660" s="207"/>
      <c r="AD660" s="207"/>
      <c r="AE660" s="207"/>
      <c r="AF660" s="207"/>
    </row>
    <row r="661" spans="2:32" ht="12" customHeight="1" x14ac:dyDescent="0.35"/>
    <row r="662" spans="2:32" ht="12" customHeight="1" x14ac:dyDescent="0.35">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c r="Z662" s="207"/>
      <c r="AA662" s="207"/>
      <c r="AB662" s="207"/>
      <c r="AC662" s="207"/>
      <c r="AD662" s="207"/>
      <c r="AE662" s="207"/>
      <c r="AF662" s="207"/>
    </row>
    <row r="663" spans="2:32" ht="12" customHeight="1" x14ac:dyDescent="0.3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c r="AA663" s="115"/>
      <c r="AB663" s="115"/>
      <c r="AC663" s="115"/>
      <c r="AD663" s="115"/>
      <c r="AE663" s="115"/>
      <c r="AF663" s="115"/>
    </row>
    <row r="664" spans="2:32" ht="12" customHeight="1" x14ac:dyDescent="0.35"/>
    <row r="665" spans="2:32" ht="12" customHeight="1" x14ac:dyDescent="0.35"/>
    <row r="666" spans="2:32" ht="12" customHeight="1" x14ac:dyDescent="0.35"/>
    <row r="667" spans="2:32" ht="12" customHeight="1" x14ac:dyDescent="0.35"/>
    <row r="668" spans="2:32" ht="12" customHeight="1" x14ac:dyDescent="0.35"/>
    <row r="669" spans="2:32" ht="12" customHeight="1" x14ac:dyDescent="0.35">
      <c r="B669" s="207"/>
      <c r="C669" s="207"/>
      <c r="D669" s="207"/>
      <c r="E669" s="207"/>
      <c r="F669" s="207"/>
      <c r="G669" s="207"/>
      <c r="H669" s="207"/>
      <c r="I669" s="207"/>
      <c r="J669" s="207"/>
      <c r="K669" s="207"/>
      <c r="L669" s="207"/>
      <c r="M669" s="207"/>
      <c r="N669" s="207"/>
      <c r="O669" s="207"/>
      <c r="P669" s="207"/>
      <c r="Q669" s="207"/>
      <c r="R669" s="207"/>
      <c r="S669" s="207"/>
      <c r="T669" s="207"/>
      <c r="U669" s="207"/>
      <c r="V669" s="207"/>
      <c r="W669" s="207"/>
      <c r="X669" s="207"/>
      <c r="Y669" s="207"/>
      <c r="Z669" s="207"/>
      <c r="AA669" s="207"/>
      <c r="AB669" s="207"/>
      <c r="AC669" s="207"/>
      <c r="AD669" s="207"/>
      <c r="AE669" s="207"/>
      <c r="AF669" s="207"/>
    </row>
    <row r="670" spans="2:32" ht="12" customHeight="1" x14ac:dyDescent="0.35">
      <c r="B670" s="207"/>
      <c r="C670" s="207"/>
      <c r="D670" s="207"/>
      <c r="E670" s="207"/>
      <c r="F670" s="207"/>
      <c r="G670" s="207"/>
      <c r="H670" s="207"/>
      <c r="I670" s="207"/>
      <c r="J670" s="207"/>
      <c r="K670" s="207"/>
      <c r="L670" s="207"/>
      <c r="M670" s="207"/>
      <c r="N670" s="207"/>
      <c r="O670" s="207"/>
      <c r="P670" s="207"/>
      <c r="Q670" s="207"/>
      <c r="R670" s="207"/>
      <c r="S670" s="207"/>
      <c r="T670" s="207"/>
      <c r="U670" s="207"/>
      <c r="V670" s="207"/>
      <c r="W670" s="207"/>
      <c r="X670" s="207"/>
      <c r="Y670" s="207"/>
      <c r="Z670" s="207"/>
      <c r="AA670" s="207"/>
      <c r="AB670" s="207"/>
      <c r="AC670" s="207"/>
      <c r="AD670" s="207"/>
      <c r="AE670" s="207"/>
      <c r="AF670" s="207"/>
    </row>
    <row r="671" spans="2:32" ht="12" customHeight="1" x14ac:dyDescent="0.35">
      <c r="B671" s="207"/>
      <c r="C671" s="207"/>
      <c r="D671" s="207"/>
      <c r="E671" s="207"/>
      <c r="F671" s="207"/>
      <c r="G671" s="207"/>
      <c r="H671" s="207"/>
      <c r="I671" s="207"/>
      <c r="J671" s="207"/>
      <c r="K671" s="207"/>
      <c r="L671" s="207"/>
      <c r="M671" s="207"/>
      <c r="N671" s="207"/>
      <c r="O671" s="207"/>
      <c r="P671" s="207"/>
      <c r="Q671" s="207"/>
      <c r="R671" s="207"/>
      <c r="S671" s="207"/>
      <c r="T671" s="207"/>
      <c r="U671" s="207"/>
      <c r="V671" s="207"/>
      <c r="W671" s="207"/>
      <c r="X671" s="207"/>
      <c r="Y671" s="207"/>
      <c r="Z671" s="207"/>
      <c r="AA671" s="207"/>
      <c r="AB671" s="207"/>
      <c r="AC671" s="207"/>
      <c r="AD671" s="207"/>
      <c r="AE671" s="207"/>
      <c r="AF671" s="207"/>
    </row>
    <row r="672" spans="2:32" ht="12" customHeight="1" x14ac:dyDescent="0.35">
      <c r="B672" s="207"/>
      <c r="C672" s="207"/>
      <c r="D672" s="207"/>
      <c r="E672" s="207"/>
      <c r="F672" s="207"/>
      <c r="G672" s="207"/>
      <c r="H672" s="207"/>
      <c r="I672" s="207"/>
      <c r="J672" s="207"/>
      <c r="K672" s="207"/>
      <c r="L672" s="207"/>
      <c r="M672" s="207"/>
      <c r="N672" s="207"/>
      <c r="O672" s="207"/>
      <c r="P672" s="207"/>
      <c r="Q672" s="207"/>
      <c r="R672" s="207"/>
      <c r="S672" s="207"/>
      <c r="T672" s="207"/>
      <c r="U672" s="207"/>
      <c r="V672" s="207"/>
      <c r="W672" s="207"/>
      <c r="X672" s="207"/>
      <c r="Y672" s="207"/>
      <c r="Z672" s="207"/>
      <c r="AA672" s="207"/>
      <c r="AB672" s="207"/>
      <c r="AC672" s="207"/>
      <c r="AD672" s="207"/>
      <c r="AE672" s="207"/>
      <c r="AF672" s="207"/>
    </row>
    <row r="673" ht="12"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2"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2" customHeight="1" x14ac:dyDescent="0.35"/>
    <row r="699" ht="15" customHeight="1" x14ac:dyDescent="0.35"/>
    <row r="700" ht="15" customHeight="1" x14ac:dyDescent="0.35"/>
    <row r="701" ht="15" customHeight="1" x14ac:dyDescent="0.35"/>
    <row r="702" ht="15" customHeight="1" x14ac:dyDescent="0.35"/>
    <row r="703" ht="12"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2" customHeight="1" x14ac:dyDescent="0.35"/>
    <row r="717" ht="12" customHeight="1" x14ac:dyDescent="0.35"/>
    <row r="718" ht="12" customHeight="1" x14ac:dyDescent="0.35"/>
    <row r="719" ht="12" customHeight="1" x14ac:dyDescent="0.35"/>
    <row r="720" ht="12" customHeight="1" x14ac:dyDescent="0.35"/>
    <row r="721" spans="2:32" ht="12" customHeight="1" x14ac:dyDescent="0.35"/>
    <row r="722" spans="2:32" ht="12" customHeight="1" x14ac:dyDescent="0.35"/>
    <row r="723" spans="2:32" ht="12" customHeight="1" x14ac:dyDescent="0.35">
      <c r="B723" s="207"/>
      <c r="C723" s="207"/>
      <c r="D723" s="207"/>
      <c r="E723" s="207"/>
      <c r="F723" s="207"/>
      <c r="G723" s="207"/>
      <c r="H723" s="207"/>
      <c r="I723" s="207"/>
      <c r="J723" s="207"/>
      <c r="K723" s="207"/>
      <c r="L723" s="207"/>
      <c r="M723" s="207"/>
      <c r="N723" s="207"/>
      <c r="O723" s="207"/>
      <c r="P723" s="207"/>
      <c r="Q723" s="207"/>
      <c r="R723" s="207"/>
      <c r="S723" s="207"/>
      <c r="T723" s="207"/>
      <c r="U723" s="207"/>
      <c r="V723" s="207"/>
      <c r="W723" s="207"/>
      <c r="X723" s="207"/>
      <c r="Y723" s="207"/>
      <c r="Z723" s="207"/>
      <c r="AA723" s="207"/>
      <c r="AB723" s="207"/>
      <c r="AC723" s="207"/>
      <c r="AD723" s="207"/>
      <c r="AE723" s="207"/>
      <c r="AF723" s="207"/>
    </row>
    <row r="724" spans="2:32" ht="12" customHeight="1" x14ac:dyDescent="0.35"/>
    <row r="725" spans="2:32" ht="12" customHeight="1" x14ac:dyDescent="0.35"/>
    <row r="726" spans="2:32" ht="12" customHeight="1" x14ac:dyDescent="0.35"/>
    <row r="727" spans="2:32" ht="12" customHeight="1" x14ac:dyDescent="0.35"/>
    <row r="728" spans="2:32" ht="12" customHeight="1" x14ac:dyDescent="0.35">
      <c r="B728" s="207"/>
      <c r="C728" s="207"/>
      <c r="D728" s="207"/>
      <c r="E728" s="207"/>
      <c r="F728" s="207"/>
      <c r="G728" s="207"/>
      <c r="H728" s="207"/>
      <c r="I728" s="207"/>
      <c r="J728" s="207"/>
      <c r="K728" s="207"/>
      <c r="L728" s="207"/>
      <c r="M728" s="207"/>
      <c r="N728" s="207"/>
      <c r="O728" s="207"/>
      <c r="P728" s="207"/>
      <c r="Q728" s="207"/>
      <c r="R728" s="207"/>
      <c r="S728" s="207"/>
      <c r="T728" s="207"/>
      <c r="U728" s="207"/>
      <c r="V728" s="207"/>
      <c r="W728" s="207"/>
      <c r="X728" s="207"/>
      <c r="Y728" s="207"/>
      <c r="Z728" s="207"/>
      <c r="AA728" s="207"/>
      <c r="AB728" s="207"/>
      <c r="AC728" s="207"/>
      <c r="AD728" s="207"/>
      <c r="AE728" s="207"/>
      <c r="AF728" s="207"/>
    </row>
    <row r="729" spans="2:32" ht="12" customHeight="1" x14ac:dyDescent="0.35"/>
    <row r="730" spans="2:32" ht="12" customHeight="1" x14ac:dyDescent="0.35"/>
    <row r="731" spans="2:32" ht="12" customHeight="1" x14ac:dyDescent="0.35"/>
    <row r="732" spans="2:32" ht="12" customHeight="1" x14ac:dyDescent="0.35"/>
    <row r="733" spans="2:32" ht="12" customHeight="1" x14ac:dyDescent="0.35"/>
    <row r="734" spans="2:32" ht="12" customHeight="1" x14ac:dyDescent="0.35">
      <c r="B734" s="207"/>
      <c r="C734" s="207"/>
      <c r="D734" s="207"/>
      <c r="E734" s="207"/>
      <c r="F734" s="207"/>
      <c r="G734" s="207"/>
      <c r="H734" s="207"/>
      <c r="I734" s="207"/>
      <c r="J734" s="207"/>
      <c r="K734" s="207"/>
      <c r="L734" s="207"/>
      <c r="M734" s="207"/>
      <c r="N734" s="207"/>
      <c r="O734" s="207"/>
      <c r="P734" s="207"/>
      <c r="Q734" s="207"/>
      <c r="R734" s="207"/>
      <c r="S734" s="207"/>
      <c r="T734" s="207"/>
      <c r="U734" s="207"/>
      <c r="V734" s="207"/>
      <c r="W734" s="207"/>
      <c r="X734" s="207"/>
      <c r="Y734" s="207"/>
      <c r="Z734" s="207"/>
      <c r="AA734" s="207"/>
      <c r="AB734" s="207"/>
      <c r="AC734" s="207"/>
      <c r="AD734" s="207"/>
      <c r="AE734" s="207"/>
      <c r="AF734" s="207"/>
    </row>
    <row r="735" spans="2:32" ht="12" customHeight="1" x14ac:dyDescent="0.3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c r="AA735" s="115"/>
      <c r="AB735" s="115"/>
      <c r="AC735" s="115"/>
      <c r="AD735" s="115"/>
      <c r="AE735" s="115"/>
      <c r="AF735" s="115"/>
    </row>
    <row r="736" spans="2:32"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2" customHeight="1" x14ac:dyDescent="0.35"/>
    <row r="797" ht="15" customHeight="1" x14ac:dyDescent="0.35"/>
    <row r="798" ht="15" customHeight="1" x14ac:dyDescent="0.35"/>
    <row r="799" ht="15" customHeight="1" x14ac:dyDescent="0.35"/>
    <row r="800" ht="15" customHeight="1" x14ac:dyDescent="0.35"/>
    <row r="801" ht="15"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5" customHeight="1" x14ac:dyDescent="0.35"/>
    <row r="810" ht="12" customHeight="1" x14ac:dyDescent="0.35"/>
    <row r="811" ht="15" customHeight="1" x14ac:dyDescent="0.35"/>
    <row r="812" ht="15" customHeight="1" x14ac:dyDescent="0.35"/>
    <row r="813" ht="15" customHeight="1" x14ac:dyDescent="0.35"/>
    <row r="814" ht="12" customHeight="1" x14ac:dyDescent="0.35"/>
    <row r="815" ht="15" customHeight="1" x14ac:dyDescent="0.35"/>
    <row r="816"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2"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5"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5" customHeight="1" x14ac:dyDescent="0.35"/>
    <row r="858" ht="12"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5" customHeight="1" x14ac:dyDescent="0.35"/>
    <row r="869" ht="15" customHeight="1" x14ac:dyDescent="0.35"/>
    <row r="870" ht="12"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2"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2" customHeight="1" x14ac:dyDescent="0.35"/>
    <row r="890" ht="12" customHeight="1" x14ac:dyDescent="0.35"/>
    <row r="891" ht="12" customHeight="1" x14ac:dyDescent="0.35"/>
    <row r="892" ht="12" customHeight="1" x14ac:dyDescent="0.35"/>
    <row r="893" ht="12" customHeight="1" x14ac:dyDescent="0.35"/>
    <row r="894" ht="12" customHeight="1" x14ac:dyDescent="0.35"/>
    <row r="895" ht="12" customHeight="1" x14ac:dyDescent="0.35"/>
    <row r="896" ht="12" customHeight="1" x14ac:dyDescent="0.35"/>
    <row r="897" spans="2:32" ht="12" customHeight="1" x14ac:dyDescent="0.35"/>
    <row r="898" spans="2:32" ht="12" customHeight="1" x14ac:dyDescent="0.35"/>
    <row r="899" spans="2:32" ht="12" customHeight="1" x14ac:dyDescent="0.35"/>
    <row r="900" spans="2:32" ht="15" customHeight="1" x14ac:dyDescent="0.35"/>
    <row r="901" spans="2:32" ht="15" customHeight="1" x14ac:dyDescent="0.35"/>
    <row r="902" spans="2:32" ht="15" customHeight="1" x14ac:dyDescent="0.35"/>
    <row r="903" spans="2:32" ht="15" customHeight="1" x14ac:dyDescent="0.35"/>
    <row r="904" spans="2:32" ht="15" customHeight="1" x14ac:dyDescent="0.35"/>
    <row r="905" spans="2:32" ht="15" customHeight="1" x14ac:dyDescent="0.35"/>
    <row r="906" spans="2:32" ht="15" customHeight="1" x14ac:dyDescent="0.35">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c r="AA906" s="207"/>
      <c r="AB906" s="207"/>
      <c r="AC906" s="207"/>
      <c r="AD906" s="207"/>
      <c r="AE906" s="207"/>
      <c r="AF906" s="207"/>
    </row>
    <row r="907" spans="2:32" ht="15" customHeight="1" x14ac:dyDescent="0.35"/>
    <row r="908" spans="2:32" ht="15" customHeight="1" x14ac:dyDescent="0.35"/>
    <row r="909" spans="2:32" ht="15" customHeight="1" x14ac:dyDescent="0.35"/>
    <row r="910" spans="2:32" ht="12" customHeight="1" x14ac:dyDescent="0.35">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c r="AA910" s="207"/>
      <c r="AB910" s="207"/>
      <c r="AC910" s="207"/>
      <c r="AD910" s="207"/>
      <c r="AE910" s="207"/>
      <c r="AF910" s="207"/>
    </row>
    <row r="911" spans="2:32" ht="15" customHeight="1" x14ac:dyDescent="0.3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c r="AA911" s="115"/>
      <c r="AB911" s="115"/>
      <c r="AC911" s="115"/>
      <c r="AD911" s="115"/>
      <c r="AE911" s="115"/>
      <c r="AF911" s="115"/>
    </row>
    <row r="912" spans="2:32" ht="15" customHeight="1" x14ac:dyDescent="0.35"/>
    <row r="913" ht="15" customHeight="1" x14ac:dyDescent="0.35"/>
    <row r="914" ht="15" customHeight="1" x14ac:dyDescent="0.35"/>
    <row r="915" ht="15"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2" customHeight="1" x14ac:dyDescent="0.35"/>
    <row r="928" ht="15" customHeight="1" x14ac:dyDescent="0.35"/>
    <row r="929" ht="12" customHeight="1" x14ac:dyDescent="0.35"/>
    <row r="930" ht="15" customHeight="1" x14ac:dyDescent="0.35"/>
    <row r="931" ht="15" customHeight="1" x14ac:dyDescent="0.35"/>
    <row r="932" ht="15" customHeight="1" x14ac:dyDescent="0.35"/>
    <row r="933" ht="15" customHeight="1" x14ac:dyDescent="0.35"/>
    <row r="934" ht="15" customHeight="1" x14ac:dyDescent="0.35"/>
    <row r="935" ht="12"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2" customHeight="1" x14ac:dyDescent="0.35"/>
    <row r="953" ht="15" customHeight="1" x14ac:dyDescent="0.35"/>
    <row r="954" ht="12"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spans="2:32" ht="12" customHeight="1" x14ac:dyDescent="0.35">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c r="AA993" s="207"/>
      <c r="AB993" s="207"/>
      <c r="AC993" s="207"/>
      <c r="AD993" s="207"/>
      <c r="AE993" s="207"/>
      <c r="AF993" s="207"/>
    </row>
    <row r="994" spans="2:32" ht="12" customHeight="1" x14ac:dyDescent="0.3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c r="AA994" s="115"/>
      <c r="AB994" s="115"/>
      <c r="AC994" s="115"/>
      <c r="AD994" s="115"/>
      <c r="AE994" s="115"/>
      <c r="AF994" s="115"/>
    </row>
    <row r="995" spans="2:32" ht="12" customHeight="1" x14ac:dyDescent="0.35"/>
    <row r="996" spans="2:32" ht="12" customHeight="1" x14ac:dyDescent="0.35"/>
    <row r="997" spans="2:32" ht="12" customHeight="1" x14ac:dyDescent="0.35"/>
    <row r="998" spans="2:32" ht="12" customHeight="1" x14ac:dyDescent="0.35"/>
    <row r="999" spans="2:32" ht="12" customHeight="1" x14ac:dyDescent="0.35"/>
    <row r="1000" spans="2:32" ht="15" customHeight="1" x14ac:dyDescent="0.35"/>
    <row r="1001" spans="2:32" ht="15" customHeight="1" x14ac:dyDescent="0.35">
      <c r="B1001" s="207"/>
      <c r="C1001" s="207"/>
      <c r="D1001" s="207"/>
      <c r="E1001" s="207"/>
      <c r="F1001" s="207"/>
      <c r="G1001" s="207"/>
      <c r="H1001" s="207"/>
      <c r="I1001" s="207"/>
      <c r="J1001" s="207"/>
      <c r="K1001" s="207"/>
      <c r="L1001" s="207"/>
      <c r="M1001" s="207"/>
      <c r="N1001" s="207"/>
      <c r="O1001" s="207"/>
      <c r="P1001" s="207"/>
      <c r="Q1001" s="207"/>
      <c r="R1001" s="207"/>
      <c r="S1001" s="207"/>
      <c r="T1001" s="207"/>
      <c r="U1001" s="207"/>
      <c r="V1001" s="207"/>
      <c r="W1001" s="207"/>
      <c r="X1001" s="207"/>
      <c r="Y1001" s="207"/>
      <c r="Z1001" s="207"/>
      <c r="AA1001" s="207"/>
      <c r="AB1001" s="207"/>
      <c r="AC1001" s="207"/>
      <c r="AD1001" s="207"/>
      <c r="AE1001" s="207"/>
      <c r="AF1001" s="207"/>
    </row>
    <row r="1002" spans="2:32" ht="15" customHeight="1" x14ac:dyDescent="0.35">
      <c r="B1002" s="207"/>
      <c r="C1002" s="207"/>
      <c r="D1002" s="207"/>
      <c r="E1002" s="207"/>
      <c r="F1002" s="207"/>
      <c r="G1002" s="207"/>
      <c r="H1002" s="207"/>
      <c r="I1002" s="207"/>
      <c r="J1002" s="207"/>
      <c r="K1002" s="207"/>
      <c r="L1002" s="207"/>
      <c r="M1002" s="207"/>
      <c r="N1002" s="207"/>
      <c r="O1002" s="207"/>
      <c r="P1002" s="207"/>
      <c r="Q1002" s="207"/>
      <c r="R1002" s="207"/>
      <c r="S1002" s="207"/>
      <c r="T1002" s="207"/>
      <c r="U1002" s="207"/>
      <c r="V1002" s="207"/>
      <c r="W1002" s="207"/>
      <c r="X1002" s="207"/>
      <c r="Y1002" s="207"/>
      <c r="Z1002" s="207"/>
      <c r="AA1002" s="207"/>
      <c r="AB1002" s="207"/>
      <c r="AC1002" s="207"/>
      <c r="AD1002" s="207"/>
      <c r="AE1002" s="207"/>
      <c r="AF1002" s="207"/>
    </row>
    <row r="1003" spans="2:32" ht="15" customHeight="1" x14ac:dyDescent="0.35">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2:32" ht="15" customHeight="1" x14ac:dyDescent="0.35">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2:32" ht="15" customHeight="1" x14ac:dyDescent="0.35">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2:32" ht="15" customHeight="1" x14ac:dyDescent="0.35">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2:32" ht="15" customHeight="1" x14ac:dyDescent="0.35">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2:32" ht="15" customHeight="1" x14ac:dyDescent="0.35">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ht="15"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2" customHeight="1" x14ac:dyDescent="0.35"/>
    <row r="1028" ht="15" customHeight="1" x14ac:dyDescent="0.35"/>
    <row r="1029" ht="15" customHeight="1" x14ac:dyDescent="0.35"/>
    <row r="1030" ht="12"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2"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2"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spans="2:32" ht="12" customHeight="1" x14ac:dyDescent="0.35"/>
    <row r="1090" spans="2:32" ht="12" customHeight="1" x14ac:dyDescent="0.35"/>
    <row r="1091" spans="2:32" ht="12" customHeight="1" x14ac:dyDescent="0.35"/>
    <row r="1092" spans="2:32" ht="12" customHeight="1" x14ac:dyDescent="0.35"/>
    <row r="1093" spans="2:32" ht="12" customHeight="1" x14ac:dyDescent="0.35"/>
    <row r="1094" spans="2:32" ht="12" customHeight="1" x14ac:dyDescent="0.35"/>
    <row r="1095" spans="2:32" ht="12" customHeight="1" x14ac:dyDescent="0.35">
      <c r="B1095" s="207"/>
      <c r="C1095" s="207"/>
      <c r="D1095" s="207"/>
      <c r="E1095" s="207"/>
      <c r="F1095" s="207"/>
      <c r="G1095" s="207"/>
      <c r="H1095" s="207"/>
      <c r="I1095" s="207"/>
      <c r="J1095" s="207"/>
      <c r="K1095" s="207"/>
      <c r="L1095" s="207"/>
      <c r="M1095" s="207"/>
      <c r="N1095" s="207"/>
      <c r="O1095" s="207"/>
      <c r="P1095" s="207"/>
      <c r="Q1095" s="207"/>
      <c r="R1095" s="207"/>
      <c r="S1095" s="207"/>
      <c r="T1095" s="207"/>
      <c r="U1095" s="207"/>
      <c r="V1095" s="207"/>
      <c r="W1095" s="207"/>
      <c r="X1095" s="207"/>
      <c r="Y1095" s="207"/>
      <c r="Z1095" s="207"/>
      <c r="AA1095" s="207"/>
      <c r="AB1095" s="207"/>
      <c r="AC1095" s="207"/>
      <c r="AD1095" s="207"/>
      <c r="AE1095" s="207"/>
      <c r="AF1095" s="207"/>
    </row>
    <row r="1096" spans="2:32" ht="12" customHeight="1" x14ac:dyDescent="0.35">
      <c r="B1096" s="115"/>
      <c r="C1096" s="115"/>
      <c r="D1096" s="115"/>
      <c r="E1096" s="115"/>
      <c r="F1096" s="115"/>
      <c r="G1096" s="115"/>
      <c r="H1096" s="115"/>
      <c r="I1096" s="115"/>
      <c r="J1096" s="115"/>
      <c r="K1096" s="115"/>
      <c r="L1096" s="115"/>
      <c r="M1096" s="115"/>
      <c r="N1096" s="115"/>
      <c r="O1096" s="115"/>
      <c r="P1096" s="115"/>
      <c r="Q1096" s="115"/>
      <c r="R1096" s="115"/>
      <c r="S1096" s="115"/>
      <c r="T1096" s="115"/>
      <c r="U1096" s="115"/>
      <c r="V1096" s="115"/>
      <c r="W1096" s="115"/>
      <c r="X1096" s="115"/>
      <c r="Y1096" s="115"/>
      <c r="Z1096" s="115"/>
      <c r="AA1096" s="115"/>
      <c r="AB1096" s="115"/>
      <c r="AC1096" s="115"/>
      <c r="AD1096" s="115"/>
      <c r="AE1096" s="115"/>
      <c r="AF1096" s="115"/>
    </row>
    <row r="1097" spans="2:32" ht="12" customHeight="1" x14ac:dyDescent="0.35"/>
    <row r="1098" spans="2:32" ht="12" customHeight="1" x14ac:dyDescent="0.35"/>
    <row r="1099" spans="2:32" ht="12" customHeight="1" x14ac:dyDescent="0.35"/>
    <row r="1100" spans="2:32" ht="15" customHeight="1" x14ac:dyDescent="0.35"/>
    <row r="1101" spans="2:32" ht="15" customHeight="1" x14ac:dyDescent="0.35"/>
    <row r="1102" spans="2:32" ht="15" customHeight="1" x14ac:dyDescent="0.35"/>
    <row r="1103" spans="2:32" ht="15" customHeight="1" x14ac:dyDescent="0.35">
      <c r="B1103" s="207"/>
      <c r="C1103" s="207"/>
      <c r="D1103" s="207"/>
      <c r="E1103" s="207"/>
      <c r="F1103" s="207"/>
      <c r="G1103" s="207"/>
      <c r="H1103" s="207"/>
      <c r="I1103" s="207"/>
      <c r="J1103" s="207"/>
      <c r="K1103" s="207"/>
      <c r="L1103" s="207"/>
      <c r="M1103" s="207"/>
      <c r="N1103" s="207"/>
      <c r="O1103" s="207"/>
      <c r="P1103" s="207"/>
      <c r="Q1103" s="207"/>
      <c r="R1103" s="207"/>
      <c r="S1103" s="207"/>
      <c r="T1103" s="207"/>
      <c r="U1103" s="207"/>
      <c r="V1103" s="207"/>
      <c r="W1103" s="207"/>
      <c r="X1103" s="207"/>
      <c r="Y1103" s="207"/>
      <c r="Z1103" s="207"/>
      <c r="AA1103" s="207"/>
      <c r="AB1103" s="207"/>
      <c r="AC1103" s="207"/>
      <c r="AD1103" s="207"/>
      <c r="AE1103" s="207"/>
      <c r="AF1103" s="207"/>
    </row>
    <row r="1104" spans="2:32" ht="15" customHeight="1" x14ac:dyDescent="0.35">
      <c r="B1104" s="207"/>
      <c r="C1104" s="207"/>
      <c r="D1104" s="207"/>
      <c r="E1104" s="207"/>
      <c r="F1104" s="207"/>
      <c r="G1104" s="207"/>
      <c r="H1104" s="207"/>
      <c r="I1104" s="207"/>
      <c r="J1104" s="207"/>
      <c r="K1104" s="207"/>
      <c r="L1104" s="207"/>
      <c r="M1104" s="207"/>
      <c r="N1104" s="207"/>
      <c r="O1104" s="207"/>
      <c r="P1104" s="207"/>
      <c r="Q1104" s="207"/>
      <c r="R1104" s="207"/>
      <c r="S1104" s="207"/>
      <c r="T1104" s="207"/>
      <c r="U1104" s="207"/>
      <c r="V1104" s="207"/>
      <c r="W1104" s="207"/>
      <c r="X1104" s="207"/>
      <c r="Y1104" s="207"/>
      <c r="Z1104" s="207"/>
      <c r="AA1104" s="207"/>
      <c r="AB1104" s="207"/>
      <c r="AC1104" s="207"/>
      <c r="AD1104" s="207"/>
      <c r="AE1104" s="207"/>
      <c r="AF1104" s="207"/>
    </row>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5" customHeight="1" x14ac:dyDescent="0.35"/>
    <row r="1125" ht="15" customHeight="1" x14ac:dyDescent="0.35"/>
    <row r="1126" ht="15" customHeight="1" x14ac:dyDescent="0.35"/>
    <row r="1127" ht="12" customHeight="1" x14ac:dyDescent="0.35"/>
    <row r="1128" ht="15" customHeight="1" x14ac:dyDescent="0.35"/>
    <row r="1129" ht="12"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2" customHeight="1" x14ac:dyDescent="0.35"/>
    <row r="1136" ht="15" customHeight="1" x14ac:dyDescent="0.35"/>
    <row r="1137" ht="15" customHeight="1" x14ac:dyDescent="0.35"/>
    <row r="1138" ht="15" customHeight="1" x14ac:dyDescent="0.35"/>
    <row r="1139" ht="15" customHeight="1" x14ac:dyDescent="0.35"/>
    <row r="1140" ht="15" customHeight="1" x14ac:dyDescent="0.35"/>
    <row r="1141" ht="15" customHeight="1" x14ac:dyDescent="0.35"/>
    <row r="1142" ht="15" customHeight="1" x14ac:dyDescent="0.35"/>
    <row r="1143" ht="15"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2" customHeight="1" x14ac:dyDescent="0.35"/>
    <row r="1153" ht="15" customHeight="1" x14ac:dyDescent="0.35"/>
    <row r="1154" ht="12" customHeight="1" x14ac:dyDescent="0.35"/>
    <row r="1155" ht="15" customHeight="1" x14ac:dyDescent="0.35"/>
    <row r="1156" ht="12"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spans="2:32" ht="12" customHeight="1" x14ac:dyDescent="0.35"/>
    <row r="1186" spans="2:32" ht="12" customHeight="1" x14ac:dyDescent="0.35"/>
    <row r="1187" spans="2:32" ht="12" customHeight="1" x14ac:dyDescent="0.35"/>
    <row r="1188" spans="2:32" ht="12" customHeight="1" x14ac:dyDescent="0.35"/>
    <row r="1189" spans="2:32" ht="12" customHeight="1" x14ac:dyDescent="0.35"/>
    <row r="1190" spans="2:32" ht="12" customHeight="1" x14ac:dyDescent="0.35"/>
    <row r="1191" spans="2:32" ht="12" customHeight="1" x14ac:dyDescent="0.35"/>
    <row r="1192" spans="2:32" ht="12" customHeight="1" x14ac:dyDescent="0.35"/>
    <row r="1193" spans="2:32" ht="12" customHeight="1" x14ac:dyDescent="0.35">
      <c r="B1193" s="207"/>
      <c r="C1193" s="207"/>
      <c r="D1193" s="207"/>
      <c r="E1193" s="207"/>
      <c r="F1193" s="207"/>
      <c r="G1193" s="207"/>
      <c r="H1193" s="207"/>
      <c r="I1193" s="207"/>
      <c r="J1193" s="207"/>
      <c r="K1193" s="207"/>
      <c r="L1193" s="207"/>
      <c r="M1193" s="207"/>
      <c r="N1193" s="207"/>
      <c r="O1193" s="207"/>
      <c r="P1193" s="207"/>
      <c r="Q1193" s="207"/>
      <c r="R1193" s="207"/>
      <c r="S1193" s="207"/>
      <c r="T1193" s="207"/>
      <c r="U1193" s="207"/>
      <c r="V1193" s="207"/>
      <c r="W1193" s="207"/>
      <c r="X1193" s="207"/>
      <c r="Y1193" s="207"/>
      <c r="Z1193" s="207"/>
      <c r="AA1193" s="207"/>
      <c r="AB1193" s="207"/>
      <c r="AC1193" s="207"/>
      <c r="AD1193" s="207"/>
      <c r="AE1193" s="207"/>
      <c r="AF1193" s="207"/>
    </row>
    <row r="1194" spans="2:32" ht="12" customHeight="1" x14ac:dyDescent="0.35">
      <c r="B1194" s="115"/>
      <c r="C1194" s="115"/>
      <c r="D1194" s="115"/>
      <c r="E1194" s="115"/>
      <c r="F1194" s="115"/>
      <c r="G1194" s="115"/>
      <c r="H1194" s="115"/>
      <c r="I1194" s="115"/>
      <c r="J1194" s="115"/>
      <c r="K1194" s="115"/>
      <c r="L1194" s="115"/>
      <c r="M1194" s="115"/>
      <c r="N1194" s="115"/>
      <c r="O1194" s="115"/>
      <c r="P1194" s="115"/>
      <c r="Q1194" s="115"/>
      <c r="R1194" s="115"/>
      <c r="S1194" s="115"/>
      <c r="T1194" s="115"/>
      <c r="U1194" s="115"/>
      <c r="V1194" s="115"/>
      <c r="W1194" s="115"/>
      <c r="X1194" s="115"/>
      <c r="Y1194" s="115"/>
      <c r="Z1194" s="115"/>
      <c r="AA1194" s="115"/>
      <c r="AB1194" s="115"/>
      <c r="AC1194" s="115"/>
      <c r="AD1194" s="115"/>
      <c r="AE1194" s="115"/>
      <c r="AF1194" s="115"/>
    </row>
    <row r="1195" spans="2:32" ht="12" customHeight="1" x14ac:dyDescent="0.35"/>
    <row r="1196" spans="2:32" ht="12" customHeight="1" x14ac:dyDescent="0.35"/>
    <row r="1197" spans="2:32" ht="12" customHeight="1" x14ac:dyDescent="0.35"/>
    <row r="1198" spans="2:32" ht="12" customHeight="1" x14ac:dyDescent="0.35"/>
    <row r="1199" spans="2:32" ht="12" customHeight="1" x14ac:dyDescent="0.35"/>
    <row r="1200" spans="2:32"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2"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2" customHeight="1" x14ac:dyDescent="0.35"/>
    <row r="1228" ht="15" customHeight="1" x14ac:dyDescent="0.35"/>
    <row r="1229" ht="12"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5" customHeight="1" x14ac:dyDescent="0.35"/>
    <row r="1252" ht="12" customHeight="1" x14ac:dyDescent="0.35"/>
    <row r="1253" ht="15" customHeight="1" x14ac:dyDescent="0.35"/>
    <row r="1254" ht="12"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ht="15" customHeight="1" x14ac:dyDescent="0.35"/>
    <row r="1266" ht="15" customHeight="1" x14ac:dyDescent="0.35"/>
    <row r="1267" ht="15" customHeight="1" x14ac:dyDescent="0.35"/>
    <row r="1268" ht="15" customHeight="1" x14ac:dyDescent="0.35"/>
    <row r="1269" ht="15" customHeight="1" x14ac:dyDescent="0.35"/>
    <row r="1270" ht="15" customHeight="1" x14ac:dyDescent="0.35"/>
    <row r="1271" ht="15" customHeight="1" x14ac:dyDescent="0.35"/>
    <row r="1272" ht="15" customHeight="1" x14ac:dyDescent="0.35"/>
    <row r="1273" ht="15" customHeight="1" x14ac:dyDescent="0.35"/>
    <row r="1274" ht="15"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spans="2:32" ht="12" customHeight="1" x14ac:dyDescent="0.35">
      <c r="B1281" s="207"/>
      <c r="C1281" s="207"/>
      <c r="D1281" s="207"/>
      <c r="E1281" s="207"/>
      <c r="F1281" s="207"/>
      <c r="G1281" s="207"/>
      <c r="H1281" s="207"/>
      <c r="I1281" s="207"/>
      <c r="J1281" s="207"/>
      <c r="K1281" s="207"/>
      <c r="L1281" s="207"/>
      <c r="M1281" s="207"/>
      <c r="N1281" s="207"/>
      <c r="O1281" s="207"/>
      <c r="P1281" s="207"/>
      <c r="Q1281" s="207"/>
      <c r="R1281" s="207"/>
      <c r="S1281" s="207"/>
      <c r="T1281" s="207"/>
      <c r="U1281" s="207"/>
      <c r="V1281" s="207"/>
      <c r="W1281" s="207"/>
      <c r="X1281" s="207"/>
      <c r="Y1281" s="207"/>
      <c r="Z1281" s="207"/>
      <c r="AA1281" s="207"/>
      <c r="AB1281" s="207"/>
      <c r="AC1281" s="207"/>
      <c r="AD1281" s="207"/>
      <c r="AE1281" s="207"/>
      <c r="AF1281" s="207"/>
    </row>
    <row r="1282" spans="2:32" ht="12" customHeight="1" x14ac:dyDescent="0.35"/>
    <row r="1283" spans="2:32" ht="12" customHeight="1" x14ac:dyDescent="0.35"/>
    <row r="1284" spans="2:32" ht="12" customHeight="1" x14ac:dyDescent="0.35"/>
    <row r="1285" spans="2:32" ht="12" customHeight="1" x14ac:dyDescent="0.35"/>
    <row r="1286" spans="2:32" ht="12" customHeight="1" x14ac:dyDescent="0.35"/>
    <row r="1287" spans="2:32" ht="12" customHeight="1" x14ac:dyDescent="0.35"/>
    <row r="1288" spans="2:32" ht="12" customHeight="1" x14ac:dyDescent="0.35"/>
    <row r="1289" spans="2:32" ht="12" customHeight="1" x14ac:dyDescent="0.35"/>
    <row r="1290" spans="2:32" ht="12" customHeight="1" x14ac:dyDescent="0.35"/>
    <row r="1291" spans="2:32" ht="12" customHeight="1" x14ac:dyDescent="0.35"/>
    <row r="1292" spans="2:32" ht="12" customHeight="1" x14ac:dyDescent="0.35"/>
    <row r="1293" spans="2:32" ht="12" customHeight="1" x14ac:dyDescent="0.35">
      <c r="B1293" s="207"/>
      <c r="C1293" s="207"/>
      <c r="D1293" s="207"/>
      <c r="E1293" s="207"/>
      <c r="F1293" s="207"/>
      <c r="G1293" s="207"/>
      <c r="H1293" s="207"/>
      <c r="I1293" s="207"/>
      <c r="J1293" s="207"/>
      <c r="K1293" s="207"/>
      <c r="L1293" s="207"/>
      <c r="M1293" s="207"/>
      <c r="N1293" s="207"/>
      <c r="O1293" s="207"/>
      <c r="P1293" s="207"/>
      <c r="Q1293" s="207"/>
      <c r="R1293" s="207"/>
      <c r="S1293" s="207"/>
      <c r="T1293" s="207"/>
      <c r="U1293" s="207"/>
      <c r="V1293" s="207"/>
      <c r="W1293" s="207"/>
      <c r="X1293" s="207"/>
      <c r="Y1293" s="207"/>
      <c r="Z1293" s="207"/>
      <c r="AA1293" s="207"/>
      <c r="AB1293" s="207"/>
      <c r="AC1293" s="207"/>
      <c r="AD1293" s="207"/>
      <c r="AE1293" s="207"/>
      <c r="AF1293" s="207"/>
    </row>
    <row r="1294" spans="2:32" ht="12" customHeight="1" x14ac:dyDescent="0.35">
      <c r="B1294" s="115"/>
      <c r="C1294" s="115"/>
      <c r="D1294" s="115"/>
      <c r="E1294" s="115"/>
      <c r="F1294" s="115"/>
      <c r="G1294" s="115"/>
      <c r="H1294" s="115"/>
      <c r="I1294" s="115"/>
      <c r="J1294" s="115"/>
      <c r="K1294" s="115"/>
      <c r="L1294" s="115"/>
      <c r="M1294" s="115"/>
      <c r="N1294" s="115"/>
      <c r="O1294" s="115"/>
      <c r="P1294" s="115"/>
      <c r="Q1294" s="115"/>
      <c r="R1294" s="115"/>
      <c r="S1294" s="115"/>
      <c r="T1294" s="115"/>
      <c r="U1294" s="115"/>
      <c r="V1294" s="115"/>
      <c r="W1294" s="115"/>
      <c r="X1294" s="115"/>
      <c r="Y1294" s="115"/>
      <c r="Z1294" s="115"/>
      <c r="AA1294" s="115"/>
      <c r="AB1294" s="115"/>
      <c r="AC1294" s="115"/>
      <c r="AD1294" s="115"/>
      <c r="AE1294" s="115"/>
      <c r="AF1294" s="115"/>
    </row>
    <row r="1295" spans="2:32" ht="12" customHeight="1" x14ac:dyDescent="0.35"/>
    <row r="1296" spans="2:32" ht="12" customHeight="1" x14ac:dyDescent="0.35"/>
    <row r="1297" ht="12" customHeight="1" x14ac:dyDescent="0.35"/>
    <row r="1298" ht="12" customHeight="1" x14ac:dyDescent="0.35"/>
    <row r="1299" ht="12" customHeight="1" x14ac:dyDescent="0.35"/>
    <row r="1300" ht="15"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2" customHeight="1" x14ac:dyDescent="0.35"/>
    <row r="1307" ht="15" customHeight="1" x14ac:dyDescent="0.35"/>
    <row r="1308" ht="15" customHeight="1" x14ac:dyDescent="0.35"/>
    <row r="1309" ht="15" customHeight="1" x14ac:dyDescent="0.35"/>
    <row r="1310" ht="15" customHeight="1" x14ac:dyDescent="0.35"/>
    <row r="1311" ht="12" customHeight="1" x14ac:dyDescent="0.35"/>
    <row r="1312" ht="15" customHeight="1" x14ac:dyDescent="0.35"/>
    <row r="1313" ht="15" customHeight="1" x14ac:dyDescent="0.35"/>
    <row r="1314" ht="15"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2"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2"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2"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5" customHeight="1" x14ac:dyDescent="0.35"/>
    <row r="1406" ht="15" customHeight="1" x14ac:dyDescent="0.35"/>
    <row r="1407" ht="15" customHeight="1" x14ac:dyDescent="0.35"/>
    <row r="1408" ht="15" customHeight="1" x14ac:dyDescent="0.35"/>
    <row r="1409" ht="15" customHeight="1" x14ac:dyDescent="0.35"/>
    <row r="1410" ht="15"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2"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2"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5"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5" ht="15" customHeight="1" x14ac:dyDescent="0.35"/>
    <row r="1526" ht="15" customHeight="1" x14ac:dyDescent="0.35"/>
    <row r="1527" ht="15" customHeight="1" x14ac:dyDescent="0.35"/>
    <row r="1528" ht="15" customHeight="1" x14ac:dyDescent="0.35"/>
    <row r="1529" ht="15" customHeight="1" x14ac:dyDescent="0.35"/>
    <row r="1530" ht="15" customHeight="1" x14ac:dyDescent="0.35"/>
    <row r="1531" ht="15" customHeight="1" x14ac:dyDescent="0.35"/>
    <row r="1532" ht="15" customHeight="1" x14ac:dyDescent="0.35"/>
    <row r="1533" ht="15" customHeight="1" x14ac:dyDescent="0.35"/>
    <row r="1534" ht="15" customHeight="1" x14ac:dyDescent="0.35"/>
    <row r="1535" ht="15" customHeight="1" x14ac:dyDescent="0.35"/>
    <row r="1536" ht="15" customHeight="1" x14ac:dyDescent="0.35"/>
    <row r="1537" ht="15" customHeight="1" x14ac:dyDescent="0.35"/>
    <row r="1538" ht="15" customHeight="1" x14ac:dyDescent="0.35"/>
    <row r="1539" ht="15" customHeight="1" x14ac:dyDescent="0.35"/>
    <row r="1540" ht="15" customHeight="1" x14ac:dyDescent="0.35"/>
    <row r="1541" ht="15" customHeight="1" x14ac:dyDescent="0.35"/>
    <row r="1542" ht="15" customHeight="1" x14ac:dyDescent="0.35"/>
    <row r="1543" ht="15" customHeight="1" x14ac:dyDescent="0.35"/>
    <row r="1544" ht="15" customHeight="1" x14ac:dyDescent="0.35"/>
    <row r="1545" ht="15" customHeight="1" x14ac:dyDescent="0.35"/>
    <row r="1546" ht="15" customHeight="1" x14ac:dyDescent="0.35"/>
    <row r="1547" ht="15" customHeight="1" x14ac:dyDescent="0.35"/>
    <row r="1548" ht="15" customHeight="1" x14ac:dyDescent="0.35"/>
    <row r="1549" ht="15" customHeight="1" x14ac:dyDescent="0.35"/>
    <row r="1550" ht="15" customHeight="1" x14ac:dyDescent="0.35"/>
    <row r="1551" ht="15" customHeight="1" x14ac:dyDescent="0.35"/>
    <row r="1552" ht="15" customHeight="1" x14ac:dyDescent="0.35"/>
    <row r="1553" ht="15" customHeight="1" x14ac:dyDescent="0.35"/>
    <row r="1554" ht="15" customHeight="1" x14ac:dyDescent="0.35"/>
    <row r="1555" ht="15" customHeight="1" x14ac:dyDescent="0.35"/>
    <row r="1556" ht="15" customHeight="1" x14ac:dyDescent="0.35"/>
    <row r="1557" ht="15" customHeight="1" x14ac:dyDescent="0.35"/>
    <row r="1558" ht="15" customHeight="1" x14ac:dyDescent="0.35"/>
    <row r="1559" ht="15" customHeight="1" x14ac:dyDescent="0.35"/>
    <row r="1560" ht="15" customHeight="1" x14ac:dyDescent="0.35"/>
    <row r="1561" ht="15" customHeight="1" x14ac:dyDescent="0.35"/>
    <row r="1562" ht="15" customHeight="1" x14ac:dyDescent="0.35"/>
    <row r="1563" ht="15" customHeight="1" x14ac:dyDescent="0.35"/>
    <row r="1564" ht="15" customHeight="1" x14ac:dyDescent="0.35"/>
    <row r="1565" ht="15" customHeight="1" x14ac:dyDescent="0.35"/>
    <row r="1566" ht="15" customHeight="1" x14ac:dyDescent="0.35"/>
    <row r="1567" ht="15" customHeight="1" x14ac:dyDescent="0.35"/>
    <row r="1568" ht="15"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5" customHeight="1" x14ac:dyDescent="0.35"/>
    <row r="1576" ht="15" customHeight="1" x14ac:dyDescent="0.35"/>
    <row r="1577" ht="15" customHeight="1" x14ac:dyDescent="0.35"/>
    <row r="1578" ht="15" customHeight="1" x14ac:dyDescent="0.35"/>
    <row r="1579" ht="15" customHeight="1" x14ac:dyDescent="0.35"/>
    <row r="1580" ht="15" customHeight="1" x14ac:dyDescent="0.35"/>
    <row r="1581" ht="15" customHeight="1" x14ac:dyDescent="0.35"/>
    <row r="1582" ht="15" customHeight="1" x14ac:dyDescent="0.35"/>
    <row r="1583" ht="15" customHeight="1" x14ac:dyDescent="0.35"/>
    <row r="1584" ht="12" customHeight="1" x14ac:dyDescent="0.35"/>
    <row r="1585" spans="2:32" ht="12" customHeight="1" x14ac:dyDescent="0.35"/>
    <row r="1586" spans="2:32" ht="15" customHeight="1" x14ac:dyDescent="0.35"/>
    <row r="1587" spans="2:32" ht="15" customHeight="1" x14ac:dyDescent="0.35"/>
    <row r="1588" spans="2:32" ht="15" customHeight="1" x14ac:dyDescent="0.35"/>
    <row r="1589" spans="2:32" ht="15" customHeight="1" x14ac:dyDescent="0.35">
      <c r="B1589" s="207"/>
      <c r="C1589" s="207"/>
      <c r="D1589" s="207"/>
      <c r="E1589" s="207"/>
      <c r="F1589" s="207"/>
      <c r="G1589" s="207"/>
      <c r="H1589" s="207"/>
      <c r="I1589" s="207"/>
      <c r="J1589" s="207"/>
      <c r="K1589" s="207"/>
      <c r="L1589" s="207"/>
      <c r="M1589" s="207"/>
      <c r="N1589" s="207"/>
      <c r="O1589" s="207"/>
      <c r="P1589" s="207"/>
      <c r="Q1589" s="207"/>
      <c r="R1589" s="207"/>
      <c r="S1589" s="207"/>
      <c r="T1589" s="207"/>
      <c r="U1589" s="207"/>
      <c r="V1589" s="207"/>
      <c r="W1589" s="207"/>
      <c r="X1589" s="207"/>
      <c r="Y1589" s="207"/>
      <c r="Z1589" s="207"/>
      <c r="AA1589" s="207"/>
      <c r="AB1589" s="207"/>
      <c r="AC1589" s="207"/>
      <c r="AD1589" s="207"/>
      <c r="AE1589" s="207"/>
      <c r="AF1589" s="207"/>
    </row>
    <row r="1590" spans="2:32" ht="15" customHeight="1" x14ac:dyDescent="0.35">
      <c r="B1590" s="115"/>
      <c r="C1590" s="115"/>
      <c r="D1590" s="115"/>
      <c r="E1590" s="115"/>
      <c r="F1590" s="115"/>
      <c r="G1590" s="115"/>
      <c r="H1590" s="115"/>
      <c r="I1590" s="115"/>
      <c r="J1590" s="115"/>
      <c r="K1590" s="115"/>
      <c r="L1590" s="115"/>
      <c r="M1590" s="115"/>
      <c r="N1590" s="115"/>
      <c r="O1590" s="115"/>
      <c r="P1590" s="115"/>
      <c r="Q1590" s="115"/>
      <c r="R1590" s="115"/>
      <c r="S1590" s="115"/>
      <c r="T1590" s="115"/>
      <c r="U1590" s="115"/>
      <c r="V1590" s="115"/>
      <c r="W1590" s="115"/>
      <c r="X1590" s="115"/>
      <c r="Y1590" s="115"/>
      <c r="Z1590" s="115"/>
      <c r="AA1590" s="115"/>
      <c r="AB1590" s="115"/>
      <c r="AC1590" s="115"/>
      <c r="AD1590" s="115"/>
      <c r="AE1590" s="115"/>
      <c r="AF1590" s="115"/>
    </row>
    <row r="1591" spans="2:32" ht="15" customHeight="1" x14ac:dyDescent="0.35"/>
    <row r="1592" spans="2:32" ht="15" customHeight="1" x14ac:dyDescent="0.35"/>
    <row r="1593" spans="2:32" ht="15" customHeight="1" x14ac:dyDescent="0.35"/>
    <row r="1594" spans="2:32" ht="15" customHeight="1" x14ac:dyDescent="0.35"/>
    <row r="1595" spans="2:32" ht="15" customHeight="1" x14ac:dyDescent="0.35"/>
    <row r="1596" spans="2:32" ht="15" customHeight="1" x14ac:dyDescent="0.35"/>
    <row r="1597" spans="2:32" ht="15" customHeight="1" x14ac:dyDescent="0.35"/>
    <row r="1598" spans="2:32" ht="15" customHeight="1" x14ac:dyDescent="0.35"/>
    <row r="1599" spans="2:32" ht="15" customHeight="1" x14ac:dyDescent="0.35">
      <c r="B1599" s="207"/>
      <c r="C1599" s="207"/>
      <c r="D1599" s="207"/>
      <c r="E1599" s="207"/>
      <c r="F1599" s="207"/>
      <c r="G1599" s="207"/>
      <c r="H1599" s="207"/>
      <c r="I1599" s="207"/>
      <c r="J1599" s="207"/>
      <c r="K1599" s="207"/>
      <c r="L1599" s="207"/>
      <c r="M1599" s="207"/>
      <c r="N1599" s="207"/>
      <c r="O1599" s="207"/>
      <c r="P1599" s="207"/>
      <c r="Q1599" s="207"/>
      <c r="R1599" s="207"/>
      <c r="S1599" s="207"/>
      <c r="T1599" s="207"/>
      <c r="U1599" s="207"/>
      <c r="V1599" s="207"/>
      <c r="W1599" s="207"/>
      <c r="X1599" s="207"/>
      <c r="Y1599" s="207"/>
      <c r="Z1599" s="207"/>
      <c r="AA1599" s="207"/>
      <c r="AB1599" s="207"/>
      <c r="AC1599" s="207"/>
      <c r="AD1599" s="207"/>
      <c r="AE1599" s="207"/>
      <c r="AF1599" s="207"/>
    </row>
    <row r="1600" spans="2:32" ht="15" customHeight="1" x14ac:dyDescent="0.35">
      <c r="B1600" s="207"/>
      <c r="C1600" s="207"/>
      <c r="D1600" s="207"/>
      <c r="E1600" s="207"/>
      <c r="F1600" s="207"/>
      <c r="G1600" s="207"/>
      <c r="H1600" s="207"/>
      <c r="I1600" s="207"/>
      <c r="J1600" s="207"/>
      <c r="K1600" s="207"/>
      <c r="L1600" s="207"/>
      <c r="M1600" s="207"/>
      <c r="N1600" s="207"/>
      <c r="O1600" s="207"/>
      <c r="P1600" s="207"/>
      <c r="Q1600" s="207"/>
      <c r="R1600" s="207"/>
      <c r="S1600" s="207"/>
      <c r="T1600" s="207"/>
      <c r="U1600" s="207"/>
      <c r="V1600" s="207"/>
      <c r="W1600" s="207"/>
      <c r="X1600" s="207"/>
      <c r="Y1600" s="207"/>
      <c r="Z1600" s="207"/>
      <c r="AA1600" s="207"/>
      <c r="AB1600" s="207"/>
      <c r="AC1600" s="207"/>
      <c r="AD1600" s="207"/>
      <c r="AE1600" s="207"/>
      <c r="AF1600" s="207"/>
    </row>
    <row r="1601" ht="15" customHeight="1" x14ac:dyDescent="0.35"/>
    <row r="1602" ht="15" customHeight="1" x14ac:dyDescent="0.35"/>
    <row r="1603" ht="15" customHeight="1" x14ac:dyDescent="0.35"/>
    <row r="1604" ht="15" customHeight="1" x14ac:dyDescent="0.35"/>
    <row r="1605" ht="15" customHeight="1" x14ac:dyDescent="0.35"/>
    <row r="1606" ht="15" customHeight="1" x14ac:dyDescent="0.35"/>
    <row r="1607" ht="15" customHeight="1" x14ac:dyDescent="0.35"/>
    <row r="1608" ht="15" customHeight="1" x14ac:dyDescent="0.35"/>
    <row r="1609" ht="15" customHeight="1" x14ac:dyDescent="0.35"/>
    <row r="1610" ht="15" customHeight="1" x14ac:dyDescent="0.35"/>
    <row r="1611" ht="15" customHeight="1" x14ac:dyDescent="0.35"/>
    <row r="1612" ht="15" customHeight="1" x14ac:dyDescent="0.35"/>
    <row r="1613" ht="15" customHeight="1" x14ac:dyDescent="0.35"/>
    <row r="1614" ht="15" customHeight="1" x14ac:dyDescent="0.35"/>
    <row r="1615" ht="15" customHeight="1" x14ac:dyDescent="0.35"/>
    <row r="1616" ht="15" customHeight="1" x14ac:dyDescent="0.35"/>
    <row r="1617" ht="15" customHeight="1" x14ac:dyDescent="0.35"/>
    <row r="1618" ht="15"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5"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2" customHeight="1" x14ac:dyDescent="0.35"/>
    <row r="1641" ht="12"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5" customHeight="1" x14ac:dyDescent="0.35"/>
    <row r="1660" ht="15" customHeight="1" x14ac:dyDescent="0.35"/>
    <row r="1661" ht="15" customHeight="1" x14ac:dyDescent="0.35"/>
    <row r="1662" ht="15"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5" customHeight="1" x14ac:dyDescent="0.35"/>
    <row r="1681" ht="15" customHeight="1" x14ac:dyDescent="0.35"/>
    <row r="1682" ht="15"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5" customHeight="1" x14ac:dyDescent="0.35"/>
    <row r="1692" ht="15" customHeight="1" x14ac:dyDescent="0.35"/>
    <row r="1693" ht="15" customHeight="1" x14ac:dyDescent="0.35"/>
    <row r="1694" ht="15" customHeight="1" x14ac:dyDescent="0.35"/>
    <row r="1695" ht="15" customHeight="1" x14ac:dyDescent="0.35"/>
    <row r="1696" ht="12" customHeight="1" x14ac:dyDescent="0.35"/>
    <row r="1697" ht="12"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2" customHeight="1" x14ac:dyDescent="0.35"/>
    <row r="1715" ht="12" customHeight="1" x14ac:dyDescent="0.35"/>
    <row r="1716" ht="12" customHeight="1" x14ac:dyDescent="0.35"/>
    <row r="1717" ht="12" customHeight="1" x14ac:dyDescent="0.35"/>
    <row r="1718" ht="12" customHeight="1" x14ac:dyDescent="0.35"/>
    <row r="1719" ht="12" customHeight="1" x14ac:dyDescent="0.35"/>
    <row r="1720" ht="12" customHeight="1" x14ac:dyDescent="0.35"/>
    <row r="1721" ht="12" customHeight="1" x14ac:dyDescent="0.35"/>
    <row r="1722" ht="12" customHeight="1" x14ac:dyDescent="0.35"/>
    <row r="1723" ht="12" customHeight="1" x14ac:dyDescent="0.35"/>
    <row r="1724" ht="12" customHeight="1" x14ac:dyDescent="0.35"/>
    <row r="1725" ht="15" customHeight="1" x14ac:dyDescent="0.35"/>
    <row r="1726" ht="15" customHeight="1" x14ac:dyDescent="0.35"/>
    <row r="1727" ht="15" customHeight="1" x14ac:dyDescent="0.35"/>
    <row r="1728" ht="15" customHeight="1" x14ac:dyDescent="0.35"/>
    <row r="1729" ht="15" customHeight="1" x14ac:dyDescent="0.35"/>
    <row r="1730" ht="15" customHeight="1" x14ac:dyDescent="0.35"/>
    <row r="1731" ht="12" customHeight="1" x14ac:dyDescent="0.35"/>
    <row r="1732" ht="15" customHeight="1" x14ac:dyDescent="0.35"/>
    <row r="1733" ht="15" customHeight="1" x14ac:dyDescent="0.35"/>
    <row r="1734" ht="15" customHeight="1" x14ac:dyDescent="0.35"/>
    <row r="1735" ht="15" customHeight="1" x14ac:dyDescent="0.35"/>
    <row r="1736" ht="15" customHeight="1" x14ac:dyDescent="0.35"/>
    <row r="1737" ht="15" customHeight="1" x14ac:dyDescent="0.35"/>
    <row r="1738" ht="15" customHeight="1" x14ac:dyDescent="0.35"/>
    <row r="1739" ht="15" customHeight="1" x14ac:dyDescent="0.35"/>
    <row r="1740" ht="15" customHeight="1" x14ac:dyDescent="0.35"/>
    <row r="1741" ht="15" customHeight="1" x14ac:dyDescent="0.35"/>
    <row r="1742" ht="15" customHeight="1" x14ac:dyDescent="0.35"/>
    <row r="1743" ht="15" customHeight="1" x14ac:dyDescent="0.35"/>
    <row r="1744" ht="15" customHeight="1" x14ac:dyDescent="0.35"/>
    <row r="1745" ht="15" customHeight="1" x14ac:dyDescent="0.35"/>
    <row r="1746" ht="15" customHeight="1" x14ac:dyDescent="0.35"/>
    <row r="1747" ht="15" customHeight="1" x14ac:dyDescent="0.35"/>
    <row r="1748" ht="15" customHeight="1" x14ac:dyDescent="0.35"/>
    <row r="1749" ht="15" customHeight="1" x14ac:dyDescent="0.35"/>
    <row r="1750" ht="15" customHeight="1" x14ac:dyDescent="0.35"/>
    <row r="1751" ht="15" customHeight="1" x14ac:dyDescent="0.35"/>
    <row r="1752" ht="15" customHeight="1" x14ac:dyDescent="0.35"/>
    <row r="1753" ht="15" customHeight="1" x14ac:dyDescent="0.35"/>
    <row r="1754" ht="15" customHeight="1" x14ac:dyDescent="0.35"/>
    <row r="1755" ht="15" customHeight="1" x14ac:dyDescent="0.35"/>
    <row r="1756" ht="15" customHeight="1" x14ac:dyDescent="0.35"/>
    <row r="1757" ht="15" customHeight="1" x14ac:dyDescent="0.35"/>
    <row r="1758" ht="15" customHeight="1" x14ac:dyDescent="0.35"/>
    <row r="1759" ht="15" customHeight="1" x14ac:dyDescent="0.35"/>
    <row r="1760" ht="15" customHeight="1" x14ac:dyDescent="0.35"/>
    <row r="1761" ht="15" customHeight="1" x14ac:dyDescent="0.35"/>
    <row r="1762" ht="15" customHeight="1" x14ac:dyDescent="0.35"/>
    <row r="1763" ht="15" customHeight="1" x14ac:dyDescent="0.35"/>
    <row r="1764" ht="15" customHeight="1" x14ac:dyDescent="0.35"/>
    <row r="1765" ht="15" customHeight="1" x14ac:dyDescent="0.35"/>
    <row r="1766" ht="15" customHeight="1" x14ac:dyDescent="0.35"/>
    <row r="1767" ht="12" customHeight="1" x14ac:dyDescent="0.35"/>
    <row r="1768" ht="15" customHeight="1" x14ac:dyDescent="0.35"/>
    <row r="1769" ht="15" customHeight="1" x14ac:dyDescent="0.35"/>
    <row r="1770" ht="15" customHeight="1" x14ac:dyDescent="0.35"/>
    <row r="1771" ht="15" customHeight="1" x14ac:dyDescent="0.35"/>
    <row r="1772" ht="15" customHeight="1" x14ac:dyDescent="0.35"/>
    <row r="1773" ht="15" customHeight="1" x14ac:dyDescent="0.35"/>
    <row r="1774" ht="15" customHeight="1" x14ac:dyDescent="0.35"/>
    <row r="1775" ht="15" customHeight="1" x14ac:dyDescent="0.35"/>
    <row r="1776" ht="15" customHeight="1" x14ac:dyDescent="0.35"/>
    <row r="1777" ht="15" customHeight="1" x14ac:dyDescent="0.35"/>
    <row r="1778" ht="15" customHeight="1" x14ac:dyDescent="0.35"/>
    <row r="1779" ht="15" customHeight="1" x14ac:dyDescent="0.35"/>
    <row r="1780" ht="15" customHeight="1" x14ac:dyDescent="0.35"/>
    <row r="1781" ht="15" customHeight="1" x14ac:dyDescent="0.35"/>
    <row r="1782" ht="15" customHeight="1" x14ac:dyDescent="0.35"/>
    <row r="1783" ht="15" customHeight="1" x14ac:dyDescent="0.35"/>
    <row r="1784" ht="15" customHeight="1" x14ac:dyDescent="0.35"/>
    <row r="1785" ht="15" customHeight="1" x14ac:dyDescent="0.35"/>
    <row r="1786" ht="15" customHeight="1" x14ac:dyDescent="0.35"/>
    <row r="1787" ht="15" customHeight="1" x14ac:dyDescent="0.35"/>
    <row r="1788" ht="15" customHeight="1" x14ac:dyDescent="0.35"/>
    <row r="1789" ht="15" customHeight="1" x14ac:dyDescent="0.35"/>
    <row r="1790" ht="15" customHeight="1" x14ac:dyDescent="0.35"/>
    <row r="1791" ht="15" customHeight="1" x14ac:dyDescent="0.35"/>
    <row r="1792" ht="15" customHeight="1" x14ac:dyDescent="0.35"/>
    <row r="1793" ht="15" customHeight="1" x14ac:dyDescent="0.35"/>
    <row r="1794" ht="15" customHeight="1" x14ac:dyDescent="0.35"/>
    <row r="1795" ht="15" customHeight="1" x14ac:dyDescent="0.35"/>
    <row r="1796" ht="15" customHeight="1" x14ac:dyDescent="0.35"/>
    <row r="1797" ht="15" customHeight="1" x14ac:dyDescent="0.35"/>
    <row r="1798" ht="15" customHeight="1" x14ac:dyDescent="0.35"/>
    <row r="1799" ht="15" customHeight="1" x14ac:dyDescent="0.35"/>
    <row r="1800" ht="15" customHeight="1" x14ac:dyDescent="0.35"/>
    <row r="1801" ht="15" customHeight="1" x14ac:dyDescent="0.35"/>
    <row r="1802" ht="15" customHeight="1" x14ac:dyDescent="0.35"/>
    <row r="1803" ht="15" customHeight="1" x14ac:dyDescent="0.35"/>
    <row r="1804" ht="15" customHeight="1" x14ac:dyDescent="0.35"/>
    <row r="1805" ht="15" customHeight="1" x14ac:dyDescent="0.35"/>
    <row r="1806" ht="15" customHeight="1" x14ac:dyDescent="0.35"/>
    <row r="1807" ht="15" customHeight="1" x14ac:dyDescent="0.35"/>
    <row r="1808" ht="15" customHeight="1" x14ac:dyDescent="0.35"/>
    <row r="1809" spans="2:32" ht="15" customHeight="1" x14ac:dyDescent="0.35"/>
    <row r="1810" spans="2:32" ht="15" customHeight="1" x14ac:dyDescent="0.35"/>
    <row r="1811" spans="2:32" ht="15" customHeight="1" x14ac:dyDescent="0.35"/>
    <row r="1812" spans="2:32" ht="15" customHeight="1" x14ac:dyDescent="0.35">
      <c r="B1812" s="207"/>
      <c r="C1812" s="207"/>
      <c r="D1812" s="207"/>
      <c r="E1812" s="207"/>
      <c r="F1812" s="207"/>
      <c r="G1812" s="207"/>
      <c r="H1812" s="207"/>
      <c r="I1812" s="207"/>
      <c r="J1812" s="207"/>
      <c r="K1812" s="207"/>
      <c r="L1812" s="207"/>
      <c r="M1812" s="207"/>
      <c r="N1812" s="207"/>
      <c r="O1812" s="207"/>
      <c r="P1812" s="207"/>
      <c r="Q1812" s="207"/>
      <c r="R1812" s="207"/>
      <c r="S1812" s="207"/>
      <c r="T1812" s="207"/>
      <c r="U1812" s="207"/>
      <c r="V1812" s="207"/>
      <c r="W1812" s="207"/>
      <c r="X1812" s="207"/>
      <c r="Y1812" s="207"/>
      <c r="Z1812" s="207"/>
      <c r="AA1812" s="207"/>
      <c r="AB1812" s="207"/>
      <c r="AC1812" s="207"/>
      <c r="AD1812" s="207"/>
      <c r="AE1812" s="207"/>
      <c r="AF1812" s="207"/>
    </row>
    <row r="1813" spans="2:32" ht="12" customHeight="1" x14ac:dyDescent="0.35">
      <c r="B1813" s="115"/>
      <c r="C1813" s="115"/>
      <c r="D1813" s="115"/>
      <c r="E1813" s="115"/>
      <c r="F1813" s="115"/>
      <c r="G1813" s="115"/>
      <c r="H1813" s="115"/>
      <c r="I1813" s="115"/>
      <c r="J1813" s="115"/>
      <c r="K1813" s="115"/>
      <c r="L1813" s="115"/>
      <c r="M1813" s="115"/>
      <c r="N1813" s="115"/>
      <c r="O1813" s="115"/>
      <c r="P1813" s="115"/>
      <c r="Q1813" s="115"/>
      <c r="R1813" s="115"/>
      <c r="S1813" s="115"/>
      <c r="T1813" s="115"/>
      <c r="U1813" s="115"/>
      <c r="V1813" s="115"/>
      <c r="W1813" s="115"/>
      <c r="X1813" s="115"/>
      <c r="Y1813" s="115"/>
      <c r="Z1813" s="115"/>
      <c r="AA1813" s="115"/>
      <c r="AB1813" s="115"/>
      <c r="AC1813" s="115"/>
      <c r="AD1813" s="115"/>
      <c r="AE1813" s="115"/>
      <c r="AF1813" s="115"/>
    </row>
    <row r="1814" spans="2:32" ht="15" customHeight="1" x14ac:dyDescent="0.35">
      <c r="B1814" s="207"/>
      <c r="C1814" s="207"/>
      <c r="D1814" s="207"/>
      <c r="E1814" s="207"/>
      <c r="F1814" s="207"/>
      <c r="G1814" s="207"/>
      <c r="H1814" s="207"/>
      <c r="I1814" s="207"/>
      <c r="J1814" s="207"/>
      <c r="K1814" s="207"/>
      <c r="L1814" s="207"/>
      <c r="M1814" s="207"/>
      <c r="N1814" s="207"/>
      <c r="O1814" s="207"/>
      <c r="P1814" s="207"/>
      <c r="Q1814" s="207"/>
      <c r="R1814" s="207"/>
      <c r="S1814" s="207"/>
      <c r="T1814" s="207"/>
      <c r="U1814" s="207"/>
      <c r="V1814" s="207"/>
      <c r="W1814" s="207"/>
      <c r="X1814" s="207"/>
      <c r="Y1814" s="207"/>
      <c r="Z1814" s="207"/>
      <c r="AA1814" s="207"/>
      <c r="AB1814" s="207"/>
      <c r="AC1814" s="207"/>
      <c r="AD1814" s="207"/>
      <c r="AE1814" s="207"/>
      <c r="AF1814" s="207"/>
    </row>
    <row r="1815" spans="2:32" ht="15" customHeight="1" x14ac:dyDescent="0.35">
      <c r="B1815" s="207"/>
      <c r="C1815" s="207"/>
      <c r="D1815" s="207"/>
      <c r="E1815" s="207"/>
      <c r="F1815" s="207"/>
      <c r="G1815" s="207"/>
      <c r="H1815" s="207"/>
      <c r="I1815" s="207"/>
      <c r="J1815" s="207"/>
      <c r="K1815" s="207"/>
      <c r="L1815" s="207"/>
      <c r="M1815" s="207"/>
      <c r="N1815" s="207"/>
      <c r="O1815" s="207"/>
      <c r="P1815" s="207"/>
      <c r="Q1815" s="207"/>
      <c r="R1815" s="207"/>
      <c r="S1815" s="207"/>
      <c r="T1815" s="207"/>
      <c r="U1815" s="207"/>
      <c r="V1815" s="207"/>
      <c r="W1815" s="207"/>
      <c r="X1815" s="207"/>
      <c r="Y1815" s="207"/>
      <c r="Z1815" s="207"/>
      <c r="AA1815" s="207"/>
      <c r="AB1815" s="207"/>
      <c r="AC1815" s="207"/>
      <c r="AD1815" s="207"/>
      <c r="AE1815" s="207"/>
      <c r="AF1815" s="207"/>
    </row>
    <row r="1816" spans="2:32" ht="15" customHeight="1" x14ac:dyDescent="0.35">
      <c r="B1816" s="207"/>
      <c r="C1816" s="207"/>
      <c r="D1816" s="207"/>
      <c r="E1816" s="207"/>
      <c r="F1816" s="207"/>
      <c r="G1816" s="207"/>
      <c r="H1816" s="207"/>
      <c r="I1816" s="207"/>
      <c r="J1816" s="207"/>
      <c r="K1816" s="207"/>
      <c r="L1816" s="207"/>
      <c r="M1816" s="207"/>
      <c r="N1816" s="207"/>
      <c r="O1816" s="207"/>
      <c r="P1816" s="207"/>
      <c r="Q1816" s="207"/>
      <c r="R1816" s="207"/>
      <c r="S1816" s="207"/>
      <c r="T1816" s="207"/>
      <c r="U1816" s="207"/>
      <c r="V1816" s="207"/>
      <c r="W1816" s="207"/>
      <c r="X1816" s="207"/>
      <c r="Y1816" s="207"/>
      <c r="Z1816" s="207"/>
      <c r="AA1816" s="207"/>
      <c r="AB1816" s="207"/>
      <c r="AC1816" s="207"/>
      <c r="AD1816" s="207"/>
      <c r="AE1816" s="207"/>
      <c r="AF1816" s="207"/>
    </row>
    <row r="1817" spans="2:32" ht="15" customHeight="1" x14ac:dyDescent="0.35">
      <c r="B1817" s="207"/>
      <c r="C1817" s="207"/>
      <c r="D1817" s="207"/>
      <c r="E1817" s="207"/>
      <c r="F1817" s="207"/>
      <c r="G1817" s="207"/>
      <c r="H1817" s="207"/>
      <c r="I1817" s="207"/>
      <c r="J1817" s="207"/>
      <c r="K1817" s="207"/>
      <c r="L1817" s="207"/>
      <c r="M1817" s="207"/>
      <c r="N1817" s="207"/>
      <c r="O1817" s="207"/>
      <c r="P1817" s="207"/>
      <c r="Q1817" s="207"/>
      <c r="R1817" s="207"/>
      <c r="S1817" s="207"/>
      <c r="T1817" s="207"/>
      <c r="U1817" s="207"/>
      <c r="V1817" s="207"/>
      <c r="W1817" s="207"/>
      <c r="X1817" s="207"/>
      <c r="Y1817" s="207"/>
      <c r="Z1817" s="207"/>
      <c r="AA1817" s="207"/>
      <c r="AB1817" s="207"/>
      <c r="AC1817" s="207"/>
      <c r="AD1817" s="207"/>
      <c r="AE1817" s="207"/>
      <c r="AF1817" s="207"/>
    </row>
    <row r="1818" spans="2:32" ht="15" customHeight="1" x14ac:dyDescent="0.35">
      <c r="B1818" s="207"/>
      <c r="C1818" s="207"/>
      <c r="D1818" s="207"/>
      <c r="E1818" s="207"/>
      <c r="F1818" s="207"/>
      <c r="G1818" s="207"/>
      <c r="H1818" s="207"/>
      <c r="I1818" s="207"/>
      <c r="J1818" s="207"/>
      <c r="K1818" s="207"/>
      <c r="L1818" s="207"/>
      <c r="M1818" s="207"/>
      <c r="N1818" s="207"/>
      <c r="O1818" s="207"/>
      <c r="P1818" s="207"/>
      <c r="Q1818" s="207"/>
      <c r="R1818" s="207"/>
      <c r="S1818" s="207"/>
      <c r="T1818" s="207"/>
      <c r="U1818" s="207"/>
      <c r="V1818" s="207"/>
      <c r="W1818" s="207"/>
      <c r="X1818" s="207"/>
      <c r="Y1818" s="207"/>
      <c r="Z1818" s="207"/>
      <c r="AA1818" s="207"/>
      <c r="AB1818" s="207"/>
      <c r="AC1818" s="207"/>
      <c r="AD1818" s="207"/>
      <c r="AE1818" s="207"/>
      <c r="AF1818" s="207"/>
    </row>
    <row r="1819" spans="2:32" ht="15" customHeight="1" x14ac:dyDescent="0.35">
      <c r="B1819" s="207"/>
      <c r="C1819" s="207"/>
      <c r="D1819" s="207"/>
      <c r="E1819" s="207"/>
      <c r="F1819" s="207"/>
      <c r="G1819" s="207"/>
      <c r="H1819" s="207"/>
      <c r="I1819" s="207"/>
      <c r="J1819" s="207"/>
      <c r="K1819" s="207"/>
      <c r="L1819" s="207"/>
      <c r="M1819" s="207"/>
      <c r="N1819" s="207"/>
      <c r="O1819" s="207"/>
      <c r="P1819" s="207"/>
      <c r="Q1819" s="207"/>
      <c r="R1819" s="207"/>
      <c r="S1819" s="207"/>
      <c r="T1819" s="207"/>
      <c r="U1819" s="207"/>
      <c r="V1819" s="207"/>
      <c r="W1819" s="207"/>
      <c r="X1819" s="207"/>
      <c r="Y1819" s="207"/>
      <c r="Z1819" s="207"/>
      <c r="AA1819" s="207"/>
      <c r="AB1819" s="207"/>
      <c r="AC1819" s="207"/>
      <c r="AD1819" s="207"/>
      <c r="AE1819" s="207"/>
      <c r="AF1819" s="207"/>
    </row>
    <row r="1820" spans="2:32" ht="15" customHeight="1" x14ac:dyDescent="0.35">
      <c r="B1820" s="207"/>
      <c r="C1820" s="207"/>
      <c r="D1820" s="207"/>
      <c r="E1820" s="207"/>
      <c r="F1820" s="207"/>
      <c r="G1820" s="207"/>
      <c r="H1820" s="207"/>
      <c r="I1820" s="207"/>
      <c r="J1820" s="207"/>
      <c r="K1820" s="207"/>
      <c r="L1820" s="207"/>
      <c r="M1820" s="207"/>
      <c r="N1820" s="207"/>
      <c r="O1820" s="207"/>
      <c r="P1820" s="207"/>
      <c r="Q1820" s="207"/>
      <c r="R1820" s="207"/>
      <c r="S1820" s="207"/>
      <c r="T1820" s="207"/>
      <c r="U1820" s="207"/>
      <c r="V1820" s="207"/>
      <c r="W1820" s="207"/>
      <c r="X1820" s="207"/>
      <c r="Y1820" s="207"/>
      <c r="Z1820" s="207"/>
      <c r="AA1820" s="207"/>
      <c r="AB1820" s="207"/>
      <c r="AC1820" s="207"/>
      <c r="AD1820" s="207"/>
      <c r="AE1820" s="207"/>
      <c r="AF1820" s="207"/>
    </row>
    <row r="1821" spans="2:32" ht="15" customHeight="1" x14ac:dyDescent="0.35">
      <c r="B1821" s="207"/>
      <c r="C1821" s="207"/>
      <c r="D1821" s="207"/>
      <c r="E1821" s="207"/>
      <c r="F1821" s="207"/>
      <c r="G1821" s="207"/>
      <c r="H1821" s="207"/>
      <c r="I1821" s="207"/>
      <c r="J1821" s="207"/>
      <c r="K1821" s="207"/>
      <c r="L1821" s="207"/>
      <c r="M1821" s="207"/>
      <c r="N1821" s="207"/>
      <c r="O1821" s="207"/>
      <c r="P1821" s="207"/>
      <c r="Q1821" s="207"/>
      <c r="R1821" s="207"/>
      <c r="S1821" s="207"/>
      <c r="T1821" s="207"/>
      <c r="U1821" s="207"/>
      <c r="V1821" s="207"/>
      <c r="W1821" s="207"/>
      <c r="X1821" s="207"/>
      <c r="Y1821" s="207"/>
      <c r="Z1821" s="207"/>
      <c r="AA1821" s="207"/>
      <c r="AB1821" s="207"/>
      <c r="AC1821" s="207"/>
      <c r="AD1821" s="207"/>
      <c r="AE1821" s="207"/>
      <c r="AF1821" s="207"/>
    </row>
    <row r="1822" spans="2:32" ht="15" customHeight="1" x14ac:dyDescent="0.35">
      <c r="B1822" s="207"/>
      <c r="C1822" s="207"/>
      <c r="D1822" s="207"/>
      <c r="E1822" s="207"/>
      <c r="F1822" s="207"/>
      <c r="G1822" s="207"/>
      <c r="H1822" s="207"/>
      <c r="I1822" s="207"/>
      <c r="J1822" s="207"/>
      <c r="K1822" s="207"/>
      <c r="L1822" s="207"/>
      <c r="M1822" s="207"/>
      <c r="N1822" s="207"/>
      <c r="O1822" s="207"/>
      <c r="P1822" s="207"/>
      <c r="Q1822" s="207"/>
      <c r="R1822" s="207"/>
      <c r="S1822" s="207"/>
      <c r="T1822" s="207"/>
      <c r="U1822" s="207"/>
      <c r="V1822" s="207"/>
      <c r="W1822" s="207"/>
      <c r="X1822" s="207"/>
      <c r="Y1822" s="207"/>
      <c r="Z1822" s="207"/>
      <c r="AA1822" s="207"/>
      <c r="AB1822" s="207"/>
      <c r="AC1822" s="207"/>
      <c r="AD1822" s="207"/>
      <c r="AE1822" s="207"/>
      <c r="AF1822" s="207"/>
    </row>
    <row r="1823" spans="2:32" ht="15" customHeight="1" x14ac:dyDescent="0.35">
      <c r="B1823" s="207"/>
      <c r="C1823" s="207"/>
      <c r="D1823" s="207"/>
      <c r="E1823" s="207"/>
      <c r="F1823" s="207"/>
      <c r="G1823" s="207"/>
      <c r="H1823" s="207"/>
      <c r="I1823" s="207"/>
      <c r="J1823" s="207"/>
      <c r="K1823" s="207"/>
      <c r="L1823" s="207"/>
      <c r="M1823" s="207"/>
      <c r="N1823" s="207"/>
      <c r="O1823" s="207"/>
      <c r="P1823" s="207"/>
      <c r="Q1823" s="207"/>
      <c r="R1823" s="207"/>
      <c r="S1823" s="207"/>
      <c r="T1823" s="207"/>
      <c r="U1823" s="207"/>
      <c r="V1823" s="207"/>
      <c r="W1823" s="207"/>
      <c r="X1823" s="207"/>
      <c r="Y1823" s="207"/>
      <c r="Z1823" s="207"/>
      <c r="AA1823" s="207"/>
      <c r="AB1823" s="207"/>
      <c r="AC1823" s="207"/>
      <c r="AD1823" s="207"/>
      <c r="AE1823" s="207"/>
      <c r="AF1823" s="207"/>
    </row>
    <row r="1824" spans="2:32" ht="15" customHeight="1" x14ac:dyDescent="0.35">
      <c r="B1824" s="207"/>
      <c r="C1824" s="207"/>
      <c r="D1824" s="207"/>
      <c r="E1824" s="207"/>
      <c r="F1824" s="207"/>
      <c r="G1824" s="207"/>
      <c r="H1824" s="207"/>
      <c r="I1824" s="207"/>
      <c r="J1824" s="207"/>
      <c r="K1824" s="207"/>
      <c r="L1824" s="207"/>
      <c r="M1824" s="207"/>
      <c r="N1824" s="207"/>
      <c r="O1824" s="207"/>
      <c r="P1824" s="207"/>
      <c r="Q1824" s="207"/>
      <c r="R1824" s="207"/>
      <c r="S1824" s="207"/>
      <c r="T1824" s="207"/>
      <c r="U1824" s="207"/>
      <c r="V1824" s="207"/>
      <c r="W1824" s="207"/>
      <c r="X1824" s="207"/>
      <c r="Y1824" s="207"/>
      <c r="Z1824" s="207"/>
      <c r="AA1824" s="207"/>
      <c r="AB1824" s="207"/>
      <c r="AC1824" s="207"/>
      <c r="AD1824" s="207"/>
      <c r="AE1824" s="207"/>
      <c r="AF1824" s="207"/>
    </row>
    <row r="1825" ht="15" customHeight="1" x14ac:dyDescent="0.35"/>
    <row r="1826" ht="15" customHeight="1" x14ac:dyDescent="0.35"/>
    <row r="1827" ht="15" customHeight="1" x14ac:dyDescent="0.35"/>
    <row r="1828" ht="15" customHeight="1" x14ac:dyDescent="0.35"/>
    <row r="1829" ht="15" customHeight="1" x14ac:dyDescent="0.35"/>
    <row r="1830" ht="15" customHeight="1" x14ac:dyDescent="0.35"/>
    <row r="1831" ht="15" customHeight="1" x14ac:dyDescent="0.35"/>
    <row r="1832" ht="15" customHeight="1" x14ac:dyDescent="0.35"/>
    <row r="1833" ht="15" customHeight="1" x14ac:dyDescent="0.35"/>
    <row r="1834" ht="15" customHeight="1" x14ac:dyDescent="0.35"/>
    <row r="1835" ht="15" customHeight="1" x14ac:dyDescent="0.35"/>
    <row r="1836" ht="15" customHeight="1" x14ac:dyDescent="0.35"/>
    <row r="1837" ht="15" customHeight="1" x14ac:dyDescent="0.35"/>
    <row r="1838" ht="15" customHeight="1" x14ac:dyDescent="0.35"/>
    <row r="1839" ht="15" customHeight="1" x14ac:dyDescent="0.35"/>
    <row r="1840" ht="15" customHeight="1" x14ac:dyDescent="0.35"/>
    <row r="1841" ht="15" customHeight="1" x14ac:dyDescent="0.35"/>
    <row r="1842" ht="15" customHeight="1" x14ac:dyDescent="0.35"/>
    <row r="1843" ht="15"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2" customHeight="1" x14ac:dyDescent="0.35"/>
    <row r="1850" ht="15" customHeight="1" x14ac:dyDescent="0.35"/>
    <row r="1851" ht="15" customHeight="1" x14ac:dyDescent="0.35"/>
    <row r="1852" ht="15" customHeight="1" x14ac:dyDescent="0.35"/>
    <row r="1853" ht="15" customHeight="1" x14ac:dyDescent="0.35"/>
    <row r="1854" ht="15" customHeight="1" x14ac:dyDescent="0.35"/>
    <row r="1855" ht="15" customHeight="1" x14ac:dyDescent="0.35"/>
    <row r="1856" ht="15" customHeight="1" x14ac:dyDescent="0.35"/>
    <row r="1857" ht="15" customHeight="1" x14ac:dyDescent="0.35"/>
    <row r="1858" ht="15" customHeight="1" x14ac:dyDescent="0.35"/>
    <row r="1859" ht="15" customHeight="1" x14ac:dyDescent="0.35"/>
    <row r="1860" ht="15" customHeight="1" x14ac:dyDescent="0.35"/>
    <row r="1861" ht="15" customHeight="1" x14ac:dyDescent="0.35"/>
    <row r="1862" ht="15" customHeight="1" x14ac:dyDescent="0.35"/>
    <row r="1863" ht="15" customHeight="1" x14ac:dyDescent="0.35"/>
    <row r="1864" ht="15" customHeight="1" x14ac:dyDescent="0.35"/>
    <row r="1865" ht="15"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5"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5" customHeight="1" x14ac:dyDescent="0.35"/>
    <row r="1882" ht="15" customHeight="1" x14ac:dyDescent="0.35"/>
    <row r="1883" ht="15" customHeight="1" x14ac:dyDescent="0.35"/>
    <row r="1884" ht="15" customHeight="1" x14ac:dyDescent="0.35"/>
    <row r="1885" ht="12" customHeight="1" x14ac:dyDescent="0.35"/>
    <row r="1886" ht="15" customHeight="1" x14ac:dyDescent="0.35"/>
    <row r="1887" ht="12"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5" customHeight="1" x14ac:dyDescent="0.35"/>
    <row r="1896" ht="15"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5"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5" customHeight="1" x14ac:dyDescent="0.35"/>
    <row r="1909" ht="15" customHeight="1" x14ac:dyDescent="0.35"/>
    <row r="1910" ht="15" customHeight="1" x14ac:dyDescent="0.35"/>
    <row r="1911" ht="15" customHeight="1" x14ac:dyDescent="0.35"/>
    <row r="1912" ht="15" customHeight="1" x14ac:dyDescent="0.35"/>
    <row r="1913" ht="15" customHeight="1" x14ac:dyDescent="0.35"/>
    <row r="1914" ht="15" customHeight="1" x14ac:dyDescent="0.35"/>
    <row r="1915" ht="15" customHeight="1" x14ac:dyDescent="0.35"/>
    <row r="1916" ht="15" customHeight="1" x14ac:dyDescent="0.35"/>
    <row r="1917" ht="15"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2" customHeight="1" x14ac:dyDescent="0.35"/>
    <row r="1924" ht="15" customHeight="1" x14ac:dyDescent="0.35"/>
    <row r="1925" ht="15" customHeight="1" x14ac:dyDescent="0.35"/>
    <row r="1926" ht="15" customHeight="1" x14ac:dyDescent="0.35"/>
    <row r="1927" ht="15" customHeight="1" x14ac:dyDescent="0.35"/>
    <row r="1928" ht="15" customHeight="1" x14ac:dyDescent="0.35"/>
    <row r="1929" ht="15" customHeight="1" x14ac:dyDescent="0.35"/>
    <row r="1930" ht="15"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5" customHeight="1" x14ac:dyDescent="0.35"/>
    <row r="1951" ht="15" customHeight="1" x14ac:dyDescent="0.35"/>
    <row r="1952" ht="15" customHeight="1" x14ac:dyDescent="0.35"/>
    <row r="1953" ht="15" customHeight="1" x14ac:dyDescent="0.35"/>
    <row r="1954" ht="15" customHeight="1" x14ac:dyDescent="0.35"/>
    <row r="1955" ht="15" customHeight="1" x14ac:dyDescent="0.35"/>
    <row r="1956" ht="15" customHeight="1" x14ac:dyDescent="0.35"/>
    <row r="1957" ht="15" customHeight="1" x14ac:dyDescent="0.35"/>
    <row r="1958" ht="15" customHeight="1" x14ac:dyDescent="0.35"/>
    <row r="1959" ht="12" customHeight="1" x14ac:dyDescent="0.35"/>
    <row r="1960" ht="12" customHeight="1" x14ac:dyDescent="0.35"/>
    <row r="1961" ht="12" customHeight="1" x14ac:dyDescent="0.35"/>
    <row r="1962" ht="15" customHeight="1" x14ac:dyDescent="0.35"/>
    <row r="1963" ht="15" customHeight="1" x14ac:dyDescent="0.35"/>
    <row r="1964" ht="15" customHeight="1" x14ac:dyDescent="0.35"/>
    <row r="1965" ht="15" customHeight="1" x14ac:dyDescent="0.35"/>
    <row r="1966" ht="15" customHeight="1" x14ac:dyDescent="0.35"/>
    <row r="1967" ht="15" customHeight="1" x14ac:dyDescent="0.35"/>
    <row r="1968" ht="15" customHeight="1" x14ac:dyDescent="0.35"/>
    <row r="1969" ht="15" customHeight="1" x14ac:dyDescent="0.35"/>
    <row r="1970" ht="12"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5" customHeight="1" x14ac:dyDescent="0.35"/>
    <row r="1978" ht="15" customHeight="1" x14ac:dyDescent="0.35"/>
    <row r="1979" ht="12" customHeight="1" x14ac:dyDescent="0.35"/>
    <row r="1980" ht="15" customHeight="1" x14ac:dyDescent="0.35"/>
    <row r="1981" ht="15" customHeight="1" x14ac:dyDescent="0.35"/>
    <row r="1982" ht="15" customHeight="1" x14ac:dyDescent="0.35"/>
    <row r="1983" ht="15"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5"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0" ht="15" customHeight="1" x14ac:dyDescent="0.35"/>
    <row r="2051" ht="15" customHeight="1" x14ac:dyDescent="0.35"/>
    <row r="2052" ht="15" customHeight="1" x14ac:dyDescent="0.35"/>
    <row r="2053" ht="15" customHeight="1" x14ac:dyDescent="0.35"/>
    <row r="2054" ht="15" customHeight="1" x14ac:dyDescent="0.35"/>
    <row r="2055" ht="15" customHeight="1" x14ac:dyDescent="0.35"/>
    <row r="2056" ht="15" customHeight="1" x14ac:dyDescent="0.35"/>
    <row r="2057" ht="15" customHeight="1" x14ac:dyDescent="0.35"/>
    <row r="2058" ht="15" customHeight="1" x14ac:dyDescent="0.35"/>
    <row r="2059" ht="15" customHeight="1" x14ac:dyDescent="0.35"/>
    <row r="2060" ht="15" customHeight="1" x14ac:dyDescent="0.35"/>
    <row r="2061" ht="15" customHeight="1" x14ac:dyDescent="0.35"/>
    <row r="2062" ht="15" customHeight="1" x14ac:dyDescent="0.35"/>
    <row r="2063" ht="15" customHeight="1" x14ac:dyDescent="0.35"/>
    <row r="2064" ht="15" customHeight="1" x14ac:dyDescent="0.35"/>
    <row r="2065" ht="15" customHeight="1" x14ac:dyDescent="0.35"/>
    <row r="2066" ht="15" customHeight="1" x14ac:dyDescent="0.35"/>
    <row r="2067" ht="15" customHeight="1" x14ac:dyDescent="0.35"/>
    <row r="2068" ht="15" customHeight="1" x14ac:dyDescent="0.35"/>
    <row r="2069" ht="15" customHeight="1" x14ac:dyDescent="0.35"/>
    <row r="2070" ht="15" customHeight="1" x14ac:dyDescent="0.35"/>
    <row r="2071" ht="15" customHeight="1" x14ac:dyDescent="0.35"/>
    <row r="2072" ht="15" customHeight="1" x14ac:dyDescent="0.35"/>
    <row r="2073" ht="15" customHeight="1" x14ac:dyDescent="0.35"/>
    <row r="2074" ht="15" customHeight="1" x14ac:dyDescent="0.35"/>
    <row r="2075" ht="15" customHeight="1" x14ac:dyDescent="0.35"/>
    <row r="2076" ht="15" customHeight="1" x14ac:dyDescent="0.35"/>
    <row r="2077" ht="15" customHeight="1" x14ac:dyDescent="0.35"/>
    <row r="2078" ht="15" customHeight="1" x14ac:dyDescent="0.35"/>
    <row r="2079" ht="15" customHeight="1" x14ac:dyDescent="0.35"/>
    <row r="2080" ht="15" customHeight="1" x14ac:dyDescent="0.35"/>
    <row r="2081" spans="2:32" ht="15" customHeight="1" x14ac:dyDescent="0.35"/>
    <row r="2082" spans="2:32" ht="15" customHeight="1" x14ac:dyDescent="0.35"/>
    <row r="2083" spans="2:32" ht="15" customHeight="1" x14ac:dyDescent="0.35"/>
    <row r="2084" spans="2:32" ht="15" customHeight="1" x14ac:dyDescent="0.35"/>
    <row r="2085" spans="2:32" ht="15" customHeight="1" x14ac:dyDescent="0.35"/>
    <row r="2086" spans="2:32" ht="15" customHeight="1" x14ac:dyDescent="0.35"/>
    <row r="2087" spans="2:32" ht="15" customHeight="1" x14ac:dyDescent="0.35"/>
    <row r="2088" spans="2:32" ht="15" customHeight="1" x14ac:dyDescent="0.35"/>
    <row r="2089" spans="2:32" ht="15" customHeight="1" x14ac:dyDescent="0.35">
      <c r="B2089" s="207"/>
      <c r="C2089" s="207"/>
      <c r="D2089" s="207"/>
      <c r="E2089" s="207"/>
      <c r="F2089" s="207"/>
      <c r="G2089" s="207"/>
      <c r="H2089" s="207"/>
      <c r="I2089" s="207"/>
      <c r="J2089" s="207"/>
      <c r="K2089" s="207"/>
      <c r="L2089" s="207"/>
      <c r="M2089" s="207"/>
      <c r="N2089" s="207"/>
      <c r="O2089" s="207"/>
      <c r="P2089" s="207"/>
      <c r="Q2089" s="207"/>
      <c r="R2089" s="207"/>
      <c r="S2089" s="207"/>
      <c r="T2089" s="207"/>
      <c r="U2089" s="207"/>
      <c r="V2089" s="207"/>
      <c r="W2089" s="207"/>
      <c r="X2089" s="207"/>
      <c r="Y2089" s="207"/>
      <c r="Z2089" s="207"/>
      <c r="AA2089" s="207"/>
      <c r="AB2089" s="207"/>
      <c r="AC2089" s="207"/>
      <c r="AD2089" s="207"/>
      <c r="AE2089" s="207"/>
      <c r="AF2089" s="207"/>
    </row>
    <row r="2090" spans="2:32" ht="15" customHeight="1" x14ac:dyDescent="0.35">
      <c r="B2090" s="115"/>
      <c r="C2090" s="115"/>
      <c r="D2090" s="115"/>
      <c r="E2090" s="115"/>
      <c r="F2090" s="115"/>
      <c r="G2090" s="115"/>
      <c r="H2090" s="115"/>
      <c r="I2090" s="115"/>
      <c r="J2090" s="115"/>
      <c r="K2090" s="115"/>
      <c r="L2090" s="115"/>
      <c r="M2090" s="115"/>
      <c r="N2090" s="115"/>
      <c r="O2090" s="115"/>
      <c r="P2090" s="115"/>
      <c r="Q2090" s="115"/>
      <c r="R2090" s="115"/>
      <c r="S2090" s="115"/>
      <c r="T2090" s="115"/>
      <c r="U2090" s="115"/>
      <c r="V2090" s="115"/>
      <c r="W2090" s="115"/>
      <c r="X2090" s="115"/>
      <c r="Y2090" s="115"/>
      <c r="Z2090" s="115"/>
      <c r="AA2090" s="115"/>
      <c r="AB2090" s="115"/>
      <c r="AC2090" s="115"/>
      <c r="AD2090" s="115"/>
      <c r="AE2090" s="115"/>
      <c r="AF2090" s="115"/>
    </row>
    <row r="2091" spans="2:32" ht="15" customHeight="1" x14ac:dyDescent="0.35"/>
    <row r="2092" spans="2:32" ht="15" customHeight="1" x14ac:dyDescent="0.35"/>
    <row r="2093" spans="2:32" ht="15" customHeight="1" x14ac:dyDescent="0.35"/>
    <row r="2094" spans="2:32" ht="15" customHeight="1" x14ac:dyDescent="0.35"/>
    <row r="2095" spans="2:32" ht="15" customHeight="1" x14ac:dyDescent="0.35"/>
    <row r="2096" spans="2:32" ht="15" customHeight="1" x14ac:dyDescent="0.35"/>
    <row r="2097" ht="15" customHeight="1" x14ac:dyDescent="0.35"/>
    <row r="2098" ht="15" customHeight="1" x14ac:dyDescent="0.35"/>
    <row r="2099" ht="15" customHeight="1" x14ac:dyDescent="0.35"/>
    <row r="2100" ht="15" customHeight="1" x14ac:dyDescent="0.35"/>
    <row r="2101" ht="15" customHeight="1" x14ac:dyDescent="0.35"/>
    <row r="2102" ht="15" customHeight="1" x14ac:dyDescent="0.35"/>
    <row r="2103" ht="15"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5"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5" customHeight="1" x14ac:dyDescent="0.35"/>
    <row r="2125" ht="15" customHeight="1" x14ac:dyDescent="0.35"/>
    <row r="2126" ht="15" customHeight="1" x14ac:dyDescent="0.35"/>
    <row r="2127" ht="15" customHeight="1" x14ac:dyDescent="0.35"/>
    <row r="2128" ht="15" customHeight="1" x14ac:dyDescent="0.35"/>
    <row r="2129" ht="15"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5" customHeight="1" x14ac:dyDescent="0.35"/>
    <row r="2142" ht="15" customHeight="1" x14ac:dyDescent="0.35"/>
    <row r="2143" ht="15"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5" customHeight="1" x14ac:dyDescent="0.35"/>
    <row r="2158" ht="15" customHeight="1" x14ac:dyDescent="0.35"/>
    <row r="2159" ht="15" customHeight="1" x14ac:dyDescent="0.35"/>
    <row r="2160" ht="15" customHeight="1" x14ac:dyDescent="0.35"/>
    <row r="2161" ht="15" customHeight="1" x14ac:dyDescent="0.35"/>
    <row r="2162" ht="15" customHeight="1" x14ac:dyDescent="0.35"/>
    <row r="2163" ht="15" customHeight="1" x14ac:dyDescent="0.35"/>
    <row r="2164" ht="15" customHeight="1" x14ac:dyDescent="0.35"/>
    <row r="2165" ht="15" customHeight="1" x14ac:dyDescent="0.35"/>
    <row r="2166" ht="15" customHeight="1" x14ac:dyDescent="0.35"/>
    <row r="2167" ht="15" customHeight="1" x14ac:dyDescent="0.35"/>
    <row r="2168" ht="15" customHeight="1" x14ac:dyDescent="0.35"/>
    <row r="2169" ht="15" customHeight="1" x14ac:dyDescent="0.35"/>
    <row r="2170" ht="15" customHeight="1" x14ac:dyDescent="0.35"/>
    <row r="2171" ht="15" customHeight="1" x14ac:dyDescent="0.35"/>
    <row r="2172" ht="15" customHeight="1" x14ac:dyDescent="0.35"/>
    <row r="2173" ht="15" customHeight="1" x14ac:dyDescent="0.35"/>
    <row r="2174" ht="15" customHeight="1" x14ac:dyDescent="0.35"/>
    <row r="2175" ht="15" customHeight="1" x14ac:dyDescent="0.35"/>
    <row r="2176" ht="15" customHeight="1" x14ac:dyDescent="0.35"/>
    <row r="2177" ht="15" customHeight="1" x14ac:dyDescent="0.35"/>
    <row r="2178" ht="15" customHeight="1" x14ac:dyDescent="0.35"/>
    <row r="2179" ht="15" customHeight="1" x14ac:dyDescent="0.35"/>
    <row r="2180" ht="15" customHeight="1" x14ac:dyDescent="0.35"/>
    <row r="2181" ht="15" customHeight="1" x14ac:dyDescent="0.35"/>
    <row r="2182" ht="15" customHeight="1" x14ac:dyDescent="0.35"/>
    <row r="2183" ht="15" customHeight="1" x14ac:dyDescent="0.35"/>
    <row r="2184" ht="15" customHeight="1" x14ac:dyDescent="0.35"/>
    <row r="2185" ht="15" customHeight="1" x14ac:dyDescent="0.35"/>
    <row r="2186" ht="15" customHeight="1" x14ac:dyDescent="0.35"/>
    <row r="2187" ht="15" customHeight="1" x14ac:dyDescent="0.35"/>
    <row r="2188" ht="15" customHeight="1" x14ac:dyDescent="0.35"/>
    <row r="2189" ht="15" customHeight="1" x14ac:dyDescent="0.35"/>
    <row r="2190" ht="15" customHeight="1" x14ac:dyDescent="0.35"/>
    <row r="2191" ht="15" customHeight="1" x14ac:dyDescent="0.35"/>
    <row r="2192" ht="15" customHeight="1" x14ac:dyDescent="0.35"/>
    <row r="2193" ht="15" customHeight="1" x14ac:dyDescent="0.35"/>
    <row r="2194" ht="15" customHeight="1" x14ac:dyDescent="0.35"/>
    <row r="2195" ht="15" customHeight="1" x14ac:dyDescent="0.35"/>
    <row r="2196" ht="15" customHeight="1" x14ac:dyDescent="0.35"/>
    <row r="2197" ht="15" customHeight="1" x14ac:dyDescent="0.35"/>
    <row r="2198" ht="15" customHeight="1" x14ac:dyDescent="0.35"/>
    <row r="2199" ht="15" customHeight="1" x14ac:dyDescent="0.35"/>
    <row r="2200" ht="15" customHeight="1" x14ac:dyDescent="0.35"/>
    <row r="2201" ht="15" customHeight="1" x14ac:dyDescent="0.35"/>
    <row r="2202" ht="15" customHeight="1" x14ac:dyDescent="0.35"/>
    <row r="2203" ht="15" customHeight="1" x14ac:dyDescent="0.35"/>
    <row r="2204" ht="15" customHeight="1" x14ac:dyDescent="0.35"/>
    <row r="2205" ht="15" customHeight="1" x14ac:dyDescent="0.35"/>
    <row r="2206" ht="15" customHeight="1" x14ac:dyDescent="0.35"/>
    <row r="2207" ht="15" customHeight="1" x14ac:dyDescent="0.35"/>
    <row r="2208" ht="15" customHeight="1" x14ac:dyDescent="0.35"/>
    <row r="2209" ht="15" customHeight="1" x14ac:dyDescent="0.35"/>
    <row r="2210" ht="15" customHeight="1" x14ac:dyDescent="0.35"/>
    <row r="2211" ht="15" customHeight="1" x14ac:dyDescent="0.35"/>
    <row r="2212" ht="15" customHeight="1" x14ac:dyDescent="0.35"/>
    <row r="2213" ht="15" customHeight="1" x14ac:dyDescent="0.35"/>
    <row r="2214" ht="15" customHeight="1" x14ac:dyDescent="0.35"/>
    <row r="2215" ht="15" customHeight="1" x14ac:dyDescent="0.35"/>
    <row r="2216" ht="15" customHeight="1" x14ac:dyDescent="0.35"/>
    <row r="2217" ht="15" customHeight="1" x14ac:dyDescent="0.35"/>
    <row r="2218" ht="15" customHeight="1" x14ac:dyDescent="0.35"/>
    <row r="2219" ht="15" customHeight="1" x14ac:dyDescent="0.35"/>
    <row r="2220" ht="15" customHeight="1" x14ac:dyDescent="0.35"/>
    <row r="2221" ht="15" customHeight="1" x14ac:dyDescent="0.35"/>
    <row r="2222" ht="15" customHeight="1" x14ac:dyDescent="0.35"/>
    <row r="2223" ht="15" customHeight="1" x14ac:dyDescent="0.35"/>
    <row r="2224" ht="15" customHeight="1" x14ac:dyDescent="0.35"/>
    <row r="2225" ht="15" customHeight="1" x14ac:dyDescent="0.35"/>
    <row r="2226" ht="15" customHeight="1" x14ac:dyDescent="0.35"/>
    <row r="2227" ht="15" customHeight="1" x14ac:dyDescent="0.35"/>
    <row r="2228" ht="15" customHeight="1" x14ac:dyDescent="0.35"/>
    <row r="2229" ht="15" customHeight="1" x14ac:dyDescent="0.35"/>
    <row r="2230" ht="15" customHeight="1" x14ac:dyDescent="0.35"/>
    <row r="2231" ht="15" customHeight="1" x14ac:dyDescent="0.35"/>
    <row r="2232" ht="15" customHeight="1" x14ac:dyDescent="0.35"/>
    <row r="2233" ht="15" customHeight="1" x14ac:dyDescent="0.35"/>
    <row r="2234" ht="12" customHeight="1" x14ac:dyDescent="0.35"/>
    <row r="2235" ht="15" customHeight="1" x14ac:dyDescent="0.35"/>
    <row r="2236" ht="15" customHeight="1" x14ac:dyDescent="0.35"/>
    <row r="2237" ht="15" customHeight="1" x14ac:dyDescent="0.35"/>
    <row r="2238" ht="15" customHeight="1" x14ac:dyDescent="0.35"/>
    <row r="2239" ht="15" customHeight="1" x14ac:dyDescent="0.35"/>
    <row r="2240" ht="15" customHeight="1" x14ac:dyDescent="0.35"/>
    <row r="2241" ht="15" customHeight="1" x14ac:dyDescent="0.35"/>
    <row r="2242" ht="15" customHeight="1" x14ac:dyDescent="0.35"/>
    <row r="2243" ht="15"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5" customHeight="1" x14ac:dyDescent="0.35"/>
    <row r="2254" ht="15" customHeight="1" x14ac:dyDescent="0.35"/>
    <row r="2255" ht="15" customHeight="1" x14ac:dyDescent="0.35"/>
    <row r="2256" ht="15" customHeight="1" x14ac:dyDescent="0.35"/>
    <row r="2257" ht="15" customHeight="1" x14ac:dyDescent="0.35"/>
    <row r="2258" ht="15" customHeight="1" x14ac:dyDescent="0.35"/>
    <row r="2259" ht="15" customHeight="1" x14ac:dyDescent="0.35"/>
    <row r="2260" ht="15" customHeight="1" x14ac:dyDescent="0.35"/>
    <row r="2261" ht="15" customHeight="1" x14ac:dyDescent="0.35"/>
    <row r="2262" ht="15" customHeight="1" x14ac:dyDescent="0.35"/>
    <row r="2263" ht="15" customHeight="1" x14ac:dyDescent="0.35"/>
    <row r="2264" ht="15" customHeight="1" x14ac:dyDescent="0.35"/>
    <row r="2265" ht="15" customHeight="1" x14ac:dyDescent="0.35"/>
    <row r="2266" ht="15"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5" customHeight="1" x14ac:dyDescent="0.35"/>
    <row r="2276" ht="15" customHeight="1" x14ac:dyDescent="0.35"/>
    <row r="2277" ht="15" customHeight="1" x14ac:dyDescent="0.35"/>
    <row r="2278" ht="15" customHeight="1" x14ac:dyDescent="0.35"/>
    <row r="2279" ht="15" customHeight="1" x14ac:dyDescent="0.35"/>
    <row r="2280" ht="15" customHeight="1" x14ac:dyDescent="0.35"/>
    <row r="2281" ht="15"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5" customHeight="1" x14ac:dyDescent="0.35"/>
    <row r="2294" ht="15" customHeight="1" x14ac:dyDescent="0.35"/>
    <row r="2295" ht="15" customHeight="1" x14ac:dyDescent="0.35"/>
    <row r="2296" ht="15" customHeight="1" x14ac:dyDescent="0.35"/>
    <row r="2297" ht="15" customHeight="1" x14ac:dyDescent="0.35"/>
    <row r="2298" ht="15"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5"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2" customHeight="1" x14ac:dyDescent="0.35"/>
    <row r="2373" ht="15"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5"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2" customHeight="1" x14ac:dyDescent="0.35"/>
    <row r="2391" ht="15" customHeight="1" x14ac:dyDescent="0.35"/>
    <row r="2392" ht="15" customHeight="1" x14ac:dyDescent="0.35"/>
    <row r="2393" ht="15"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5" customHeight="1" x14ac:dyDescent="0.35"/>
    <row r="2404" ht="15" customHeight="1" x14ac:dyDescent="0.35"/>
    <row r="2405" ht="15" customHeight="1" x14ac:dyDescent="0.35"/>
    <row r="2406" ht="15" customHeight="1" x14ac:dyDescent="0.35"/>
    <row r="2407" ht="15" customHeight="1" x14ac:dyDescent="0.35"/>
    <row r="2408" ht="12"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spans="2:32" ht="15" customHeight="1" x14ac:dyDescent="0.35"/>
    <row r="2418" spans="2:32" ht="15" customHeight="1" x14ac:dyDescent="0.35"/>
    <row r="2419" spans="2:32" ht="15" customHeight="1" x14ac:dyDescent="0.35"/>
    <row r="2420" spans="2:32" ht="15" customHeight="1" x14ac:dyDescent="0.35"/>
    <row r="2421" spans="2:32" ht="15" customHeight="1" x14ac:dyDescent="0.35"/>
    <row r="2422" spans="2:32" ht="15" customHeight="1" x14ac:dyDescent="0.35"/>
    <row r="2423" spans="2:32" ht="15" customHeight="1" x14ac:dyDescent="0.35"/>
    <row r="2424" spans="2:32" ht="15" customHeight="1" x14ac:dyDescent="0.35">
      <c r="B2424" s="207"/>
      <c r="C2424" s="207"/>
      <c r="D2424" s="207"/>
      <c r="E2424" s="207"/>
      <c r="F2424" s="207"/>
      <c r="G2424" s="207"/>
      <c r="H2424" s="207"/>
      <c r="I2424" s="207"/>
      <c r="J2424" s="207"/>
      <c r="K2424" s="207"/>
      <c r="L2424" s="207"/>
      <c r="M2424" s="207"/>
      <c r="N2424" s="207"/>
      <c r="O2424" s="207"/>
      <c r="P2424" s="207"/>
      <c r="Q2424" s="207"/>
      <c r="R2424" s="207"/>
      <c r="S2424" s="207"/>
      <c r="T2424" s="207"/>
      <c r="U2424" s="207"/>
      <c r="V2424" s="207"/>
      <c r="W2424" s="207"/>
      <c r="X2424" s="207"/>
      <c r="Y2424" s="207"/>
      <c r="Z2424" s="207"/>
      <c r="AA2424" s="207"/>
      <c r="AB2424" s="207"/>
      <c r="AC2424" s="207"/>
      <c r="AD2424" s="207"/>
      <c r="AE2424" s="207"/>
      <c r="AF2424" s="207"/>
    </row>
    <row r="2425" spans="2:32" ht="15" customHeight="1" x14ac:dyDescent="0.35">
      <c r="B2425" s="115"/>
      <c r="C2425" s="115"/>
      <c r="D2425" s="115"/>
      <c r="E2425" s="115"/>
      <c r="F2425" s="115"/>
      <c r="G2425" s="115"/>
      <c r="H2425" s="115"/>
      <c r="I2425" s="115"/>
      <c r="J2425" s="115"/>
      <c r="K2425" s="115"/>
      <c r="L2425" s="115"/>
      <c r="M2425" s="115"/>
      <c r="N2425" s="115"/>
      <c r="O2425" s="115"/>
      <c r="P2425" s="115"/>
      <c r="Q2425" s="115"/>
      <c r="R2425" s="115"/>
      <c r="S2425" s="115"/>
      <c r="T2425" s="115"/>
      <c r="U2425" s="115"/>
      <c r="V2425" s="115"/>
      <c r="W2425" s="115"/>
      <c r="X2425" s="115"/>
      <c r="Y2425" s="115"/>
      <c r="Z2425" s="115"/>
      <c r="AA2425" s="115"/>
      <c r="AB2425" s="115"/>
      <c r="AC2425" s="115"/>
      <c r="AD2425" s="115"/>
      <c r="AE2425" s="115"/>
      <c r="AF2425" s="115"/>
    </row>
    <row r="2426" spans="2:32" ht="12" customHeight="1" x14ac:dyDescent="0.35"/>
    <row r="2427" spans="2:32" ht="15" customHeight="1" x14ac:dyDescent="0.35"/>
    <row r="2428" spans="2:32" ht="15" customHeight="1" x14ac:dyDescent="0.35"/>
    <row r="2429" spans="2:32" ht="15" customHeight="1" x14ac:dyDescent="0.35"/>
    <row r="2430" spans="2:32" ht="15" customHeight="1" x14ac:dyDescent="0.35"/>
    <row r="2431" spans="2:32" ht="15" customHeight="1" x14ac:dyDescent="0.35"/>
    <row r="2432" spans="2:32" ht="15" customHeight="1" x14ac:dyDescent="0.35"/>
    <row r="2433" ht="15" customHeight="1" x14ac:dyDescent="0.35"/>
    <row r="2434" ht="15" customHeight="1" x14ac:dyDescent="0.35"/>
    <row r="2435" ht="15" customHeight="1" x14ac:dyDescent="0.35"/>
    <row r="2436" ht="15" customHeight="1" x14ac:dyDescent="0.35"/>
    <row r="2437" ht="15" customHeight="1" x14ac:dyDescent="0.35"/>
    <row r="2438" ht="15" customHeight="1" x14ac:dyDescent="0.35"/>
    <row r="2439" ht="15" customHeight="1" x14ac:dyDescent="0.35"/>
    <row r="2440" ht="15" customHeight="1" x14ac:dyDescent="0.35"/>
    <row r="2441" ht="15" customHeight="1" x14ac:dyDescent="0.35"/>
    <row r="2442" ht="15" customHeight="1" x14ac:dyDescent="0.35"/>
    <row r="2443" ht="15" customHeight="1" x14ac:dyDescent="0.35"/>
    <row r="2444" ht="12"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5" customHeight="1" x14ac:dyDescent="0.35"/>
    <row r="2451" ht="15" customHeight="1" x14ac:dyDescent="0.35"/>
    <row r="2452" ht="15" customHeight="1" x14ac:dyDescent="0.35"/>
    <row r="2453" ht="15" customHeight="1" x14ac:dyDescent="0.35"/>
    <row r="2454" ht="15"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5" customHeight="1" x14ac:dyDescent="0.35"/>
    <row r="2461" ht="15" customHeight="1" x14ac:dyDescent="0.35"/>
    <row r="2462" ht="12" customHeight="1" x14ac:dyDescent="0.35"/>
    <row r="2463" ht="12" customHeight="1" x14ac:dyDescent="0.35"/>
    <row r="2464" ht="15" customHeight="1" x14ac:dyDescent="0.35"/>
    <row r="2465" ht="15" customHeight="1" x14ac:dyDescent="0.35"/>
    <row r="2466" ht="15" customHeight="1" x14ac:dyDescent="0.35"/>
    <row r="2467" ht="15" customHeight="1" x14ac:dyDescent="0.35"/>
    <row r="2468" ht="15"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5"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5" customHeight="1" x14ac:dyDescent="0.35"/>
    <row r="2488" ht="15" customHeight="1" x14ac:dyDescent="0.35"/>
    <row r="2489" ht="15" customHeight="1" x14ac:dyDescent="0.35"/>
    <row r="2490" ht="15" customHeight="1" x14ac:dyDescent="0.35"/>
    <row r="2491" ht="15"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5" customHeight="1" x14ac:dyDescent="0.35"/>
    <row r="2498" ht="15" customHeight="1" x14ac:dyDescent="0.35"/>
    <row r="2499" ht="12"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2" customHeight="1" x14ac:dyDescent="0.35"/>
    <row r="2518" ht="12"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5" customHeight="1" x14ac:dyDescent="0.35"/>
    <row r="2526" ht="15" customHeight="1" x14ac:dyDescent="0.35"/>
    <row r="2527" ht="15" customHeight="1" x14ac:dyDescent="0.35"/>
    <row r="2528" ht="15" customHeight="1" x14ac:dyDescent="0.35"/>
    <row r="2529" ht="15" customHeight="1" x14ac:dyDescent="0.35"/>
    <row r="2530" ht="15" customHeight="1" x14ac:dyDescent="0.35"/>
    <row r="2531" ht="15" customHeight="1" x14ac:dyDescent="0.35"/>
    <row r="2532" ht="15" customHeight="1" x14ac:dyDescent="0.35"/>
    <row r="2533" ht="15" customHeight="1" x14ac:dyDescent="0.35"/>
    <row r="2534" ht="15" customHeight="1" x14ac:dyDescent="0.35"/>
    <row r="2535" ht="15" customHeight="1" x14ac:dyDescent="0.35"/>
    <row r="2536" ht="12" customHeight="1" x14ac:dyDescent="0.35"/>
    <row r="2537" ht="15" customHeight="1" x14ac:dyDescent="0.35"/>
    <row r="2538" ht="15" customHeight="1" x14ac:dyDescent="0.35"/>
    <row r="2539" ht="15" customHeight="1" x14ac:dyDescent="0.35"/>
    <row r="2540" ht="15" customHeight="1" x14ac:dyDescent="0.35"/>
    <row r="2541" ht="15" customHeight="1" x14ac:dyDescent="0.35"/>
    <row r="2542" ht="15" customHeight="1" x14ac:dyDescent="0.35"/>
    <row r="2543" ht="15"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5"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5" customHeight="1" x14ac:dyDescent="0.35"/>
    <row r="2569" ht="15" customHeight="1" x14ac:dyDescent="0.35"/>
    <row r="2570" ht="15" customHeight="1" x14ac:dyDescent="0.35"/>
    <row r="2571" ht="15" customHeight="1" x14ac:dyDescent="0.35"/>
    <row r="2572" ht="12" customHeight="1" x14ac:dyDescent="0.35"/>
    <row r="2573" ht="15" customHeight="1" x14ac:dyDescent="0.35"/>
    <row r="2574" ht="15"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5"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5" customHeight="1" x14ac:dyDescent="0.35"/>
    <row r="2589" ht="15" customHeight="1" x14ac:dyDescent="0.35"/>
    <row r="2590" ht="12"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2" customHeight="1" x14ac:dyDescent="0.35"/>
    <row r="2609" ht="15" customHeight="1" x14ac:dyDescent="0.35"/>
    <row r="2610" ht="15" customHeight="1" x14ac:dyDescent="0.35"/>
    <row r="2611" ht="15" customHeight="1" x14ac:dyDescent="0.35"/>
    <row r="2612" ht="15" customHeight="1" x14ac:dyDescent="0.35"/>
    <row r="2613" ht="15" customHeight="1" x14ac:dyDescent="0.35"/>
    <row r="2614" ht="15" customHeight="1" x14ac:dyDescent="0.35"/>
    <row r="2615" ht="15" customHeight="1" x14ac:dyDescent="0.35"/>
    <row r="2616" ht="15" customHeight="1" x14ac:dyDescent="0.35"/>
    <row r="2617" ht="15" customHeight="1" x14ac:dyDescent="0.35"/>
    <row r="2618" ht="15"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2"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5"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5"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2" customHeight="1" x14ac:dyDescent="0.35"/>
    <row r="2698" ht="15" customHeight="1" x14ac:dyDescent="0.35"/>
    <row r="2699" ht="15" customHeight="1" x14ac:dyDescent="0.35"/>
    <row r="2700" ht="15"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2"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2" customHeight="1" x14ac:dyDescent="0.35"/>
    <row r="2734" ht="15" customHeight="1" x14ac:dyDescent="0.35"/>
    <row r="2735" ht="15" customHeight="1" x14ac:dyDescent="0.35"/>
    <row r="2736" ht="15" customHeight="1" x14ac:dyDescent="0.35"/>
    <row r="2737" spans="2:32" ht="15" customHeight="1" x14ac:dyDescent="0.35"/>
    <row r="2738" spans="2:32" ht="15" customHeight="1" x14ac:dyDescent="0.35"/>
    <row r="2739" spans="2:32" ht="15" customHeight="1" x14ac:dyDescent="0.35"/>
    <row r="2740" spans="2:32" ht="15" customHeight="1" x14ac:dyDescent="0.35"/>
    <row r="2741" spans="2:32" ht="15" customHeight="1" x14ac:dyDescent="0.35"/>
    <row r="2742" spans="2:32" ht="15" customHeight="1" x14ac:dyDescent="0.35"/>
    <row r="2743" spans="2:32" ht="15" customHeight="1" x14ac:dyDescent="0.35"/>
    <row r="2744" spans="2:32" ht="15" customHeight="1" x14ac:dyDescent="0.35">
      <c r="B2744" s="207"/>
      <c r="C2744" s="207"/>
      <c r="D2744" s="207"/>
      <c r="E2744" s="207"/>
      <c r="F2744" s="207"/>
      <c r="G2744" s="207"/>
      <c r="H2744" s="207"/>
      <c r="I2744" s="207"/>
      <c r="J2744" s="207"/>
      <c r="K2744" s="207"/>
      <c r="L2744" s="207"/>
      <c r="M2744" s="207"/>
      <c r="N2744" s="207"/>
      <c r="O2744" s="207"/>
      <c r="P2744" s="207"/>
      <c r="Q2744" s="207"/>
      <c r="R2744" s="207"/>
      <c r="S2744" s="207"/>
      <c r="T2744" s="207"/>
      <c r="U2744" s="207"/>
      <c r="V2744" s="207"/>
      <c r="W2744" s="207"/>
      <c r="X2744" s="207"/>
      <c r="Y2744" s="207"/>
      <c r="Z2744" s="207"/>
      <c r="AA2744" s="207"/>
      <c r="AB2744" s="207"/>
      <c r="AC2744" s="207"/>
      <c r="AD2744" s="207"/>
      <c r="AE2744" s="207"/>
      <c r="AF2744" s="207"/>
    </row>
    <row r="2745" spans="2:32" ht="15" customHeight="1" x14ac:dyDescent="0.35">
      <c r="B2745" s="115"/>
      <c r="C2745" s="115"/>
      <c r="D2745" s="115"/>
      <c r="E2745" s="115"/>
      <c r="F2745" s="115"/>
      <c r="G2745" s="115"/>
      <c r="H2745" s="115"/>
      <c r="I2745" s="115"/>
      <c r="J2745" s="115"/>
      <c r="K2745" s="115"/>
      <c r="L2745" s="115"/>
      <c r="M2745" s="115"/>
      <c r="N2745" s="115"/>
      <c r="O2745" s="115"/>
      <c r="P2745" s="115"/>
      <c r="Q2745" s="115"/>
      <c r="R2745" s="115"/>
      <c r="S2745" s="115"/>
      <c r="T2745" s="115"/>
      <c r="U2745" s="115"/>
      <c r="V2745" s="115"/>
      <c r="W2745" s="115"/>
      <c r="X2745" s="115"/>
      <c r="Y2745" s="115"/>
      <c r="Z2745" s="115"/>
      <c r="AA2745" s="115"/>
      <c r="AB2745" s="115"/>
      <c r="AC2745" s="115"/>
      <c r="AD2745" s="115"/>
      <c r="AE2745" s="115"/>
      <c r="AF2745" s="115"/>
    </row>
    <row r="2746" spans="2:32" ht="15" customHeight="1" x14ac:dyDescent="0.35"/>
    <row r="2747" spans="2:32" ht="15" customHeight="1" x14ac:dyDescent="0.35">
      <c r="B2747" s="207"/>
      <c r="C2747" s="207"/>
      <c r="D2747" s="207"/>
      <c r="E2747" s="207"/>
      <c r="F2747" s="207"/>
      <c r="G2747" s="207"/>
      <c r="H2747" s="207"/>
      <c r="I2747" s="207"/>
      <c r="J2747" s="207"/>
      <c r="K2747" s="207"/>
      <c r="L2747" s="207"/>
      <c r="M2747" s="207"/>
      <c r="N2747" s="207"/>
      <c r="O2747" s="207"/>
      <c r="P2747" s="207"/>
      <c r="Q2747" s="207"/>
      <c r="R2747" s="207"/>
      <c r="S2747" s="207"/>
      <c r="T2747" s="207"/>
      <c r="U2747" s="207"/>
      <c r="V2747" s="207"/>
      <c r="W2747" s="207"/>
      <c r="X2747" s="207"/>
      <c r="Y2747" s="207"/>
      <c r="Z2747" s="207"/>
      <c r="AA2747" s="207"/>
      <c r="AB2747" s="207"/>
      <c r="AC2747" s="207"/>
      <c r="AD2747" s="207"/>
      <c r="AE2747" s="207"/>
      <c r="AF2747" s="207"/>
    </row>
    <row r="2748" spans="2:32" ht="15" customHeight="1" x14ac:dyDescent="0.35">
      <c r="B2748" s="207"/>
      <c r="C2748" s="207"/>
      <c r="D2748" s="207"/>
      <c r="E2748" s="207"/>
      <c r="F2748" s="207"/>
      <c r="G2748" s="207"/>
      <c r="H2748" s="207"/>
      <c r="I2748" s="207"/>
      <c r="J2748" s="207"/>
      <c r="K2748" s="207"/>
      <c r="L2748" s="207"/>
      <c r="M2748" s="207"/>
      <c r="N2748" s="207"/>
      <c r="O2748" s="207"/>
      <c r="P2748" s="207"/>
      <c r="Q2748" s="207"/>
      <c r="R2748" s="207"/>
      <c r="S2748" s="207"/>
      <c r="T2748" s="207"/>
      <c r="U2748" s="207"/>
      <c r="V2748" s="207"/>
      <c r="W2748" s="207"/>
      <c r="X2748" s="207"/>
      <c r="Y2748" s="207"/>
      <c r="Z2748" s="207"/>
      <c r="AA2748" s="207"/>
      <c r="AB2748" s="207"/>
      <c r="AC2748" s="207"/>
      <c r="AD2748" s="207"/>
      <c r="AE2748" s="207"/>
      <c r="AF2748" s="207"/>
    </row>
    <row r="2749" spans="2:32" ht="15" customHeight="1" x14ac:dyDescent="0.35">
      <c r="B2749" s="207"/>
      <c r="C2749" s="207"/>
      <c r="D2749" s="207"/>
      <c r="E2749" s="207"/>
      <c r="F2749" s="207"/>
      <c r="G2749" s="207"/>
      <c r="H2749" s="207"/>
      <c r="I2749" s="207"/>
      <c r="J2749" s="207"/>
      <c r="K2749" s="207"/>
      <c r="L2749" s="207"/>
      <c r="M2749" s="207"/>
      <c r="N2749" s="207"/>
      <c r="O2749" s="207"/>
      <c r="P2749" s="207"/>
      <c r="Q2749" s="207"/>
      <c r="R2749" s="207"/>
      <c r="S2749" s="207"/>
      <c r="T2749" s="207"/>
      <c r="U2749" s="207"/>
      <c r="V2749" s="207"/>
      <c r="W2749" s="207"/>
      <c r="X2749" s="207"/>
      <c r="Y2749" s="207"/>
      <c r="Z2749" s="207"/>
      <c r="AA2749" s="207"/>
      <c r="AB2749" s="207"/>
      <c r="AC2749" s="207"/>
      <c r="AD2749" s="207"/>
      <c r="AE2749" s="207"/>
      <c r="AF2749" s="207"/>
    </row>
    <row r="2750" spans="2:32" ht="15" customHeight="1" x14ac:dyDescent="0.35">
      <c r="B2750" s="207"/>
      <c r="C2750" s="207"/>
      <c r="D2750" s="207"/>
      <c r="E2750" s="207"/>
      <c r="F2750" s="207"/>
      <c r="G2750" s="207"/>
      <c r="H2750" s="207"/>
      <c r="I2750" s="207"/>
      <c r="J2750" s="207"/>
      <c r="K2750" s="207"/>
      <c r="L2750" s="207"/>
      <c r="M2750" s="207"/>
      <c r="N2750" s="207"/>
      <c r="O2750" s="207"/>
      <c r="P2750" s="207"/>
      <c r="Q2750" s="207"/>
      <c r="R2750" s="207"/>
      <c r="S2750" s="207"/>
      <c r="T2750" s="207"/>
      <c r="U2750" s="207"/>
      <c r="V2750" s="207"/>
      <c r="W2750" s="207"/>
      <c r="X2750" s="207"/>
      <c r="Y2750" s="207"/>
      <c r="Z2750" s="207"/>
      <c r="AA2750" s="207"/>
      <c r="AB2750" s="207"/>
      <c r="AC2750" s="207"/>
      <c r="AD2750" s="207"/>
      <c r="AE2750" s="207"/>
      <c r="AF2750" s="207"/>
    </row>
    <row r="2751" spans="2:32" ht="12" customHeight="1" x14ac:dyDescent="0.35">
      <c r="B2751" s="207"/>
      <c r="C2751" s="207"/>
      <c r="D2751" s="207"/>
      <c r="E2751" s="207"/>
      <c r="F2751" s="207"/>
      <c r="G2751" s="207"/>
      <c r="H2751" s="207"/>
      <c r="I2751" s="207"/>
      <c r="J2751" s="207"/>
      <c r="K2751" s="207"/>
      <c r="L2751" s="207"/>
      <c r="M2751" s="207"/>
      <c r="N2751" s="207"/>
      <c r="O2751" s="207"/>
      <c r="P2751" s="207"/>
      <c r="Q2751" s="207"/>
      <c r="R2751" s="207"/>
      <c r="S2751" s="207"/>
      <c r="T2751" s="207"/>
      <c r="U2751" s="207"/>
      <c r="V2751" s="207"/>
      <c r="W2751" s="207"/>
      <c r="X2751" s="207"/>
      <c r="Y2751" s="207"/>
      <c r="Z2751" s="207"/>
      <c r="AA2751" s="207"/>
      <c r="AB2751" s="207"/>
      <c r="AC2751" s="207"/>
      <c r="AD2751" s="207"/>
      <c r="AE2751" s="207"/>
      <c r="AF2751" s="207"/>
    </row>
    <row r="2752" spans="2:32" ht="15" customHeight="1" x14ac:dyDescent="0.35">
      <c r="B2752" s="207"/>
      <c r="C2752" s="207"/>
      <c r="D2752" s="207"/>
      <c r="E2752" s="207"/>
      <c r="F2752" s="207"/>
      <c r="G2752" s="207"/>
      <c r="H2752" s="207"/>
      <c r="I2752" s="207"/>
      <c r="J2752" s="207"/>
      <c r="K2752" s="207"/>
      <c r="L2752" s="207"/>
      <c r="M2752" s="207"/>
      <c r="N2752" s="207"/>
      <c r="O2752" s="207"/>
      <c r="P2752" s="207"/>
      <c r="Q2752" s="207"/>
      <c r="R2752" s="207"/>
      <c r="S2752" s="207"/>
      <c r="T2752" s="207"/>
      <c r="U2752" s="207"/>
      <c r="V2752" s="207"/>
      <c r="W2752" s="207"/>
      <c r="X2752" s="207"/>
      <c r="Y2752" s="207"/>
      <c r="Z2752" s="207"/>
      <c r="AA2752" s="207"/>
      <c r="AB2752" s="207"/>
      <c r="AC2752" s="207"/>
      <c r="AD2752" s="207"/>
      <c r="AE2752" s="207"/>
      <c r="AF2752" s="207"/>
    </row>
    <row r="2753" ht="15" customHeight="1" x14ac:dyDescent="0.35"/>
    <row r="2754" ht="15" customHeight="1" x14ac:dyDescent="0.35"/>
    <row r="2755" ht="15" customHeight="1" x14ac:dyDescent="0.35"/>
    <row r="2756" ht="15" customHeight="1" x14ac:dyDescent="0.35"/>
    <row r="2757" ht="15" customHeight="1" x14ac:dyDescent="0.35"/>
    <row r="2758" ht="15" customHeight="1" x14ac:dyDescent="0.35"/>
    <row r="2759" ht="15" customHeight="1" x14ac:dyDescent="0.35"/>
    <row r="2760" ht="15" customHeight="1" x14ac:dyDescent="0.35"/>
    <row r="2761" ht="15" customHeight="1" x14ac:dyDescent="0.35"/>
    <row r="2762" ht="15" customHeight="1" x14ac:dyDescent="0.35"/>
    <row r="2763" ht="15" customHeight="1" x14ac:dyDescent="0.35"/>
    <row r="2764" ht="15" customHeight="1" x14ac:dyDescent="0.35"/>
    <row r="2765" ht="15" customHeight="1" x14ac:dyDescent="0.35"/>
    <row r="2766" ht="15" customHeight="1" x14ac:dyDescent="0.35"/>
    <row r="2767" ht="15" customHeight="1" x14ac:dyDescent="0.35"/>
    <row r="2768" ht="15"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5"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5" customHeight="1" x14ac:dyDescent="0.35"/>
    <row r="2798" ht="15" customHeight="1" x14ac:dyDescent="0.35"/>
    <row r="2799" ht="15" customHeight="1" x14ac:dyDescent="0.35"/>
    <row r="2800" ht="15" customHeight="1" x14ac:dyDescent="0.35"/>
    <row r="2801" ht="15" customHeight="1" x14ac:dyDescent="0.35"/>
    <row r="2802" ht="15" customHeight="1" x14ac:dyDescent="0.35"/>
    <row r="2803" ht="15" customHeight="1" x14ac:dyDescent="0.35"/>
    <row r="2804" ht="12"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5"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5" customHeight="1" x14ac:dyDescent="0.35"/>
    <row r="2819" ht="15" customHeight="1" x14ac:dyDescent="0.35"/>
    <row r="2820" ht="15" customHeight="1" x14ac:dyDescent="0.35"/>
    <row r="2821" ht="15" customHeight="1" x14ac:dyDescent="0.35"/>
    <row r="2822" ht="15" customHeight="1" x14ac:dyDescent="0.35"/>
    <row r="2823" ht="15" customHeight="1" x14ac:dyDescent="0.35"/>
    <row r="2824" ht="15"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2" customHeight="1" x14ac:dyDescent="0.35"/>
    <row r="2840" ht="15" customHeight="1" x14ac:dyDescent="0.35"/>
    <row r="2841" ht="15" customHeight="1" x14ac:dyDescent="0.35"/>
    <row r="2842" ht="15" customHeight="1" x14ac:dyDescent="0.35"/>
    <row r="2843" ht="15" customHeight="1" x14ac:dyDescent="0.35"/>
    <row r="2844" ht="15" customHeight="1" x14ac:dyDescent="0.35"/>
    <row r="2845" ht="15" customHeight="1" x14ac:dyDescent="0.35"/>
    <row r="2846" ht="15" customHeight="1" x14ac:dyDescent="0.35"/>
    <row r="2847" ht="15" customHeight="1" x14ac:dyDescent="0.35"/>
    <row r="2848" ht="15" customHeight="1" x14ac:dyDescent="0.35"/>
    <row r="2849" ht="15" customHeight="1" x14ac:dyDescent="0.35"/>
    <row r="2850" ht="15" customHeight="1" x14ac:dyDescent="0.35"/>
    <row r="2851" ht="15" customHeight="1" x14ac:dyDescent="0.35"/>
    <row r="2852" ht="15" customHeight="1" x14ac:dyDescent="0.35"/>
    <row r="2853" ht="15" customHeight="1" x14ac:dyDescent="0.35"/>
    <row r="2854" ht="15" customHeight="1" x14ac:dyDescent="0.35"/>
    <row r="2855" ht="15" customHeight="1" x14ac:dyDescent="0.35"/>
    <row r="2856" ht="15" customHeight="1" x14ac:dyDescent="0.35"/>
    <row r="2857" ht="12" customHeight="1" x14ac:dyDescent="0.35"/>
    <row r="2858" ht="15" customHeight="1" x14ac:dyDescent="0.35"/>
    <row r="2859" ht="15" customHeight="1" x14ac:dyDescent="0.35"/>
    <row r="2860" ht="15" customHeight="1" x14ac:dyDescent="0.35"/>
    <row r="2861" ht="15" customHeight="1" x14ac:dyDescent="0.35"/>
    <row r="2862" ht="15" customHeight="1" x14ac:dyDescent="0.35"/>
    <row r="2863" ht="15" customHeight="1" x14ac:dyDescent="0.35"/>
    <row r="2864" ht="15" customHeight="1" x14ac:dyDescent="0.35"/>
    <row r="2865" ht="15" customHeight="1" x14ac:dyDescent="0.35"/>
    <row r="2866" ht="15" customHeight="1" x14ac:dyDescent="0.35"/>
    <row r="2867" ht="15" customHeight="1" x14ac:dyDescent="0.35"/>
    <row r="2868" ht="15" customHeight="1" x14ac:dyDescent="0.35"/>
    <row r="2869" ht="15" customHeight="1" x14ac:dyDescent="0.35"/>
    <row r="2870" ht="15" customHeight="1" x14ac:dyDescent="0.35"/>
    <row r="2871" ht="15" customHeight="1" x14ac:dyDescent="0.35"/>
    <row r="2872" ht="15" customHeight="1" x14ac:dyDescent="0.35"/>
    <row r="2873" ht="15" customHeight="1" x14ac:dyDescent="0.35"/>
    <row r="2874" ht="15" customHeight="1" x14ac:dyDescent="0.35"/>
    <row r="2875" ht="12" customHeight="1" x14ac:dyDescent="0.35"/>
    <row r="2876" ht="15" customHeight="1" x14ac:dyDescent="0.35"/>
    <row r="2877" ht="15" customHeight="1" x14ac:dyDescent="0.35"/>
    <row r="2878" ht="15" customHeight="1" x14ac:dyDescent="0.35"/>
    <row r="2879" ht="15" customHeight="1" x14ac:dyDescent="0.35"/>
    <row r="2880" ht="15" customHeight="1" x14ac:dyDescent="0.35"/>
    <row r="2881" ht="15" customHeight="1" x14ac:dyDescent="0.35"/>
    <row r="2882" ht="15" customHeight="1" x14ac:dyDescent="0.35"/>
    <row r="2883" ht="15" customHeight="1" x14ac:dyDescent="0.35"/>
    <row r="2884" ht="15" customHeight="1" x14ac:dyDescent="0.35"/>
    <row r="2885" ht="15" customHeight="1" x14ac:dyDescent="0.35"/>
    <row r="2886" ht="15" customHeight="1" x14ac:dyDescent="0.35"/>
    <row r="2887" ht="15" customHeight="1" x14ac:dyDescent="0.35"/>
    <row r="2888" ht="15" customHeight="1" x14ac:dyDescent="0.35"/>
    <row r="2889" ht="15" customHeight="1" x14ac:dyDescent="0.35"/>
    <row r="2890" ht="15" customHeight="1" x14ac:dyDescent="0.35"/>
    <row r="2891" ht="15" customHeight="1" x14ac:dyDescent="0.35"/>
    <row r="2892" ht="15" customHeight="1" x14ac:dyDescent="0.35"/>
    <row r="2893" ht="12" customHeight="1" x14ac:dyDescent="0.35"/>
    <row r="2894" ht="15" customHeight="1" x14ac:dyDescent="0.35"/>
    <row r="2895" ht="15" customHeight="1" x14ac:dyDescent="0.35"/>
    <row r="2896" ht="15" customHeight="1" x14ac:dyDescent="0.35"/>
    <row r="2897" ht="15" customHeight="1" x14ac:dyDescent="0.35"/>
    <row r="2898" ht="15" customHeight="1" x14ac:dyDescent="0.35"/>
    <row r="2899" ht="15" customHeight="1" x14ac:dyDescent="0.35"/>
    <row r="2900" ht="15" customHeight="1" x14ac:dyDescent="0.35"/>
    <row r="2901" ht="15" customHeight="1" x14ac:dyDescent="0.35"/>
    <row r="2902" ht="15" customHeight="1" x14ac:dyDescent="0.35"/>
    <row r="2903" ht="15" customHeight="1" x14ac:dyDescent="0.35"/>
    <row r="2904" ht="15" customHeight="1" x14ac:dyDescent="0.35"/>
    <row r="2905" ht="15" customHeight="1" x14ac:dyDescent="0.35"/>
    <row r="2906" ht="15" customHeight="1" x14ac:dyDescent="0.35"/>
    <row r="2907" ht="15" customHeight="1" x14ac:dyDescent="0.35"/>
    <row r="2908" ht="15" customHeight="1" x14ac:dyDescent="0.35"/>
    <row r="2909" ht="15" customHeight="1" x14ac:dyDescent="0.35"/>
    <row r="2910" ht="15" customHeight="1" x14ac:dyDescent="0.35"/>
    <row r="2911" ht="12" customHeight="1" x14ac:dyDescent="0.35"/>
    <row r="2912" ht="15" customHeight="1" x14ac:dyDescent="0.35"/>
    <row r="2913" ht="15" customHeight="1" x14ac:dyDescent="0.35"/>
    <row r="2914" ht="15" customHeight="1" x14ac:dyDescent="0.35"/>
    <row r="2915" ht="15" customHeight="1" x14ac:dyDescent="0.35"/>
    <row r="2916" ht="15" customHeight="1" x14ac:dyDescent="0.35"/>
    <row r="2917" ht="15" customHeight="1" x14ac:dyDescent="0.35"/>
    <row r="2918" ht="15" customHeight="1" x14ac:dyDescent="0.35"/>
    <row r="2919" ht="15" customHeight="1" x14ac:dyDescent="0.35"/>
    <row r="2920" ht="15" customHeight="1" x14ac:dyDescent="0.35"/>
    <row r="2921" ht="15" customHeight="1" x14ac:dyDescent="0.35"/>
    <row r="2922" ht="15" customHeight="1" x14ac:dyDescent="0.35"/>
    <row r="2923" ht="15" customHeight="1" x14ac:dyDescent="0.35"/>
    <row r="2924" ht="15" customHeight="1" x14ac:dyDescent="0.35"/>
    <row r="2925" ht="15" customHeight="1" x14ac:dyDescent="0.35"/>
    <row r="2926" ht="15" customHeight="1" x14ac:dyDescent="0.35"/>
    <row r="2927" ht="15" customHeight="1" x14ac:dyDescent="0.35"/>
    <row r="2928" ht="15" customHeight="1" x14ac:dyDescent="0.35"/>
    <row r="2929" ht="12" customHeight="1" x14ac:dyDescent="0.35"/>
    <row r="2930" ht="15" customHeight="1" x14ac:dyDescent="0.35"/>
    <row r="2931" ht="15" customHeight="1" x14ac:dyDescent="0.35"/>
    <row r="2932" ht="15" customHeight="1" x14ac:dyDescent="0.35"/>
    <row r="2933" ht="15" customHeight="1" x14ac:dyDescent="0.35"/>
    <row r="2934" ht="15" customHeight="1" x14ac:dyDescent="0.35"/>
    <row r="2935" ht="15" customHeight="1" x14ac:dyDescent="0.35"/>
    <row r="2936" ht="15" customHeight="1" x14ac:dyDescent="0.35"/>
    <row r="2937" ht="15" customHeight="1" x14ac:dyDescent="0.35"/>
    <row r="2938" ht="15" customHeight="1" x14ac:dyDescent="0.35"/>
    <row r="2939" ht="15" customHeight="1" x14ac:dyDescent="0.35"/>
    <row r="2940" ht="15" customHeight="1" x14ac:dyDescent="0.35"/>
    <row r="2941" ht="15" customHeight="1" x14ac:dyDescent="0.35"/>
    <row r="2942" ht="15" customHeight="1" x14ac:dyDescent="0.35"/>
    <row r="2943" ht="15" customHeight="1" x14ac:dyDescent="0.35"/>
    <row r="2944" ht="15" customHeight="1" x14ac:dyDescent="0.35"/>
    <row r="2945" ht="15" customHeight="1" x14ac:dyDescent="0.35"/>
    <row r="2946" ht="15" customHeight="1" x14ac:dyDescent="0.35"/>
    <row r="2947" ht="12" customHeight="1" x14ac:dyDescent="0.35"/>
    <row r="2948" ht="15" customHeight="1" x14ac:dyDescent="0.35"/>
    <row r="2949" ht="15" customHeight="1" x14ac:dyDescent="0.35"/>
    <row r="2950" ht="15" customHeight="1" x14ac:dyDescent="0.35"/>
    <row r="2951" ht="15" customHeight="1" x14ac:dyDescent="0.35"/>
    <row r="2952" ht="15" customHeight="1" x14ac:dyDescent="0.35"/>
    <row r="2953" ht="15" customHeight="1" x14ac:dyDescent="0.35"/>
    <row r="2954" ht="15" customHeight="1" x14ac:dyDescent="0.35"/>
    <row r="2955" ht="15" customHeight="1" x14ac:dyDescent="0.35"/>
    <row r="2956" ht="15" customHeight="1" x14ac:dyDescent="0.35"/>
    <row r="2957" ht="15" customHeight="1" x14ac:dyDescent="0.35"/>
    <row r="2958" ht="15" customHeight="1" x14ac:dyDescent="0.35"/>
    <row r="2959" ht="15" customHeight="1" x14ac:dyDescent="0.35"/>
    <row r="2960" ht="15" customHeight="1" x14ac:dyDescent="0.35"/>
    <row r="2961" ht="15" customHeight="1" x14ac:dyDescent="0.35"/>
    <row r="2962" ht="15" customHeight="1" x14ac:dyDescent="0.35"/>
    <row r="2963" ht="15" customHeight="1" x14ac:dyDescent="0.35"/>
    <row r="2964" ht="15" customHeight="1" x14ac:dyDescent="0.35"/>
    <row r="2965" ht="12" customHeight="1" x14ac:dyDescent="0.35"/>
    <row r="2966" ht="15" customHeight="1" x14ac:dyDescent="0.35"/>
    <row r="2967" ht="15" customHeight="1" x14ac:dyDescent="0.35"/>
    <row r="2968" ht="15" customHeight="1" x14ac:dyDescent="0.35"/>
    <row r="2969" ht="15" customHeight="1" x14ac:dyDescent="0.35"/>
    <row r="2970" ht="15" customHeight="1" x14ac:dyDescent="0.35"/>
    <row r="2971" ht="15" customHeight="1" x14ac:dyDescent="0.35"/>
    <row r="2972" ht="15"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0" ht="15" customHeight="1" x14ac:dyDescent="0.35"/>
    <row r="3001" ht="15" customHeight="1" x14ac:dyDescent="0.35"/>
    <row r="3002" ht="15" customHeight="1" x14ac:dyDescent="0.35"/>
    <row r="3003" ht="15" customHeight="1" x14ac:dyDescent="0.35"/>
    <row r="3004" ht="15" customHeight="1" x14ac:dyDescent="0.35"/>
    <row r="3005" ht="15" customHeight="1" x14ac:dyDescent="0.35"/>
    <row r="3006" ht="15" customHeight="1" x14ac:dyDescent="0.35"/>
    <row r="3007" ht="15" customHeight="1" x14ac:dyDescent="0.35"/>
    <row r="3008" ht="15" customHeight="1" x14ac:dyDescent="0.35"/>
    <row r="3009" ht="15" customHeight="1" x14ac:dyDescent="0.35"/>
    <row r="3010" ht="15" customHeight="1" x14ac:dyDescent="0.35"/>
    <row r="3011" ht="15" customHeight="1" x14ac:dyDescent="0.35"/>
    <row r="3012" ht="15" customHeight="1" x14ac:dyDescent="0.35"/>
    <row r="3013" ht="15" customHeight="1" x14ac:dyDescent="0.35"/>
    <row r="3014" ht="15" customHeight="1" x14ac:dyDescent="0.35"/>
    <row r="3015" ht="15" customHeight="1" x14ac:dyDescent="0.35"/>
    <row r="3016" ht="15" customHeight="1" x14ac:dyDescent="0.35"/>
    <row r="3017" ht="15" customHeight="1" x14ac:dyDescent="0.35"/>
    <row r="3018" ht="15" customHeight="1" x14ac:dyDescent="0.35"/>
    <row r="3019" ht="15" customHeight="1" x14ac:dyDescent="0.35"/>
    <row r="3020" ht="15" customHeight="1" x14ac:dyDescent="0.35"/>
    <row r="3021" ht="15" customHeight="1" x14ac:dyDescent="0.35"/>
    <row r="3022" ht="12" customHeight="1" x14ac:dyDescent="0.35"/>
    <row r="3023" ht="15" customHeight="1" x14ac:dyDescent="0.35"/>
    <row r="3024" ht="15" customHeight="1" x14ac:dyDescent="0.35"/>
    <row r="3025" ht="15" customHeight="1" x14ac:dyDescent="0.35"/>
    <row r="3026" ht="15" customHeight="1" x14ac:dyDescent="0.35"/>
    <row r="3027" ht="15" customHeight="1" x14ac:dyDescent="0.35"/>
    <row r="3028" ht="15" customHeight="1" x14ac:dyDescent="0.35"/>
    <row r="3029" ht="15" customHeight="1" x14ac:dyDescent="0.35"/>
    <row r="3030" ht="15" customHeight="1" x14ac:dyDescent="0.35"/>
    <row r="3031" ht="15" customHeight="1" x14ac:dyDescent="0.35"/>
    <row r="3032" ht="15" customHeight="1" x14ac:dyDescent="0.35"/>
    <row r="3033" ht="15" customHeight="1" x14ac:dyDescent="0.35"/>
    <row r="3034" ht="15" customHeight="1" x14ac:dyDescent="0.35"/>
    <row r="3035" ht="15" customHeight="1" x14ac:dyDescent="0.35"/>
    <row r="3036" ht="15" customHeight="1" x14ac:dyDescent="0.35"/>
    <row r="3037" ht="15" customHeight="1" x14ac:dyDescent="0.35"/>
    <row r="3038" ht="15" customHeight="1" x14ac:dyDescent="0.35"/>
    <row r="3039" ht="15" customHeight="1" x14ac:dyDescent="0.35"/>
    <row r="3040" ht="12" customHeight="1" x14ac:dyDescent="0.35"/>
    <row r="3041" ht="15" customHeight="1" x14ac:dyDescent="0.35"/>
    <row r="3042" ht="15" customHeight="1" x14ac:dyDescent="0.35"/>
    <row r="3043" ht="15" customHeight="1" x14ac:dyDescent="0.35"/>
    <row r="3044" ht="15" customHeight="1" x14ac:dyDescent="0.35"/>
    <row r="3045" ht="15" customHeight="1" x14ac:dyDescent="0.35"/>
    <row r="3046" ht="15" customHeight="1" x14ac:dyDescent="0.35"/>
    <row r="3047" ht="15" customHeight="1" x14ac:dyDescent="0.35"/>
    <row r="3048" ht="15" customHeight="1" x14ac:dyDescent="0.35"/>
    <row r="3049" ht="15" customHeight="1" x14ac:dyDescent="0.35"/>
    <row r="3050" ht="15" customHeight="1" x14ac:dyDescent="0.35"/>
    <row r="3051" ht="15" customHeight="1" x14ac:dyDescent="0.35"/>
    <row r="3052" ht="15" customHeight="1" x14ac:dyDescent="0.35"/>
    <row r="3053" ht="15" customHeight="1" x14ac:dyDescent="0.35"/>
    <row r="3054" ht="15" customHeight="1" x14ac:dyDescent="0.35"/>
    <row r="3055" ht="15" customHeight="1" x14ac:dyDescent="0.35"/>
    <row r="3056" ht="15" customHeight="1" x14ac:dyDescent="0.35"/>
    <row r="3057" ht="15" customHeight="1" x14ac:dyDescent="0.35"/>
    <row r="3058" ht="12" customHeight="1" x14ac:dyDescent="0.35"/>
    <row r="3059" ht="15" customHeight="1" x14ac:dyDescent="0.35"/>
    <row r="3060" ht="15" customHeight="1" x14ac:dyDescent="0.35"/>
    <row r="3061" ht="15" customHeight="1" x14ac:dyDescent="0.35"/>
    <row r="3062" ht="15" customHeight="1" x14ac:dyDescent="0.35"/>
    <row r="3063" ht="15" customHeight="1" x14ac:dyDescent="0.35"/>
    <row r="3064" ht="15" customHeight="1" x14ac:dyDescent="0.35"/>
    <row r="3065" ht="15" customHeight="1" x14ac:dyDescent="0.35"/>
    <row r="3066" ht="15" customHeight="1" x14ac:dyDescent="0.35"/>
    <row r="3067" ht="15" customHeight="1" x14ac:dyDescent="0.35"/>
    <row r="3068" ht="15" customHeight="1" x14ac:dyDescent="0.35"/>
    <row r="3069" ht="15" customHeight="1" x14ac:dyDescent="0.35"/>
    <row r="3070" ht="15" customHeight="1" x14ac:dyDescent="0.35"/>
    <row r="3071" ht="15" customHeight="1" x14ac:dyDescent="0.35"/>
    <row r="3072" ht="15" customHeight="1" x14ac:dyDescent="0.35"/>
    <row r="3073" spans="2:32" ht="15" customHeight="1" x14ac:dyDescent="0.35"/>
    <row r="3074" spans="2:32" ht="15" customHeight="1" x14ac:dyDescent="0.35"/>
    <row r="3075" spans="2:32" ht="15" customHeight="1" x14ac:dyDescent="0.35">
      <c r="B3075" s="207"/>
      <c r="C3075" s="207"/>
      <c r="D3075" s="207"/>
      <c r="E3075" s="207"/>
      <c r="F3075" s="207"/>
      <c r="G3075" s="207"/>
      <c r="H3075" s="207"/>
      <c r="I3075" s="207"/>
      <c r="J3075" s="207"/>
      <c r="K3075" s="207"/>
      <c r="L3075" s="207"/>
      <c r="M3075" s="207"/>
      <c r="N3075" s="207"/>
      <c r="O3075" s="207"/>
      <c r="P3075" s="207"/>
      <c r="Q3075" s="207"/>
      <c r="R3075" s="207"/>
      <c r="S3075" s="207"/>
      <c r="T3075" s="207"/>
      <c r="U3075" s="207"/>
      <c r="V3075" s="207"/>
      <c r="W3075" s="207"/>
      <c r="X3075" s="207"/>
      <c r="Y3075" s="207"/>
      <c r="Z3075" s="207"/>
      <c r="AA3075" s="207"/>
      <c r="AB3075" s="207"/>
      <c r="AC3075" s="207"/>
      <c r="AD3075" s="207"/>
      <c r="AE3075" s="207"/>
      <c r="AF3075" s="207"/>
    </row>
    <row r="3076" spans="2:32" ht="12" customHeight="1" x14ac:dyDescent="0.35">
      <c r="B3076" s="115"/>
      <c r="C3076" s="115"/>
      <c r="D3076" s="115"/>
      <c r="E3076" s="115"/>
      <c r="F3076" s="115"/>
      <c r="G3076" s="115"/>
      <c r="H3076" s="115"/>
      <c r="I3076" s="115"/>
      <c r="J3076" s="115"/>
      <c r="K3076" s="115"/>
      <c r="L3076" s="115"/>
      <c r="M3076" s="115"/>
      <c r="N3076" s="115"/>
      <c r="O3076" s="115"/>
      <c r="P3076" s="115"/>
      <c r="Q3076" s="115"/>
      <c r="R3076" s="115"/>
      <c r="S3076" s="115"/>
      <c r="T3076" s="115"/>
      <c r="U3076" s="115"/>
      <c r="V3076" s="115"/>
      <c r="W3076" s="115"/>
      <c r="X3076" s="115"/>
      <c r="Y3076" s="115"/>
      <c r="Z3076" s="115"/>
      <c r="AA3076" s="115"/>
      <c r="AB3076" s="115"/>
      <c r="AC3076" s="115"/>
      <c r="AD3076" s="115"/>
      <c r="AE3076" s="115"/>
      <c r="AF3076" s="115"/>
    </row>
    <row r="3077" spans="2:32" ht="15" customHeight="1" x14ac:dyDescent="0.35"/>
    <row r="3078" spans="2:32" ht="15" customHeight="1" x14ac:dyDescent="0.35"/>
    <row r="3079" spans="2:32" ht="15" customHeight="1" x14ac:dyDescent="0.35">
      <c r="B3079" s="207"/>
      <c r="C3079" s="207"/>
      <c r="D3079" s="207"/>
      <c r="E3079" s="207"/>
      <c r="F3079" s="207"/>
      <c r="G3079" s="207"/>
      <c r="H3079" s="207"/>
      <c r="I3079" s="207"/>
      <c r="J3079" s="207"/>
      <c r="K3079" s="207"/>
      <c r="L3079" s="207"/>
      <c r="M3079" s="207"/>
      <c r="N3079" s="207"/>
      <c r="O3079" s="207"/>
      <c r="P3079" s="207"/>
      <c r="Q3079" s="207"/>
      <c r="R3079" s="207"/>
      <c r="S3079" s="207"/>
      <c r="T3079" s="207"/>
      <c r="U3079" s="207"/>
      <c r="V3079" s="207"/>
      <c r="W3079" s="207"/>
      <c r="X3079" s="207"/>
      <c r="Y3079" s="207"/>
      <c r="Z3079" s="207"/>
      <c r="AA3079" s="207"/>
      <c r="AB3079" s="207"/>
      <c r="AC3079" s="207"/>
      <c r="AD3079" s="207"/>
      <c r="AE3079" s="207"/>
      <c r="AF3079" s="207"/>
    </row>
    <row r="3080" spans="2:32" ht="15" customHeight="1" x14ac:dyDescent="0.35">
      <c r="B3080" s="207"/>
      <c r="C3080" s="207"/>
      <c r="D3080" s="207"/>
      <c r="E3080" s="207"/>
      <c r="F3080" s="207"/>
      <c r="G3080" s="207"/>
      <c r="H3080" s="207"/>
      <c r="I3080" s="207"/>
      <c r="J3080" s="207"/>
      <c r="K3080" s="207"/>
      <c r="L3080" s="207"/>
      <c r="M3080" s="207"/>
      <c r="N3080" s="207"/>
      <c r="O3080" s="207"/>
      <c r="P3080" s="207"/>
      <c r="Q3080" s="207"/>
      <c r="R3080" s="207"/>
      <c r="S3080" s="207"/>
      <c r="T3080" s="207"/>
      <c r="U3080" s="207"/>
      <c r="V3080" s="207"/>
      <c r="W3080" s="207"/>
      <c r="X3080" s="207"/>
      <c r="Y3080" s="207"/>
      <c r="Z3080" s="207"/>
      <c r="AA3080" s="207"/>
      <c r="AB3080" s="207"/>
      <c r="AC3080" s="207"/>
      <c r="AD3080" s="207"/>
      <c r="AE3080" s="207"/>
      <c r="AF3080" s="207"/>
    </row>
    <row r="3081" spans="2:32" ht="15" customHeight="1" x14ac:dyDescent="0.35">
      <c r="B3081" s="207"/>
      <c r="C3081" s="207"/>
      <c r="D3081" s="207"/>
      <c r="E3081" s="207"/>
      <c r="F3081" s="207"/>
      <c r="G3081" s="207"/>
      <c r="H3081" s="207"/>
      <c r="I3081" s="207"/>
      <c r="J3081" s="207"/>
      <c r="K3081" s="207"/>
      <c r="L3081" s="207"/>
      <c r="M3081" s="207"/>
      <c r="N3081" s="207"/>
      <c r="O3081" s="207"/>
      <c r="P3081" s="207"/>
      <c r="Q3081" s="207"/>
      <c r="R3081" s="207"/>
      <c r="S3081" s="207"/>
      <c r="T3081" s="207"/>
      <c r="U3081" s="207"/>
      <c r="V3081" s="207"/>
      <c r="W3081" s="207"/>
      <c r="X3081" s="207"/>
      <c r="Y3081" s="207"/>
      <c r="Z3081" s="207"/>
      <c r="AA3081" s="207"/>
      <c r="AB3081" s="207"/>
      <c r="AC3081" s="207"/>
      <c r="AD3081" s="207"/>
      <c r="AE3081" s="207"/>
      <c r="AF3081" s="207"/>
    </row>
    <row r="3082" spans="2:32" ht="15" customHeight="1" x14ac:dyDescent="0.35">
      <c r="B3082" s="207"/>
      <c r="C3082" s="207"/>
      <c r="D3082" s="207"/>
      <c r="E3082" s="207"/>
      <c r="F3082" s="207"/>
      <c r="G3082" s="207"/>
      <c r="H3082" s="207"/>
      <c r="I3082" s="207"/>
      <c r="J3082" s="207"/>
      <c r="K3082" s="207"/>
      <c r="L3082" s="207"/>
      <c r="M3082" s="207"/>
      <c r="N3082" s="207"/>
      <c r="O3082" s="207"/>
      <c r="P3082" s="207"/>
      <c r="Q3082" s="207"/>
      <c r="R3082" s="207"/>
      <c r="S3082" s="207"/>
      <c r="T3082" s="207"/>
      <c r="U3082" s="207"/>
      <c r="V3082" s="207"/>
      <c r="W3082" s="207"/>
      <c r="X3082" s="207"/>
      <c r="Y3082" s="207"/>
      <c r="Z3082" s="207"/>
      <c r="AA3082" s="207"/>
      <c r="AB3082" s="207"/>
      <c r="AC3082" s="207"/>
      <c r="AD3082" s="207"/>
      <c r="AE3082" s="207"/>
      <c r="AF3082" s="207"/>
    </row>
    <row r="3083" spans="2:32" ht="15" customHeight="1" x14ac:dyDescent="0.35">
      <c r="B3083" s="207"/>
      <c r="C3083" s="207"/>
      <c r="D3083" s="207"/>
      <c r="E3083" s="207"/>
      <c r="F3083" s="207"/>
      <c r="G3083" s="207"/>
      <c r="H3083" s="207"/>
      <c r="I3083" s="207"/>
      <c r="J3083" s="207"/>
      <c r="K3083" s="207"/>
      <c r="L3083" s="207"/>
      <c r="M3083" s="207"/>
      <c r="N3083" s="207"/>
      <c r="O3083" s="207"/>
      <c r="P3083" s="207"/>
      <c r="Q3083" s="207"/>
      <c r="R3083" s="207"/>
      <c r="S3083" s="207"/>
      <c r="T3083" s="207"/>
      <c r="U3083" s="207"/>
      <c r="V3083" s="207"/>
      <c r="W3083" s="207"/>
      <c r="X3083" s="207"/>
      <c r="Y3083" s="207"/>
      <c r="Z3083" s="207"/>
      <c r="AA3083" s="207"/>
      <c r="AB3083" s="207"/>
      <c r="AC3083" s="207"/>
      <c r="AD3083" s="207"/>
      <c r="AE3083" s="207"/>
      <c r="AF3083" s="207"/>
    </row>
    <row r="3084" spans="2:32" ht="15" customHeight="1" x14ac:dyDescent="0.35">
      <c r="B3084" s="207"/>
      <c r="C3084" s="207"/>
      <c r="D3084" s="207"/>
      <c r="E3084" s="207"/>
      <c r="F3084" s="207"/>
      <c r="G3084" s="207"/>
      <c r="H3084" s="207"/>
      <c r="I3084" s="207"/>
      <c r="J3084" s="207"/>
      <c r="K3084" s="207"/>
      <c r="L3084" s="207"/>
      <c r="M3084" s="207"/>
      <c r="N3084" s="207"/>
      <c r="O3084" s="207"/>
      <c r="P3084" s="207"/>
      <c r="Q3084" s="207"/>
      <c r="R3084" s="207"/>
      <c r="S3084" s="207"/>
      <c r="T3084" s="207"/>
      <c r="U3084" s="207"/>
      <c r="V3084" s="207"/>
      <c r="W3084" s="207"/>
      <c r="X3084" s="207"/>
      <c r="Y3084" s="207"/>
      <c r="Z3084" s="207"/>
      <c r="AA3084" s="207"/>
      <c r="AB3084" s="207"/>
      <c r="AC3084" s="207"/>
      <c r="AD3084" s="207"/>
      <c r="AE3084" s="207"/>
      <c r="AF3084" s="207"/>
    </row>
    <row r="3085" spans="2:32" ht="15" customHeight="1" x14ac:dyDescent="0.35">
      <c r="B3085" s="207"/>
      <c r="C3085" s="207"/>
      <c r="D3085" s="207"/>
      <c r="E3085" s="207"/>
      <c r="F3085" s="207"/>
      <c r="G3085" s="207"/>
      <c r="H3085" s="207"/>
      <c r="I3085" s="207"/>
      <c r="J3085" s="207"/>
      <c r="K3085" s="207"/>
      <c r="L3085" s="207"/>
      <c r="M3085" s="207"/>
      <c r="N3085" s="207"/>
      <c r="O3085" s="207"/>
      <c r="P3085" s="207"/>
      <c r="Q3085" s="207"/>
      <c r="R3085" s="207"/>
      <c r="S3085" s="207"/>
      <c r="T3085" s="207"/>
      <c r="U3085" s="207"/>
      <c r="V3085" s="207"/>
      <c r="W3085" s="207"/>
      <c r="X3085" s="207"/>
      <c r="Y3085" s="207"/>
      <c r="Z3085" s="207"/>
      <c r="AA3085" s="207"/>
      <c r="AB3085" s="207"/>
      <c r="AC3085" s="207"/>
      <c r="AD3085" s="207"/>
      <c r="AE3085" s="207"/>
      <c r="AF3085" s="207"/>
    </row>
    <row r="3086" spans="2:32" ht="15" customHeight="1" x14ac:dyDescent="0.35">
      <c r="B3086" s="207"/>
      <c r="C3086" s="207"/>
      <c r="D3086" s="207"/>
      <c r="E3086" s="207"/>
      <c r="F3086" s="207"/>
      <c r="G3086" s="207"/>
      <c r="H3086" s="207"/>
      <c r="I3086" s="207"/>
      <c r="J3086" s="207"/>
      <c r="K3086" s="207"/>
      <c r="L3086" s="207"/>
      <c r="M3086" s="207"/>
      <c r="N3086" s="207"/>
      <c r="O3086" s="207"/>
      <c r="P3086" s="207"/>
      <c r="Q3086" s="207"/>
      <c r="R3086" s="207"/>
      <c r="S3086" s="207"/>
      <c r="T3086" s="207"/>
      <c r="U3086" s="207"/>
      <c r="V3086" s="207"/>
      <c r="W3086" s="207"/>
      <c r="X3086" s="207"/>
      <c r="Y3086" s="207"/>
      <c r="Z3086" s="207"/>
      <c r="AA3086" s="207"/>
      <c r="AB3086" s="207"/>
      <c r="AC3086" s="207"/>
      <c r="AD3086" s="207"/>
      <c r="AE3086" s="207"/>
      <c r="AF3086" s="207"/>
    </row>
    <row r="3087" spans="2:32" ht="15" customHeight="1" x14ac:dyDescent="0.35">
      <c r="B3087" s="207"/>
      <c r="C3087" s="207"/>
      <c r="D3087" s="207"/>
      <c r="E3087" s="207"/>
      <c r="F3087" s="207"/>
      <c r="G3087" s="207"/>
      <c r="H3087" s="207"/>
      <c r="I3087" s="207"/>
      <c r="J3087" s="207"/>
      <c r="K3087" s="207"/>
      <c r="L3087" s="207"/>
      <c r="M3087" s="207"/>
      <c r="N3087" s="207"/>
      <c r="O3087" s="207"/>
      <c r="P3087" s="207"/>
      <c r="Q3087" s="207"/>
      <c r="R3087" s="207"/>
      <c r="S3087" s="207"/>
      <c r="T3087" s="207"/>
      <c r="U3087" s="207"/>
      <c r="V3087" s="207"/>
      <c r="W3087" s="207"/>
      <c r="X3087" s="207"/>
      <c r="Y3087" s="207"/>
      <c r="Z3087" s="207"/>
      <c r="AA3087" s="207"/>
      <c r="AB3087" s="207"/>
      <c r="AC3087" s="207"/>
      <c r="AD3087" s="207"/>
      <c r="AE3087" s="207"/>
      <c r="AF3087" s="207"/>
    </row>
    <row r="3088" spans="2:32" ht="15" customHeight="1" x14ac:dyDescent="0.35">
      <c r="B3088" s="207"/>
      <c r="C3088" s="207"/>
      <c r="D3088" s="207"/>
      <c r="E3088" s="207"/>
      <c r="F3088" s="207"/>
      <c r="G3088" s="207"/>
      <c r="H3088" s="207"/>
      <c r="I3088" s="207"/>
      <c r="J3088" s="207"/>
      <c r="K3088" s="207"/>
      <c r="L3088" s="207"/>
      <c r="M3088" s="207"/>
      <c r="N3088" s="207"/>
      <c r="O3088" s="207"/>
      <c r="P3088" s="207"/>
      <c r="Q3088" s="207"/>
      <c r="R3088" s="207"/>
      <c r="S3088" s="207"/>
      <c r="T3088" s="207"/>
      <c r="U3088" s="207"/>
      <c r="V3088" s="207"/>
      <c r="W3088" s="207"/>
      <c r="X3088" s="207"/>
      <c r="Y3088" s="207"/>
      <c r="Z3088" s="207"/>
      <c r="AA3088" s="207"/>
      <c r="AB3088" s="207"/>
      <c r="AC3088" s="207"/>
      <c r="AD3088" s="207"/>
      <c r="AE3088" s="207"/>
      <c r="AF3088" s="207"/>
    </row>
    <row r="3089" ht="15" customHeight="1" x14ac:dyDescent="0.35"/>
    <row r="3090" ht="15" customHeight="1" x14ac:dyDescent="0.35"/>
    <row r="3091" ht="15" customHeight="1" x14ac:dyDescent="0.35"/>
    <row r="3092" ht="15" customHeight="1" x14ac:dyDescent="0.35"/>
    <row r="3093" ht="15" customHeight="1" x14ac:dyDescent="0.35"/>
    <row r="3094" ht="15" customHeight="1" x14ac:dyDescent="0.35"/>
    <row r="3095" ht="15" customHeight="1" x14ac:dyDescent="0.35"/>
    <row r="3096" ht="15" customHeight="1" x14ac:dyDescent="0.35"/>
    <row r="3097" ht="15" customHeight="1" x14ac:dyDescent="0.35"/>
    <row r="3098" ht="15" customHeight="1" x14ac:dyDescent="0.35"/>
    <row r="3099" ht="15" customHeight="1" x14ac:dyDescent="0.35"/>
    <row r="3100" ht="15" customHeight="1" x14ac:dyDescent="0.35"/>
    <row r="3101" ht="15" customHeight="1" x14ac:dyDescent="0.35"/>
    <row r="3102" ht="15" customHeight="1" x14ac:dyDescent="0.35"/>
    <row r="3103" ht="15" customHeight="1" x14ac:dyDescent="0.35"/>
    <row r="3104" ht="15" customHeight="1" x14ac:dyDescent="0.35"/>
    <row r="3105" ht="15" customHeight="1" x14ac:dyDescent="0.35"/>
    <row r="3106" ht="15" customHeight="1" x14ac:dyDescent="0.35"/>
    <row r="3107" ht="15" customHeight="1" x14ac:dyDescent="0.35"/>
    <row r="3108" ht="15" customHeight="1" x14ac:dyDescent="0.35"/>
    <row r="3109" ht="15" customHeight="1" x14ac:dyDescent="0.35"/>
    <row r="3110" ht="15" customHeight="1" x14ac:dyDescent="0.35"/>
    <row r="3111" ht="12" customHeight="1" x14ac:dyDescent="0.35"/>
    <row r="3112" ht="15" customHeight="1" x14ac:dyDescent="0.35"/>
    <row r="3113" ht="15" customHeight="1" x14ac:dyDescent="0.35"/>
    <row r="3114" ht="15" customHeight="1" x14ac:dyDescent="0.35"/>
    <row r="3115" ht="15" customHeight="1" x14ac:dyDescent="0.35"/>
    <row r="3116" ht="15" customHeight="1" x14ac:dyDescent="0.35"/>
    <row r="3117" ht="15" customHeight="1" x14ac:dyDescent="0.35"/>
    <row r="3118" ht="15" customHeight="1" x14ac:dyDescent="0.35"/>
    <row r="3119" ht="15" customHeight="1" x14ac:dyDescent="0.35"/>
    <row r="3120" ht="15" customHeight="1" x14ac:dyDescent="0.35"/>
    <row r="3121" ht="15" customHeight="1" x14ac:dyDescent="0.35"/>
    <row r="3122" ht="15" customHeight="1" x14ac:dyDescent="0.35"/>
    <row r="3123" ht="15" customHeight="1" x14ac:dyDescent="0.35"/>
    <row r="3124" ht="15" customHeight="1" x14ac:dyDescent="0.35"/>
    <row r="3125" ht="15" customHeight="1" x14ac:dyDescent="0.35"/>
    <row r="3126" ht="15" customHeight="1" x14ac:dyDescent="0.35"/>
    <row r="3127" ht="15" customHeight="1" x14ac:dyDescent="0.35"/>
    <row r="3128" ht="15" customHeight="1" x14ac:dyDescent="0.35"/>
    <row r="3129" ht="12" customHeight="1" x14ac:dyDescent="0.35"/>
    <row r="3130" ht="15" customHeight="1" x14ac:dyDescent="0.35"/>
    <row r="3131" ht="15" customHeight="1" x14ac:dyDescent="0.35"/>
    <row r="3132" ht="15" customHeight="1" x14ac:dyDescent="0.35"/>
    <row r="3133" ht="15" customHeight="1" x14ac:dyDescent="0.35"/>
    <row r="3134" ht="15" customHeight="1" x14ac:dyDescent="0.35"/>
    <row r="3135" ht="15" customHeight="1" x14ac:dyDescent="0.35"/>
    <row r="3136" ht="15" customHeight="1" x14ac:dyDescent="0.35"/>
    <row r="3137" ht="15" customHeight="1" x14ac:dyDescent="0.35"/>
    <row r="3138" ht="15" customHeight="1" x14ac:dyDescent="0.35"/>
    <row r="3139" ht="15" customHeight="1" x14ac:dyDescent="0.35"/>
    <row r="3140" ht="15" customHeight="1" x14ac:dyDescent="0.35"/>
    <row r="3141" ht="15" customHeight="1" x14ac:dyDescent="0.35"/>
    <row r="3142" ht="15" customHeight="1" x14ac:dyDescent="0.35"/>
    <row r="3143" ht="15" customHeight="1" x14ac:dyDescent="0.35"/>
    <row r="3144" ht="15" customHeight="1" x14ac:dyDescent="0.35"/>
    <row r="3145" ht="15" customHeight="1" x14ac:dyDescent="0.35"/>
    <row r="3146" ht="15" customHeight="1" x14ac:dyDescent="0.35"/>
    <row r="3147" ht="12" customHeight="1" x14ac:dyDescent="0.35"/>
    <row r="3148" ht="15" customHeight="1" x14ac:dyDescent="0.35"/>
    <row r="3149" ht="15" customHeight="1" x14ac:dyDescent="0.35"/>
    <row r="3150" ht="15" customHeight="1" x14ac:dyDescent="0.35"/>
    <row r="3151" ht="15" customHeight="1" x14ac:dyDescent="0.35"/>
    <row r="3152" ht="15" customHeight="1" x14ac:dyDescent="0.35"/>
    <row r="3153" ht="15" customHeight="1" x14ac:dyDescent="0.35"/>
    <row r="3154" ht="15" customHeight="1" x14ac:dyDescent="0.35"/>
    <row r="3155" ht="15" customHeight="1" x14ac:dyDescent="0.35"/>
    <row r="3156" ht="15" customHeight="1" x14ac:dyDescent="0.35"/>
    <row r="3157" ht="15" customHeight="1" x14ac:dyDescent="0.35"/>
    <row r="3158" ht="15" customHeight="1" x14ac:dyDescent="0.35"/>
    <row r="3159" ht="15" customHeight="1" x14ac:dyDescent="0.35"/>
    <row r="3160" ht="15" customHeight="1" x14ac:dyDescent="0.35"/>
    <row r="3161" ht="15" customHeight="1" x14ac:dyDescent="0.35"/>
    <row r="3162" ht="15" customHeight="1" x14ac:dyDescent="0.35"/>
    <row r="3163" ht="15" customHeight="1" x14ac:dyDescent="0.35"/>
    <row r="3164" ht="15" customHeight="1" x14ac:dyDescent="0.35"/>
    <row r="3165" ht="12" customHeight="1" x14ac:dyDescent="0.35"/>
    <row r="3166" ht="12" customHeight="1" x14ac:dyDescent="0.35"/>
    <row r="3167" ht="15" customHeight="1" x14ac:dyDescent="0.35"/>
    <row r="3168" ht="15" customHeight="1" x14ac:dyDescent="0.35"/>
    <row r="3169" ht="15" customHeight="1" x14ac:dyDescent="0.35"/>
    <row r="3170" ht="15" customHeight="1" x14ac:dyDescent="0.35"/>
    <row r="3171" ht="15" customHeight="1" x14ac:dyDescent="0.35"/>
    <row r="3172" ht="15" customHeight="1" x14ac:dyDescent="0.35"/>
    <row r="3173" ht="15" customHeight="1" x14ac:dyDescent="0.35"/>
    <row r="3174" ht="15" customHeight="1" x14ac:dyDescent="0.35"/>
    <row r="3175" ht="15" customHeight="1" x14ac:dyDescent="0.35"/>
    <row r="3176" ht="15" customHeight="1" x14ac:dyDescent="0.35"/>
    <row r="3177" ht="15" customHeight="1" x14ac:dyDescent="0.35"/>
    <row r="3178" ht="15" customHeight="1" x14ac:dyDescent="0.35"/>
    <row r="3179" ht="15" customHeight="1" x14ac:dyDescent="0.35"/>
    <row r="3180" ht="15" customHeight="1" x14ac:dyDescent="0.35"/>
    <row r="3181" ht="15" customHeight="1" x14ac:dyDescent="0.35"/>
    <row r="3182" ht="15" customHeight="1" x14ac:dyDescent="0.35"/>
    <row r="3183" ht="15" customHeight="1" x14ac:dyDescent="0.35"/>
    <row r="3184" ht="12" customHeight="1" x14ac:dyDescent="0.35"/>
    <row r="3185" ht="15" customHeight="1" x14ac:dyDescent="0.35"/>
    <row r="3186" ht="15" customHeight="1" x14ac:dyDescent="0.35"/>
    <row r="3187" ht="15" customHeight="1" x14ac:dyDescent="0.35"/>
    <row r="3188" ht="15" customHeight="1" x14ac:dyDescent="0.35"/>
    <row r="3189" ht="15" customHeight="1" x14ac:dyDescent="0.35"/>
    <row r="3190" ht="15" customHeight="1" x14ac:dyDescent="0.35"/>
    <row r="3191" ht="15" customHeight="1" x14ac:dyDescent="0.35"/>
    <row r="3192" ht="15" customHeight="1" x14ac:dyDescent="0.35"/>
    <row r="3193" ht="15" customHeight="1" x14ac:dyDescent="0.35"/>
    <row r="3194" ht="15" customHeight="1" x14ac:dyDescent="0.35"/>
    <row r="3195" ht="15" customHeight="1" x14ac:dyDescent="0.35"/>
    <row r="3196" ht="15" customHeight="1" x14ac:dyDescent="0.35"/>
    <row r="3197" ht="15" customHeight="1" x14ac:dyDescent="0.35"/>
    <row r="3198" ht="15" customHeight="1" x14ac:dyDescent="0.35"/>
    <row r="3199" ht="15" customHeight="1" x14ac:dyDescent="0.35"/>
    <row r="3200" ht="15" customHeight="1" x14ac:dyDescent="0.35"/>
    <row r="3201" ht="15" customHeight="1" x14ac:dyDescent="0.35"/>
    <row r="3202" ht="12" customHeight="1" x14ac:dyDescent="0.35"/>
    <row r="3203" ht="15" customHeight="1" x14ac:dyDescent="0.35"/>
    <row r="3204" ht="15" customHeight="1" x14ac:dyDescent="0.35"/>
    <row r="3205" ht="15" customHeight="1" x14ac:dyDescent="0.35"/>
    <row r="3206" ht="15" customHeight="1" x14ac:dyDescent="0.35"/>
    <row r="3207" ht="15" customHeight="1" x14ac:dyDescent="0.35"/>
    <row r="3208" ht="15" customHeight="1" x14ac:dyDescent="0.35"/>
    <row r="3209" ht="15" customHeight="1" x14ac:dyDescent="0.35"/>
    <row r="3210" ht="15" customHeight="1" x14ac:dyDescent="0.35"/>
    <row r="3211" ht="15" customHeight="1" x14ac:dyDescent="0.35"/>
    <row r="3212" ht="15" customHeight="1" x14ac:dyDescent="0.35"/>
    <row r="3213" ht="15" customHeight="1" x14ac:dyDescent="0.35"/>
    <row r="3214" ht="15" customHeight="1" x14ac:dyDescent="0.35"/>
    <row r="3215" ht="15" customHeight="1" x14ac:dyDescent="0.35"/>
    <row r="3216" ht="15" customHeight="1" x14ac:dyDescent="0.35"/>
    <row r="3217" ht="15" customHeight="1" x14ac:dyDescent="0.35"/>
    <row r="3218" ht="15" customHeight="1" x14ac:dyDescent="0.35"/>
    <row r="3219" ht="15" customHeight="1" x14ac:dyDescent="0.35"/>
    <row r="3220" ht="12" customHeight="1" x14ac:dyDescent="0.35"/>
    <row r="3221" ht="15" customHeight="1" x14ac:dyDescent="0.35"/>
    <row r="3222" ht="15" customHeight="1" x14ac:dyDescent="0.35"/>
    <row r="3223" ht="15" customHeight="1" x14ac:dyDescent="0.35"/>
    <row r="3224" ht="15" customHeight="1" x14ac:dyDescent="0.35"/>
    <row r="3225" ht="15" customHeight="1" x14ac:dyDescent="0.35"/>
    <row r="3226" ht="15" customHeight="1" x14ac:dyDescent="0.35"/>
    <row r="3227" ht="15" customHeight="1" x14ac:dyDescent="0.35"/>
    <row r="3228" ht="15" customHeight="1" x14ac:dyDescent="0.35"/>
    <row r="3229" ht="15" customHeight="1" x14ac:dyDescent="0.35"/>
    <row r="3230" ht="15" customHeight="1" x14ac:dyDescent="0.35"/>
    <row r="3231" ht="15" customHeight="1" x14ac:dyDescent="0.35"/>
    <row r="3232" ht="15" customHeight="1" x14ac:dyDescent="0.35"/>
    <row r="3233" ht="15" customHeight="1" x14ac:dyDescent="0.35"/>
    <row r="3234" ht="15" customHeight="1" x14ac:dyDescent="0.35"/>
    <row r="3235" ht="15" customHeight="1" x14ac:dyDescent="0.35"/>
    <row r="3236" ht="15" customHeight="1" x14ac:dyDescent="0.35"/>
    <row r="3237" ht="15" customHeight="1" x14ac:dyDescent="0.35"/>
    <row r="3238" ht="12" customHeight="1" x14ac:dyDescent="0.35"/>
    <row r="3239" ht="15" customHeight="1" x14ac:dyDescent="0.35"/>
    <row r="3240" ht="15" customHeight="1" x14ac:dyDescent="0.35"/>
    <row r="3241" ht="15" customHeight="1" x14ac:dyDescent="0.35"/>
    <row r="3242" ht="15" customHeight="1" x14ac:dyDescent="0.35"/>
    <row r="3243" ht="15" customHeight="1" x14ac:dyDescent="0.35"/>
    <row r="3244" ht="15" customHeight="1" x14ac:dyDescent="0.35"/>
    <row r="3245" ht="15" customHeight="1" x14ac:dyDescent="0.35"/>
    <row r="3246" ht="15" customHeight="1" x14ac:dyDescent="0.35"/>
    <row r="3247" ht="15" customHeight="1" x14ac:dyDescent="0.35"/>
    <row r="3248" ht="15" customHeight="1" x14ac:dyDescent="0.35"/>
    <row r="3249" ht="15" customHeight="1" x14ac:dyDescent="0.35"/>
    <row r="3250" ht="15" customHeight="1" x14ac:dyDescent="0.35"/>
    <row r="3251" ht="15" customHeight="1" x14ac:dyDescent="0.35"/>
    <row r="3252" ht="15" customHeight="1" x14ac:dyDescent="0.35"/>
    <row r="3253" ht="15" customHeight="1" x14ac:dyDescent="0.35"/>
    <row r="3254" ht="15" customHeight="1" x14ac:dyDescent="0.35"/>
    <row r="3255" ht="15" customHeight="1" x14ac:dyDescent="0.35"/>
    <row r="3256" ht="12" customHeight="1" x14ac:dyDescent="0.35"/>
    <row r="3257" ht="15" customHeight="1" x14ac:dyDescent="0.35"/>
    <row r="3258" ht="15" customHeight="1" x14ac:dyDescent="0.35"/>
    <row r="3259" ht="15" customHeight="1" x14ac:dyDescent="0.35"/>
    <row r="3260" ht="15" customHeight="1" x14ac:dyDescent="0.35"/>
    <row r="3261" ht="15" customHeight="1" x14ac:dyDescent="0.35"/>
    <row r="3262" ht="15" customHeight="1" x14ac:dyDescent="0.35"/>
    <row r="3263" ht="15" customHeight="1" x14ac:dyDescent="0.35"/>
    <row r="3264" ht="15" customHeight="1" x14ac:dyDescent="0.35"/>
    <row r="3265" ht="15" customHeight="1" x14ac:dyDescent="0.35"/>
    <row r="3266" ht="15" customHeight="1" x14ac:dyDescent="0.35"/>
    <row r="3267" ht="15" customHeight="1" x14ac:dyDescent="0.35"/>
    <row r="3268" ht="15" customHeight="1" x14ac:dyDescent="0.35"/>
    <row r="3269" ht="15" customHeight="1" x14ac:dyDescent="0.35"/>
    <row r="3270" ht="15" customHeight="1" x14ac:dyDescent="0.35"/>
    <row r="3271" ht="15" customHeight="1" x14ac:dyDescent="0.35"/>
    <row r="3272" ht="15" customHeight="1" x14ac:dyDescent="0.35"/>
    <row r="3273" ht="15" customHeight="1" x14ac:dyDescent="0.35"/>
    <row r="3274" ht="12" customHeight="1" x14ac:dyDescent="0.35"/>
    <row r="3275" ht="15" customHeight="1" x14ac:dyDescent="0.35"/>
    <row r="3276" ht="15" customHeight="1" x14ac:dyDescent="0.35"/>
    <row r="3277" ht="15" customHeight="1" x14ac:dyDescent="0.35"/>
    <row r="3278" ht="15" customHeight="1" x14ac:dyDescent="0.35"/>
    <row r="3279" ht="15" customHeight="1" x14ac:dyDescent="0.35"/>
    <row r="3280" ht="15" customHeight="1" x14ac:dyDescent="0.35"/>
    <row r="3281" ht="15" customHeight="1" x14ac:dyDescent="0.35"/>
    <row r="3282" ht="15" customHeight="1" x14ac:dyDescent="0.35"/>
    <row r="3283" ht="15" customHeight="1" x14ac:dyDescent="0.35"/>
    <row r="3284" ht="15" customHeight="1" x14ac:dyDescent="0.35"/>
    <row r="3285" ht="15" customHeight="1" x14ac:dyDescent="0.35"/>
    <row r="3286" ht="15" customHeight="1" x14ac:dyDescent="0.35"/>
    <row r="3287" ht="15" customHeight="1" x14ac:dyDescent="0.35"/>
    <row r="3288" ht="15" customHeight="1" x14ac:dyDescent="0.35"/>
    <row r="3289" ht="15" customHeight="1" x14ac:dyDescent="0.35"/>
    <row r="3290" ht="15" customHeight="1" x14ac:dyDescent="0.35"/>
    <row r="3291" ht="15" customHeight="1" x14ac:dyDescent="0.35"/>
    <row r="3292" ht="15" customHeight="1" x14ac:dyDescent="0.35"/>
    <row r="3293" ht="15"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5" ht="15" customHeight="1" x14ac:dyDescent="0.35"/>
    <row r="3326" ht="15" customHeight="1" x14ac:dyDescent="0.35"/>
    <row r="3327" ht="15" customHeight="1" x14ac:dyDescent="0.35"/>
    <row r="3328" ht="15" customHeight="1" x14ac:dyDescent="0.35"/>
    <row r="3329" ht="15" customHeight="1" x14ac:dyDescent="0.35"/>
    <row r="3330" ht="15" customHeight="1" x14ac:dyDescent="0.35"/>
    <row r="3331" ht="15" customHeight="1" x14ac:dyDescent="0.35"/>
    <row r="3332" ht="15" customHeight="1" x14ac:dyDescent="0.35"/>
    <row r="3333" ht="15" customHeight="1" x14ac:dyDescent="0.35"/>
    <row r="3334" ht="15" customHeight="1" x14ac:dyDescent="0.35"/>
    <row r="3335" ht="12" customHeight="1" x14ac:dyDescent="0.35"/>
    <row r="3336" ht="15" customHeight="1" x14ac:dyDescent="0.35"/>
    <row r="3337" ht="15" customHeight="1" x14ac:dyDescent="0.35"/>
    <row r="3338" ht="15" customHeight="1" x14ac:dyDescent="0.35"/>
    <row r="3339" ht="15" customHeight="1" x14ac:dyDescent="0.35"/>
    <row r="3340" ht="15" customHeight="1" x14ac:dyDescent="0.35"/>
    <row r="3341" ht="15" customHeight="1" x14ac:dyDescent="0.35"/>
    <row r="3342" ht="15" customHeight="1" x14ac:dyDescent="0.35"/>
    <row r="3343" ht="15" customHeight="1" x14ac:dyDescent="0.35"/>
    <row r="3344" ht="15" customHeight="1" x14ac:dyDescent="0.35"/>
    <row r="3345" ht="15" customHeight="1" x14ac:dyDescent="0.35"/>
    <row r="3346" ht="15" customHeight="1" x14ac:dyDescent="0.35"/>
    <row r="3347" ht="15" customHeight="1" x14ac:dyDescent="0.35"/>
    <row r="3348" ht="15" customHeight="1" x14ac:dyDescent="0.35"/>
    <row r="3349" ht="15" customHeight="1" x14ac:dyDescent="0.35"/>
    <row r="3350" ht="15" customHeight="1" x14ac:dyDescent="0.35"/>
    <row r="3351" ht="15" customHeight="1" x14ac:dyDescent="0.35"/>
    <row r="3352" ht="12" customHeight="1" x14ac:dyDescent="0.35"/>
    <row r="3353" ht="15" customHeight="1" x14ac:dyDescent="0.35"/>
    <row r="3354" ht="15" customHeight="1" x14ac:dyDescent="0.35"/>
    <row r="3355" ht="12" customHeight="1" x14ac:dyDescent="0.35"/>
    <row r="3356" ht="15" customHeight="1" x14ac:dyDescent="0.35"/>
    <row r="3357" ht="15" customHeight="1" x14ac:dyDescent="0.35"/>
    <row r="3358" ht="15" customHeight="1" x14ac:dyDescent="0.35"/>
    <row r="3359" ht="15" customHeight="1" x14ac:dyDescent="0.35"/>
    <row r="3360" ht="15" customHeight="1" x14ac:dyDescent="0.35"/>
    <row r="3361" ht="12" customHeight="1" x14ac:dyDescent="0.35"/>
    <row r="3362" ht="15" customHeight="1" x14ac:dyDescent="0.35"/>
    <row r="3363" ht="15" customHeight="1" x14ac:dyDescent="0.35"/>
    <row r="3364" ht="15" customHeight="1" x14ac:dyDescent="0.35"/>
    <row r="3365" ht="15" customHeight="1" x14ac:dyDescent="0.35"/>
    <row r="3366" ht="15" customHeight="1" x14ac:dyDescent="0.35"/>
    <row r="3367" ht="15" customHeight="1" x14ac:dyDescent="0.35"/>
    <row r="3368" ht="15" customHeight="1" x14ac:dyDescent="0.35"/>
    <row r="3369" ht="15" customHeight="1" x14ac:dyDescent="0.35"/>
    <row r="3370" ht="15" customHeight="1" x14ac:dyDescent="0.35"/>
    <row r="3371" ht="15" customHeight="1" x14ac:dyDescent="0.35"/>
    <row r="3372" ht="15" customHeight="1" x14ac:dyDescent="0.35"/>
    <row r="3373" ht="15" customHeight="1" x14ac:dyDescent="0.35"/>
    <row r="3374" ht="15" customHeight="1" x14ac:dyDescent="0.35"/>
    <row r="3375" ht="15" customHeight="1" x14ac:dyDescent="0.35"/>
    <row r="3376" ht="15" customHeight="1" x14ac:dyDescent="0.35"/>
    <row r="3377" ht="15" customHeight="1" x14ac:dyDescent="0.35"/>
    <row r="3378" ht="12" customHeight="1" x14ac:dyDescent="0.35"/>
    <row r="3379" ht="15" customHeight="1" x14ac:dyDescent="0.35"/>
    <row r="3380" ht="15" customHeight="1" x14ac:dyDescent="0.35"/>
    <row r="3381" ht="12" customHeight="1" x14ac:dyDescent="0.35"/>
    <row r="3382" ht="15" customHeight="1" x14ac:dyDescent="0.35"/>
    <row r="3383" ht="15" customHeight="1" x14ac:dyDescent="0.35"/>
    <row r="3384" ht="15" customHeight="1" x14ac:dyDescent="0.35"/>
    <row r="3385" ht="12" customHeight="1" x14ac:dyDescent="0.35"/>
    <row r="3386" ht="15" customHeight="1" x14ac:dyDescent="0.35"/>
    <row r="3387" ht="15" customHeight="1" x14ac:dyDescent="0.35"/>
    <row r="3388" ht="15" customHeight="1" x14ac:dyDescent="0.35"/>
    <row r="3389" ht="15" customHeight="1" x14ac:dyDescent="0.35"/>
    <row r="3390" ht="15" customHeight="1" x14ac:dyDescent="0.35"/>
    <row r="3391" ht="15" customHeight="1" x14ac:dyDescent="0.35"/>
    <row r="3392" ht="15" customHeight="1" x14ac:dyDescent="0.35"/>
    <row r="3393" spans="2:32" ht="15" customHeight="1" x14ac:dyDescent="0.35">
      <c r="B3393" s="115"/>
      <c r="C3393" s="115"/>
      <c r="D3393" s="115"/>
      <c r="E3393" s="115"/>
      <c r="F3393" s="115"/>
      <c r="G3393" s="115"/>
      <c r="H3393" s="11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115"/>
    </row>
    <row r="3394" spans="2:32" ht="15" customHeight="1" x14ac:dyDescent="0.35">
      <c r="B3394" s="207"/>
      <c r="C3394" s="207"/>
      <c r="D3394" s="207"/>
      <c r="E3394" s="207"/>
      <c r="F3394" s="207"/>
      <c r="G3394" s="207"/>
      <c r="H3394" s="207"/>
      <c r="I3394" s="207"/>
      <c r="J3394" s="207"/>
      <c r="K3394" s="207"/>
      <c r="L3394" s="207"/>
      <c r="M3394" s="207"/>
      <c r="N3394" s="207"/>
      <c r="O3394" s="207"/>
      <c r="P3394" s="207"/>
      <c r="Q3394" s="207"/>
      <c r="R3394" s="207"/>
      <c r="S3394" s="207"/>
      <c r="T3394" s="207"/>
      <c r="U3394" s="207"/>
      <c r="V3394" s="207"/>
      <c r="W3394" s="207"/>
      <c r="X3394" s="207"/>
      <c r="Y3394" s="207"/>
      <c r="Z3394" s="207"/>
      <c r="AA3394" s="207"/>
      <c r="AB3394" s="207"/>
      <c r="AC3394" s="207"/>
      <c r="AD3394" s="207"/>
      <c r="AE3394" s="207"/>
      <c r="AF3394" s="207"/>
    </row>
    <row r="3395" spans="2:32" ht="15" customHeight="1" x14ac:dyDescent="0.35">
      <c r="B3395" s="207"/>
      <c r="C3395" s="207"/>
      <c r="D3395" s="207"/>
      <c r="E3395" s="207"/>
      <c r="F3395" s="207"/>
      <c r="G3395" s="207"/>
      <c r="H3395" s="207"/>
      <c r="I3395" s="207"/>
      <c r="J3395" s="207"/>
      <c r="K3395" s="207"/>
      <c r="L3395" s="207"/>
      <c r="M3395" s="207"/>
      <c r="N3395" s="207"/>
      <c r="O3395" s="207"/>
      <c r="P3395" s="207"/>
      <c r="Q3395" s="207"/>
      <c r="R3395" s="207"/>
      <c r="S3395" s="207"/>
      <c r="T3395" s="207"/>
      <c r="U3395" s="207"/>
      <c r="V3395" s="207"/>
      <c r="W3395" s="207"/>
      <c r="X3395" s="207"/>
      <c r="Y3395" s="207"/>
      <c r="Z3395" s="207"/>
      <c r="AA3395" s="207"/>
      <c r="AB3395" s="207"/>
      <c r="AC3395" s="207"/>
      <c r="AD3395" s="207"/>
      <c r="AE3395" s="207"/>
      <c r="AF3395" s="207"/>
    </row>
    <row r="3396" spans="2:32" ht="12" customHeight="1" x14ac:dyDescent="0.35">
      <c r="B3396" s="207"/>
      <c r="C3396" s="207"/>
      <c r="D3396" s="207"/>
      <c r="E3396" s="207"/>
      <c r="F3396" s="207"/>
      <c r="G3396" s="207"/>
      <c r="H3396" s="207"/>
      <c r="I3396" s="207"/>
      <c r="J3396" s="207"/>
      <c r="K3396" s="207"/>
      <c r="L3396" s="207"/>
      <c r="M3396" s="207"/>
      <c r="N3396" s="207"/>
      <c r="O3396" s="207"/>
      <c r="P3396" s="207"/>
      <c r="Q3396" s="207"/>
      <c r="R3396" s="207"/>
      <c r="S3396" s="207"/>
      <c r="T3396" s="207"/>
      <c r="U3396" s="207"/>
      <c r="V3396" s="207"/>
      <c r="W3396" s="207"/>
      <c r="X3396" s="207"/>
      <c r="Y3396" s="207"/>
      <c r="Z3396" s="207"/>
      <c r="AA3396" s="207"/>
      <c r="AB3396" s="207"/>
      <c r="AC3396" s="207"/>
      <c r="AD3396" s="207"/>
      <c r="AE3396" s="207"/>
      <c r="AF3396" s="207"/>
    </row>
    <row r="3397" spans="2:32" ht="15" customHeight="1" x14ac:dyDescent="0.35">
      <c r="B3397" s="207"/>
      <c r="C3397" s="207"/>
      <c r="D3397" s="207"/>
      <c r="E3397" s="207"/>
      <c r="F3397" s="207"/>
      <c r="G3397" s="207"/>
      <c r="H3397" s="207"/>
      <c r="I3397" s="207"/>
      <c r="J3397" s="207"/>
      <c r="K3397" s="207"/>
      <c r="L3397" s="207"/>
      <c r="M3397" s="207"/>
      <c r="N3397" s="207"/>
      <c r="O3397" s="207"/>
      <c r="P3397" s="207"/>
      <c r="Q3397" s="207"/>
      <c r="R3397" s="207"/>
      <c r="S3397" s="207"/>
      <c r="T3397" s="207"/>
      <c r="U3397" s="207"/>
      <c r="V3397" s="207"/>
      <c r="W3397" s="207"/>
      <c r="X3397" s="207"/>
      <c r="Y3397" s="207"/>
      <c r="Z3397" s="207"/>
      <c r="AA3397" s="207"/>
      <c r="AB3397" s="207"/>
      <c r="AC3397" s="207"/>
      <c r="AD3397" s="207"/>
      <c r="AE3397" s="207"/>
      <c r="AF3397" s="207"/>
    </row>
    <row r="3398" spans="2:32" ht="15" customHeight="1" x14ac:dyDescent="0.35">
      <c r="B3398" s="207"/>
      <c r="C3398" s="207"/>
      <c r="D3398" s="207"/>
      <c r="E3398" s="207"/>
      <c r="F3398" s="207"/>
      <c r="G3398" s="207"/>
      <c r="H3398" s="207"/>
      <c r="I3398" s="207"/>
      <c r="J3398" s="207"/>
      <c r="K3398" s="207"/>
      <c r="L3398" s="207"/>
      <c r="M3398" s="207"/>
      <c r="N3398" s="207"/>
      <c r="O3398" s="207"/>
      <c r="P3398" s="207"/>
      <c r="Q3398" s="207"/>
      <c r="R3398" s="207"/>
      <c r="S3398" s="207"/>
      <c r="T3398" s="207"/>
      <c r="U3398" s="207"/>
      <c r="V3398" s="207"/>
      <c r="W3398" s="207"/>
      <c r="X3398" s="207"/>
      <c r="Y3398" s="207"/>
      <c r="Z3398" s="207"/>
      <c r="AA3398" s="207"/>
      <c r="AB3398" s="207"/>
      <c r="AC3398" s="207"/>
      <c r="AD3398" s="207"/>
      <c r="AE3398" s="207"/>
      <c r="AF3398" s="207"/>
    </row>
    <row r="3399" spans="2:32" ht="12" customHeight="1" x14ac:dyDescent="0.35">
      <c r="B3399" s="207"/>
      <c r="C3399" s="207"/>
      <c r="D3399" s="207"/>
      <c r="E3399" s="207"/>
      <c r="F3399" s="207"/>
      <c r="G3399" s="207"/>
      <c r="H3399" s="207"/>
      <c r="I3399" s="207"/>
      <c r="J3399" s="207"/>
      <c r="K3399" s="207"/>
      <c r="L3399" s="207"/>
      <c r="M3399" s="207"/>
      <c r="N3399" s="207"/>
      <c r="O3399" s="207"/>
      <c r="P3399" s="207"/>
      <c r="Q3399" s="207"/>
      <c r="R3399" s="207"/>
      <c r="S3399" s="207"/>
      <c r="T3399" s="207"/>
      <c r="U3399" s="207"/>
      <c r="V3399" s="207"/>
      <c r="W3399" s="207"/>
      <c r="X3399" s="207"/>
      <c r="Y3399" s="207"/>
      <c r="Z3399" s="207"/>
      <c r="AA3399" s="207"/>
      <c r="AB3399" s="207"/>
      <c r="AC3399" s="207"/>
      <c r="AD3399" s="207"/>
      <c r="AE3399" s="207"/>
      <c r="AF3399" s="207"/>
    </row>
    <row r="3400" spans="2:32" ht="15" customHeight="1" x14ac:dyDescent="0.35">
      <c r="B3400" s="207"/>
      <c r="C3400" s="207"/>
      <c r="D3400" s="207"/>
      <c r="E3400" s="207"/>
      <c r="F3400" s="207"/>
      <c r="G3400" s="207"/>
      <c r="H3400" s="207"/>
      <c r="I3400" s="207"/>
      <c r="J3400" s="207"/>
      <c r="K3400" s="207"/>
      <c r="L3400" s="207"/>
      <c r="M3400" s="207"/>
      <c r="N3400" s="207"/>
      <c r="O3400" s="207"/>
      <c r="P3400" s="207"/>
      <c r="Q3400" s="207"/>
      <c r="R3400" s="207"/>
      <c r="S3400" s="207"/>
      <c r="T3400" s="207"/>
      <c r="U3400" s="207"/>
      <c r="V3400" s="207"/>
      <c r="W3400" s="207"/>
      <c r="X3400" s="207"/>
      <c r="Y3400" s="207"/>
      <c r="Z3400" s="207"/>
      <c r="AA3400" s="207"/>
      <c r="AB3400" s="207"/>
      <c r="AC3400" s="207"/>
      <c r="AD3400" s="207"/>
      <c r="AE3400" s="207"/>
      <c r="AF3400" s="207"/>
    </row>
    <row r="3401" spans="2:32" ht="15" customHeight="1" x14ac:dyDescent="0.35">
      <c r="B3401" s="207"/>
      <c r="C3401" s="207"/>
      <c r="D3401" s="207"/>
      <c r="E3401" s="207"/>
      <c r="F3401" s="207"/>
      <c r="G3401" s="207"/>
      <c r="H3401" s="207"/>
      <c r="I3401" s="207"/>
      <c r="J3401" s="207"/>
      <c r="K3401" s="207"/>
      <c r="L3401" s="207"/>
      <c r="M3401" s="207"/>
      <c r="N3401" s="207"/>
      <c r="O3401" s="207"/>
      <c r="P3401" s="207"/>
      <c r="Q3401" s="207"/>
      <c r="R3401" s="207"/>
      <c r="S3401" s="207"/>
      <c r="T3401" s="207"/>
      <c r="U3401" s="207"/>
      <c r="V3401" s="207"/>
      <c r="W3401" s="207"/>
      <c r="X3401" s="207"/>
      <c r="Y3401" s="207"/>
      <c r="Z3401" s="207"/>
      <c r="AA3401" s="207"/>
      <c r="AB3401" s="207"/>
      <c r="AC3401" s="207"/>
      <c r="AD3401" s="207"/>
      <c r="AE3401" s="207"/>
      <c r="AF3401" s="207"/>
    </row>
    <row r="3402" spans="2:32" ht="15" customHeight="1" x14ac:dyDescent="0.35">
      <c r="B3402" s="207"/>
      <c r="C3402" s="207"/>
      <c r="D3402" s="207"/>
      <c r="E3402" s="207"/>
      <c r="F3402" s="207"/>
      <c r="G3402" s="207"/>
      <c r="H3402" s="207"/>
      <c r="I3402" s="207"/>
      <c r="J3402" s="207"/>
      <c r="K3402" s="207"/>
      <c r="L3402" s="207"/>
      <c r="M3402" s="207"/>
      <c r="N3402" s="207"/>
      <c r="O3402" s="207"/>
      <c r="P3402" s="207"/>
      <c r="Q3402" s="207"/>
      <c r="R3402" s="207"/>
      <c r="S3402" s="207"/>
      <c r="T3402" s="207"/>
      <c r="U3402" s="207"/>
      <c r="V3402" s="207"/>
      <c r="W3402" s="207"/>
      <c r="X3402" s="207"/>
      <c r="Y3402" s="207"/>
      <c r="Z3402" s="207"/>
      <c r="AA3402" s="207"/>
      <c r="AB3402" s="207"/>
      <c r="AC3402" s="207"/>
      <c r="AD3402" s="207"/>
      <c r="AE3402" s="207"/>
      <c r="AF3402" s="207"/>
    </row>
    <row r="3403" spans="2:32" ht="15" customHeight="1" x14ac:dyDescent="0.35">
      <c r="B3403" s="207"/>
      <c r="C3403" s="207"/>
      <c r="D3403" s="207"/>
      <c r="E3403" s="207"/>
      <c r="F3403" s="207"/>
      <c r="G3403" s="207"/>
      <c r="H3403" s="207"/>
      <c r="I3403" s="207"/>
      <c r="J3403" s="207"/>
      <c r="K3403" s="207"/>
      <c r="L3403" s="207"/>
      <c r="M3403" s="207"/>
      <c r="N3403" s="207"/>
      <c r="O3403" s="207"/>
      <c r="P3403" s="207"/>
      <c r="Q3403" s="207"/>
      <c r="R3403" s="207"/>
      <c r="S3403" s="207"/>
      <c r="T3403" s="207"/>
      <c r="U3403" s="207"/>
      <c r="V3403" s="207"/>
      <c r="W3403" s="207"/>
      <c r="X3403" s="207"/>
      <c r="Y3403" s="207"/>
      <c r="Z3403" s="207"/>
      <c r="AA3403" s="207"/>
      <c r="AB3403" s="207"/>
      <c r="AC3403" s="207"/>
      <c r="AD3403" s="207"/>
      <c r="AE3403" s="207"/>
      <c r="AF3403" s="207"/>
    </row>
    <row r="3404" spans="2:32" ht="15" customHeight="1" x14ac:dyDescent="0.35">
      <c r="B3404" s="207"/>
      <c r="C3404" s="207"/>
      <c r="D3404" s="207"/>
      <c r="E3404" s="207"/>
      <c r="F3404" s="207"/>
      <c r="G3404" s="207"/>
      <c r="H3404" s="207"/>
      <c r="I3404" s="207"/>
      <c r="J3404" s="207"/>
      <c r="K3404" s="207"/>
      <c r="L3404" s="207"/>
      <c r="M3404" s="207"/>
      <c r="N3404" s="207"/>
      <c r="O3404" s="207"/>
      <c r="P3404" s="207"/>
      <c r="Q3404" s="207"/>
      <c r="R3404" s="207"/>
      <c r="S3404" s="207"/>
      <c r="T3404" s="207"/>
      <c r="U3404" s="207"/>
      <c r="V3404" s="207"/>
      <c r="W3404" s="207"/>
      <c r="X3404" s="207"/>
      <c r="Y3404" s="207"/>
      <c r="Z3404" s="207"/>
      <c r="AA3404" s="207"/>
      <c r="AB3404" s="207"/>
      <c r="AC3404" s="207"/>
      <c r="AD3404" s="207"/>
      <c r="AE3404" s="207"/>
      <c r="AF3404" s="207"/>
    </row>
    <row r="3405" spans="2:32" ht="15" customHeight="1" x14ac:dyDescent="0.35">
      <c r="B3405" s="207"/>
      <c r="C3405" s="207"/>
      <c r="D3405" s="207"/>
      <c r="E3405" s="207"/>
      <c r="F3405" s="207"/>
      <c r="G3405" s="207"/>
      <c r="H3405" s="207"/>
      <c r="I3405" s="207"/>
      <c r="J3405" s="207"/>
      <c r="K3405" s="207"/>
      <c r="L3405" s="207"/>
      <c r="M3405" s="207"/>
      <c r="N3405" s="207"/>
      <c r="O3405" s="207"/>
      <c r="P3405" s="207"/>
      <c r="Q3405" s="207"/>
      <c r="R3405" s="207"/>
      <c r="S3405" s="207"/>
      <c r="T3405" s="207"/>
      <c r="U3405" s="207"/>
      <c r="V3405" s="207"/>
      <c r="W3405" s="207"/>
      <c r="X3405" s="207"/>
      <c r="Y3405" s="207"/>
      <c r="Z3405" s="207"/>
      <c r="AA3405" s="207"/>
      <c r="AB3405" s="207"/>
      <c r="AC3405" s="207"/>
      <c r="AD3405" s="207"/>
      <c r="AE3405" s="207"/>
      <c r="AF3405" s="207"/>
    </row>
    <row r="3406" spans="2:32" ht="15" customHeight="1" x14ac:dyDescent="0.35">
      <c r="B3406" s="207"/>
      <c r="C3406" s="207"/>
      <c r="D3406" s="207"/>
      <c r="E3406" s="207"/>
      <c r="F3406" s="207"/>
      <c r="G3406" s="207"/>
      <c r="H3406" s="207"/>
      <c r="I3406" s="207"/>
      <c r="J3406" s="207"/>
      <c r="K3406" s="207"/>
      <c r="L3406" s="207"/>
      <c r="M3406" s="207"/>
      <c r="N3406" s="207"/>
      <c r="O3406" s="207"/>
      <c r="P3406" s="207"/>
      <c r="Q3406" s="207"/>
      <c r="R3406" s="207"/>
      <c r="S3406" s="207"/>
      <c r="T3406" s="207"/>
      <c r="U3406" s="207"/>
      <c r="V3406" s="207"/>
      <c r="W3406" s="207"/>
      <c r="X3406" s="207"/>
      <c r="Y3406" s="207"/>
      <c r="Z3406" s="207"/>
      <c r="AA3406" s="207"/>
      <c r="AB3406" s="207"/>
      <c r="AC3406" s="207"/>
      <c r="AD3406" s="207"/>
      <c r="AE3406" s="207"/>
      <c r="AF3406" s="207"/>
    </row>
    <row r="3407" spans="2:32" ht="15" customHeight="1" x14ac:dyDescent="0.35">
      <c r="B3407" s="207"/>
      <c r="C3407" s="207"/>
      <c r="D3407" s="207"/>
      <c r="E3407" s="207"/>
      <c r="F3407" s="207"/>
      <c r="G3407" s="207"/>
      <c r="H3407" s="207"/>
      <c r="I3407" s="207"/>
      <c r="J3407" s="207"/>
      <c r="K3407" s="207"/>
      <c r="L3407" s="207"/>
      <c r="M3407" s="207"/>
      <c r="N3407" s="207"/>
      <c r="O3407" s="207"/>
      <c r="P3407" s="207"/>
      <c r="Q3407" s="207"/>
      <c r="R3407" s="207"/>
      <c r="S3407" s="207"/>
      <c r="T3407" s="207"/>
      <c r="U3407" s="207"/>
      <c r="V3407" s="207"/>
      <c r="W3407" s="207"/>
      <c r="X3407" s="207"/>
      <c r="Y3407" s="207"/>
      <c r="Z3407" s="207"/>
      <c r="AA3407" s="207"/>
      <c r="AB3407" s="207"/>
      <c r="AC3407" s="207"/>
      <c r="AD3407" s="207"/>
      <c r="AE3407" s="207"/>
      <c r="AF3407" s="207"/>
    </row>
    <row r="3408" spans="2:32" ht="15" customHeight="1" x14ac:dyDescent="0.35">
      <c r="B3408" s="207"/>
      <c r="C3408" s="207"/>
      <c r="D3408" s="207"/>
      <c r="E3408" s="207"/>
      <c r="F3408" s="207"/>
      <c r="G3408" s="207"/>
      <c r="H3408" s="207"/>
      <c r="I3408" s="207"/>
      <c r="J3408" s="207"/>
      <c r="K3408" s="207"/>
      <c r="L3408" s="207"/>
      <c r="M3408" s="207"/>
      <c r="N3408" s="207"/>
      <c r="O3408" s="207"/>
      <c r="P3408" s="207"/>
      <c r="Q3408" s="207"/>
      <c r="R3408" s="207"/>
      <c r="S3408" s="207"/>
      <c r="T3408" s="207"/>
      <c r="U3408" s="207"/>
      <c r="V3408" s="207"/>
      <c r="W3408" s="207"/>
      <c r="X3408" s="207"/>
      <c r="Y3408" s="207"/>
      <c r="Z3408" s="207"/>
      <c r="AA3408" s="207"/>
      <c r="AB3408" s="207"/>
      <c r="AC3408" s="207"/>
      <c r="AD3408" s="207"/>
      <c r="AE3408" s="207"/>
      <c r="AF3408" s="207"/>
    </row>
    <row r="3409" ht="15"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0" ht="15" customHeight="1" x14ac:dyDescent="0.35"/>
    <row r="3451" ht="15" customHeight="1" x14ac:dyDescent="0.35"/>
    <row r="3452" ht="15" customHeight="1" x14ac:dyDescent="0.35"/>
    <row r="3453" ht="15" customHeight="1" x14ac:dyDescent="0.35"/>
    <row r="3454" ht="15" customHeight="1" x14ac:dyDescent="0.35"/>
    <row r="3455" ht="15" customHeight="1" x14ac:dyDescent="0.35"/>
    <row r="3456" ht="15" customHeight="1" x14ac:dyDescent="0.35"/>
    <row r="3457" ht="15" customHeight="1" x14ac:dyDescent="0.35"/>
    <row r="3458" ht="15" customHeight="1" x14ac:dyDescent="0.35"/>
    <row r="3459" ht="15" customHeight="1" x14ac:dyDescent="0.35"/>
    <row r="3460" ht="12" customHeight="1" x14ac:dyDescent="0.35"/>
    <row r="3461" ht="15" customHeight="1" x14ac:dyDescent="0.35"/>
    <row r="3462" ht="15" customHeight="1" x14ac:dyDescent="0.35"/>
    <row r="3463" ht="15" customHeight="1" x14ac:dyDescent="0.35"/>
    <row r="3464" ht="15" customHeight="1" x14ac:dyDescent="0.35"/>
    <row r="3465" ht="15" customHeight="1" x14ac:dyDescent="0.35"/>
    <row r="3466" ht="15" customHeight="1" x14ac:dyDescent="0.35"/>
    <row r="3467" ht="15" customHeight="1" x14ac:dyDescent="0.35"/>
    <row r="3468" ht="15" customHeight="1" x14ac:dyDescent="0.35"/>
    <row r="3469" ht="15" customHeight="1" x14ac:dyDescent="0.35"/>
    <row r="3470" ht="15" customHeight="1" x14ac:dyDescent="0.35"/>
    <row r="3471" ht="15" customHeight="1" x14ac:dyDescent="0.35"/>
    <row r="3472" ht="15" customHeight="1" x14ac:dyDescent="0.35"/>
    <row r="3473" ht="15" customHeight="1" x14ac:dyDescent="0.35"/>
    <row r="3474" ht="15" customHeight="1" x14ac:dyDescent="0.35"/>
    <row r="3475" ht="15" customHeight="1" x14ac:dyDescent="0.35"/>
    <row r="3476" ht="15" customHeight="1" x14ac:dyDescent="0.35"/>
    <row r="3477" ht="12" customHeight="1" x14ac:dyDescent="0.35"/>
    <row r="3478" ht="15" customHeight="1" x14ac:dyDescent="0.35"/>
    <row r="3479" ht="15" customHeight="1" x14ac:dyDescent="0.35"/>
    <row r="3480" ht="12" customHeight="1" x14ac:dyDescent="0.35"/>
    <row r="3481" ht="15" customHeight="1" x14ac:dyDescent="0.35"/>
    <row r="3482" ht="15" customHeight="1" x14ac:dyDescent="0.35"/>
    <row r="3483" ht="15" customHeight="1" x14ac:dyDescent="0.35"/>
    <row r="3484" ht="15" customHeight="1" x14ac:dyDescent="0.35"/>
    <row r="3485" ht="15" customHeight="1" x14ac:dyDescent="0.35"/>
    <row r="3486" ht="12" customHeight="1" x14ac:dyDescent="0.35"/>
    <row r="3487" ht="15" customHeight="1" x14ac:dyDescent="0.35"/>
    <row r="3488" ht="15" customHeight="1" x14ac:dyDescent="0.35"/>
    <row r="3489" spans="2:32" ht="15" customHeight="1" x14ac:dyDescent="0.35"/>
    <row r="3490" spans="2:32" ht="15" customHeight="1" x14ac:dyDescent="0.35"/>
    <row r="3491" spans="2:32" ht="15" customHeight="1" x14ac:dyDescent="0.35"/>
    <row r="3492" spans="2:32" ht="15" customHeight="1" x14ac:dyDescent="0.35"/>
    <row r="3493" spans="2:32" ht="15" customHeight="1" x14ac:dyDescent="0.35"/>
    <row r="3494" spans="2:32" ht="15" customHeight="1" x14ac:dyDescent="0.35"/>
    <row r="3495" spans="2:32" ht="15" customHeight="1" x14ac:dyDescent="0.35"/>
    <row r="3496" spans="2:32" ht="15" customHeight="1" x14ac:dyDescent="0.35">
      <c r="B3496" s="207"/>
      <c r="C3496" s="207"/>
      <c r="D3496" s="207"/>
      <c r="E3496" s="207"/>
      <c r="F3496" s="207"/>
      <c r="G3496" s="207"/>
      <c r="H3496" s="207"/>
      <c r="I3496" s="207"/>
      <c r="J3496" s="207"/>
      <c r="K3496" s="207"/>
      <c r="L3496" s="207"/>
      <c r="M3496" s="207"/>
      <c r="N3496" s="207"/>
      <c r="O3496" s="207"/>
      <c r="P3496" s="207"/>
      <c r="Q3496" s="207"/>
      <c r="R3496" s="207"/>
      <c r="S3496" s="207"/>
      <c r="T3496" s="207"/>
      <c r="U3496" s="207"/>
      <c r="V3496" s="207"/>
      <c r="W3496" s="207"/>
      <c r="X3496" s="207"/>
      <c r="Y3496" s="207"/>
      <c r="Z3496" s="207"/>
      <c r="AA3496" s="207"/>
      <c r="AB3496" s="207"/>
      <c r="AC3496" s="207"/>
      <c r="AD3496" s="207"/>
      <c r="AE3496" s="207"/>
      <c r="AF3496" s="207"/>
    </row>
    <row r="3497" spans="2:32" ht="15" customHeight="1" x14ac:dyDescent="0.35"/>
    <row r="3498" spans="2:32" ht="15" customHeight="1" x14ac:dyDescent="0.35"/>
    <row r="3499" spans="2:32" ht="15" customHeight="1" x14ac:dyDescent="0.35">
      <c r="B3499" s="207"/>
      <c r="C3499" s="207"/>
      <c r="D3499" s="207"/>
      <c r="E3499" s="207"/>
      <c r="F3499" s="207"/>
      <c r="G3499" s="207"/>
      <c r="H3499" s="207"/>
      <c r="I3499" s="207"/>
      <c r="J3499" s="207"/>
      <c r="K3499" s="207"/>
      <c r="L3499" s="207"/>
      <c r="M3499" s="207"/>
      <c r="N3499" s="207"/>
      <c r="O3499" s="207"/>
      <c r="P3499" s="207"/>
      <c r="Q3499" s="207"/>
      <c r="R3499" s="207"/>
      <c r="S3499" s="207"/>
      <c r="T3499" s="207"/>
      <c r="U3499" s="207"/>
      <c r="V3499" s="207"/>
      <c r="W3499" s="207"/>
      <c r="X3499" s="207"/>
      <c r="Y3499" s="207"/>
      <c r="Z3499" s="207"/>
      <c r="AA3499" s="207"/>
      <c r="AB3499" s="207"/>
      <c r="AC3499" s="207"/>
      <c r="AD3499" s="207"/>
      <c r="AE3499" s="207"/>
      <c r="AF3499" s="207"/>
    </row>
    <row r="3500" spans="2:32" ht="15" customHeight="1" x14ac:dyDescent="0.35"/>
    <row r="3501" spans="2:32" ht="15" customHeight="1" x14ac:dyDescent="0.35">
      <c r="B3501" s="207"/>
      <c r="C3501" s="207"/>
      <c r="D3501" s="207"/>
      <c r="E3501" s="207"/>
      <c r="F3501" s="207"/>
      <c r="G3501" s="207"/>
      <c r="H3501" s="207"/>
      <c r="I3501" s="207"/>
      <c r="J3501" s="207"/>
      <c r="K3501" s="207"/>
      <c r="L3501" s="207"/>
      <c r="M3501" s="207"/>
      <c r="N3501" s="207"/>
      <c r="O3501" s="207"/>
      <c r="P3501" s="207"/>
      <c r="Q3501" s="207"/>
      <c r="R3501" s="207"/>
      <c r="S3501" s="207"/>
      <c r="T3501" s="207"/>
      <c r="U3501" s="207"/>
      <c r="V3501" s="207"/>
      <c r="W3501" s="207"/>
      <c r="X3501" s="207"/>
      <c r="Y3501" s="207"/>
      <c r="Z3501" s="207"/>
      <c r="AA3501" s="207"/>
      <c r="AB3501" s="207"/>
      <c r="AC3501" s="207"/>
      <c r="AD3501" s="207"/>
      <c r="AE3501" s="207"/>
      <c r="AF3501" s="207"/>
    </row>
    <row r="3502" spans="2:32" ht="15" customHeight="1" x14ac:dyDescent="0.35">
      <c r="B3502" s="115"/>
      <c r="C3502" s="115"/>
      <c r="D3502" s="115"/>
      <c r="E3502" s="115"/>
      <c r="F3502" s="115"/>
      <c r="G3502" s="115"/>
      <c r="H3502" s="11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115"/>
    </row>
    <row r="3503" spans="2:32" ht="12" customHeight="1" x14ac:dyDescent="0.35"/>
    <row r="3504" spans="2:32" ht="15" customHeight="1" x14ac:dyDescent="0.35"/>
    <row r="3505" ht="15" customHeight="1" x14ac:dyDescent="0.35"/>
    <row r="3506" ht="12" customHeight="1" x14ac:dyDescent="0.35"/>
    <row r="3507" ht="15" customHeight="1" x14ac:dyDescent="0.35"/>
    <row r="3508" ht="15" customHeight="1" x14ac:dyDescent="0.35"/>
    <row r="3509" ht="15" customHeight="1" x14ac:dyDescent="0.35"/>
    <row r="3510" ht="12" customHeight="1" x14ac:dyDescent="0.35"/>
    <row r="3511" ht="15" customHeight="1" x14ac:dyDescent="0.35"/>
    <row r="3512" ht="15" customHeight="1" x14ac:dyDescent="0.35"/>
    <row r="3513" ht="15" customHeight="1" x14ac:dyDescent="0.35"/>
    <row r="3514" ht="15" customHeight="1" x14ac:dyDescent="0.35"/>
    <row r="3515" ht="15" customHeight="1" x14ac:dyDescent="0.35"/>
    <row r="3516" ht="15" customHeight="1" x14ac:dyDescent="0.35"/>
    <row r="3517" ht="15" customHeight="1" x14ac:dyDescent="0.35"/>
    <row r="3518" ht="15" customHeight="1" x14ac:dyDescent="0.35"/>
    <row r="3519" ht="15" customHeight="1" x14ac:dyDescent="0.35"/>
    <row r="3520" ht="15" customHeight="1" x14ac:dyDescent="0.35"/>
    <row r="3521" ht="12" customHeight="1" x14ac:dyDescent="0.35"/>
    <row r="3522" ht="15" customHeight="1" x14ac:dyDescent="0.35"/>
    <row r="3523" ht="15" customHeight="1" x14ac:dyDescent="0.35"/>
    <row r="3524" ht="12" customHeight="1" x14ac:dyDescent="0.35"/>
    <row r="3525" ht="15" customHeight="1" x14ac:dyDescent="0.35"/>
    <row r="3526" ht="15" customHeight="1" x14ac:dyDescent="0.35"/>
    <row r="3527" ht="15" customHeight="1" x14ac:dyDescent="0.35"/>
    <row r="3528" ht="15" customHeight="1" x14ac:dyDescent="0.35"/>
    <row r="3529" ht="15" customHeight="1" x14ac:dyDescent="0.35"/>
    <row r="3530" ht="15" customHeight="1" x14ac:dyDescent="0.35"/>
    <row r="3531" ht="15" customHeight="1" x14ac:dyDescent="0.35"/>
    <row r="3532" ht="15" customHeight="1" x14ac:dyDescent="0.35"/>
    <row r="3533" ht="15" customHeight="1" x14ac:dyDescent="0.35"/>
    <row r="3534" ht="15"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5" ht="15" customHeight="1" x14ac:dyDescent="0.35"/>
    <row r="3576" ht="15" customHeight="1" x14ac:dyDescent="0.35"/>
    <row r="3577" ht="15" customHeight="1" x14ac:dyDescent="0.35"/>
    <row r="3578" ht="15" customHeight="1" x14ac:dyDescent="0.35"/>
    <row r="3579" ht="15" customHeight="1" x14ac:dyDescent="0.35"/>
    <row r="3580" ht="15" customHeight="1" x14ac:dyDescent="0.35"/>
    <row r="3581" ht="15" customHeight="1" x14ac:dyDescent="0.35"/>
    <row r="3582" ht="15" customHeight="1" x14ac:dyDescent="0.35"/>
    <row r="3583" ht="15" customHeight="1" x14ac:dyDescent="0.35"/>
    <row r="3584" ht="15" customHeight="1" x14ac:dyDescent="0.35"/>
    <row r="3585" ht="12" customHeight="1" x14ac:dyDescent="0.35"/>
    <row r="3586" ht="15" customHeight="1" x14ac:dyDescent="0.35"/>
    <row r="3587" ht="15" customHeight="1" x14ac:dyDescent="0.35"/>
    <row r="3588" ht="15" customHeight="1" x14ac:dyDescent="0.35"/>
    <row r="3589" ht="15" customHeight="1" x14ac:dyDescent="0.35"/>
    <row r="3590" ht="15" customHeight="1" x14ac:dyDescent="0.35"/>
    <row r="3591" ht="15" customHeight="1" x14ac:dyDescent="0.35"/>
    <row r="3592" ht="15" customHeight="1" x14ac:dyDescent="0.35"/>
    <row r="3593" ht="15" customHeight="1" x14ac:dyDescent="0.35"/>
    <row r="3594" ht="15" customHeight="1" x14ac:dyDescent="0.35"/>
    <row r="3595" ht="15" customHeight="1" x14ac:dyDescent="0.35"/>
    <row r="3596" ht="15" customHeight="1" x14ac:dyDescent="0.35"/>
    <row r="3597" ht="15" customHeight="1" x14ac:dyDescent="0.35"/>
    <row r="3598" ht="15" customHeight="1" x14ac:dyDescent="0.35"/>
    <row r="3599" ht="15" customHeight="1" x14ac:dyDescent="0.35"/>
    <row r="3600" ht="15" customHeight="1" x14ac:dyDescent="0.35"/>
    <row r="3601" ht="15" customHeight="1" x14ac:dyDescent="0.35"/>
    <row r="3602" ht="12" customHeight="1" x14ac:dyDescent="0.35"/>
    <row r="3603" ht="15" customHeight="1" x14ac:dyDescent="0.35"/>
    <row r="3604" ht="15" customHeight="1" x14ac:dyDescent="0.35"/>
    <row r="3605" ht="12" customHeight="1" x14ac:dyDescent="0.35"/>
    <row r="3606" ht="15" customHeight="1" x14ac:dyDescent="0.35"/>
    <row r="3607" ht="15" customHeight="1" x14ac:dyDescent="0.35"/>
    <row r="3608" ht="15" customHeight="1" x14ac:dyDescent="0.35"/>
    <row r="3609" ht="15" customHeight="1" x14ac:dyDescent="0.35"/>
    <row r="3610" ht="15" customHeight="1" x14ac:dyDescent="0.35"/>
    <row r="3611" ht="12" customHeight="1" x14ac:dyDescent="0.35"/>
    <row r="3612" ht="15" customHeight="1" x14ac:dyDescent="0.35"/>
    <row r="3613" ht="15" customHeight="1" x14ac:dyDescent="0.35"/>
    <row r="3614" ht="15" customHeight="1" x14ac:dyDescent="0.35"/>
    <row r="3615" ht="15" customHeight="1" x14ac:dyDescent="0.35"/>
    <row r="3616" ht="15" customHeight="1" x14ac:dyDescent="0.35"/>
    <row r="3617" spans="2:32" ht="15" customHeight="1" x14ac:dyDescent="0.35"/>
    <row r="3618" spans="2:32" ht="15" customHeight="1" x14ac:dyDescent="0.35"/>
    <row r="3619" spans="2:32" ht="15" customHeight="1" x14ac:dyDescent="0.35"/>
    <row r="3620" spans="2:32" ht="15" customHeight="1" x14ac:dyDescent="0.35"/>
    <row r="3621" spans="2:32" ht="15" customHeight="1" x14ac:dyDescent="0.35">
      <c r="B3621" s="207"/>
      <c r="C3621" s="207"/>
      <c r="D3621" s="207"/>
      <c r="E3621" s="207"/>
      <c r="F3621" s="207"/>
      <c r="G3621" s="207"/>
      <c r="H3621" s="207"/>
      <c r="I3621" s="207"/>
      <c r="J3621" s="207"/>
      <c r="K3621" s="207"/>
      <c r="L3621" s="207"/>
      <c r="M3621" s="207"/>
      <c r="N3621" s="207"/>
      <c r="O3621" s="207"/>
      <c r="P3621" s="207"/>
      <c r="Q3621" s="207"/>
      <c r="R3621" s="207"/>
      <c r="S3621" s="207"/>
      <c r="T3621" s="207"/>
      <c r="U3621" s="207"/>
      <c r="V3621" s="207"/>
      <c r="W3621" s="207"/>
      <c r="X3621" s="207"/>
      <c r="Y3621" s="207"/>
      <c r="Z3621" s="207"/>
      <c r="AA3621" s="207"/>
      <c r="AB3621" s="207"/>
      <c r="AC3621" s="207"/>
      <c r="AD3621" s="207"/>
      <c r="AE3621" s="207"/>
      <c r="AF3621" s="207"/>
    </row>
    <row r="3622" spans="2:32" ht="15" customHeight="1" x14ac:dyDescent="0.35"/>
    <row r="3623" spans="2:32" ht="15" customHeight="1" x14ac:dyDescent="0.35"/>
    <row r="3624" spans="2:32" ht="15" customHeight="1" x14ac:dyDescent="0.35">
      <c r="B3624" s="207"/>
      <c r="C3624" s="207"/>
      <c r="D3624" s="207"/>
      <c r="E3624" s="207"/>
      <c r="F3624" s="207"/>
      <c r="G3624" s="207"/>
      <c r="H3624" s="207"/>
      <c r="I3624" s="207"/>
      <c r="J3624" s="207"/>
      <c r="K3624" s="207"/>
      <c r="L3624" s="207"/>
      <c r="M3624" s="207"/>
      <c r="N3624" s="207"/>
      <c r="O3624" s="207"/>
      <c r="P3624" s="207"/>
      <c r="Q3624" s="207"/>
      <c r="R3624" s="207"/>
      <c r="S3624" s="207"/>
      <c r="T3624" s="207"/>
      <c r="U3624" s="207"/>
      <c r="V3624" s="207"/>
      <c r="W3624" s="207"/>
      <c r="X3624" s="207"/>
      <c r="Y3624" s="207"/>
      <c r="Z3624" s="207"/>
      <c r="AA3624" s="207"/>
      <c r="AB3624" s="207"/>
      <c r="AC3624" s="207"/>
      <c r="AD3624" s="207"/>
      <c r="AE3624" s="207"/>
      <c r="AF3624" s="207"/>
    </row>
    <row r="3625" spans="2:32" ht="15" customHeight="1" x14ac:dyDescent="0.35"/>
    <row r="3626" spans="2:32" ht="15" customHeight="1" x14ac:dyDescent="0.35">
      <c r="B3626" s="207"/>
      <c r="C3626" s="207"/>
      <c r="D3626" s="207"/>
      <c r="E3626" s="207"/>
      <c r="F3626" s="207"/>
      <c r="G3626" s="207"/>
      <c r="H3626" s="207"/>
      <c r="I3626" s="207"/>
      <c r="J3626" s="207"/>
      <c r="K3626" s="207"/>
      <c r="L3626" s="207"/>
      <c r="M3626" s="207"/>
      <c r="N3626" s="207"/>
      <c r="O3626" s="207"/>
      <c r="P3626" s="207"/>
      <c r="Q3626" s="207"/>
      <c r="R3626" s="207"/>
      <c r="S3626" s="207"/>
      <c r="T3626" s="207"/>
      <c r="U3626" s="207"/>
      <c r="V3626" s="207"/>
      <c r="W3626" s="207"/>
      <c r="X3626" s="207"/>
      <c r="Y3626" s="207"/>
      <c r="Z3626" s="207"/>
      <c r="AA3626" s="207"/>
      <c r="AB3626" s="207"/>
      <c r="AC3626" s="207"/>
      <c r="AD3626" s="207"/>
      <c r="AE3626" s="207"/>
      <c r="AF3626" s="207"/>
    </row>
    <row r="3627" spans="2:32" ht="15" customHeight="1" x14ac:dyDescent="0.35">
      <c r="B3627" s="115"/>
      <c r="C3627" s="115"/>
      <c r="D3627" s="115"/>
      <c r="E3627" s="115"/>
      <c r="F3627" s="115"/>
      <c r="G3627" s="115"/>
      <c r="H3627" s="11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115"/>
    </row>
    <row r="3628" spans="2:32" ht="12" customHeight="1" x14ac:dyDescent="0.35"/>
    <row r="3629" spans="2:32" ht="15" customHeight="1" x14ac:dyDescent="0.35"/>
    <row r="3630" spans="2:32" ht="15" customHeight="1" x14ac:dyDescent="0.35"/>
    <row r="3631" spans="2:32" ht="12" customHeight="1" x14ac:dyDescent="0.35"/>
    <row r="3632" spans="2:32" ht="15" customHeight="1" x14ac:dyDescent="0.35"/>
    <row r="3633" ht="15" customHeight="1" x14ac:dyDescent="0.35"/>
    <row r="3634" ht="15" customHeight="1" x14ac:dyDescent="0.35"/>
    <row r="3635" ht="12" customHeight="1" x14ac:dyDescent="0.35"/>
    <row r="3636" ht="15" customHeight="1" x14ac:dyDescent="0.35"/>
    <row r="3637" ht="15" customHeight="1" x14ac:dyDescent="0.35"/>
    <row r="3638" ht="15" customHeight="1" x14ac:dyDescent="0.35"/>
    <row r="3639" ht="15" customHeight="1" x14ac:dyDescent="0.35"/>
    <row r="3640" ht="15" customHeight="1" x14ac:dyDescent="0.35"/>
    <row r="3641" ht="15" customHeight="1" x14ac:dyDescent="0.35"/>
    <row r="3642" ht="15" customHeight="1" x14ac:dyDescent="0.35"/>
    <row r="3643" ht="15" customHeight="1" x14ac:dyDescent="0.35"/>
    <row r="3644" ht="15" customHeight="1" x14ac:dyDescent="0.35"/>
    <row r="3645" ht="15" customHeight="1" x14ac:dyDescent="0.35"/>
    <row r="3646" ht="12" customHeight="1" x14ac:dyDescent="0.35"/>
    <row r="3647" ht="15" customHeight="1" x14ac:dyDescent="0.35"/>
    <row r="3648" ht="15" customHeight="1" x14ac:dyDescent="0.35"/>
    <row r="3649" ht="12" customHeight="1" x14ac:dyDescent="0.35"/>
    <row r="3650" ht="15" customHeight="1" x14ac:dyDescent="0.35"/>
    <row r="3651" ht="15" customHeight="1" x14ac:dyDescent="0.35"/>
    <row r="3652" ht="15" customHeight="1" x14ac:dyDescent="0.35"/>
    <row r="3653" ht="15" customHeight="1" x14ac:dyDescent="0.35"/>
    <row r="3654" ht="15" customHeight="1" x14ac:dyDescent="0.35"/>
    <row r="3655" ht="15" customHeight="1" x14ac:dyDescent="0.35"/>
    <row r="3656" ht="15" customHeight="1" x14ac:dyDescent="0.35"/>
    <row r="3657" ht="15" customHeight="1" x14ac:dyDescent="0.35"/>
    <row r="3658" ht="15" customHeight="1" x14ac:dyDescent="0.35"/>
    <row r="3659" ht="15"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0" ht="15" customHeight="1" x14ac:dyDescent="0.35"/>
    <row r="3701" ht="15" customHeight="1" x14ac:dyDescent="0.35"/>
    <row r="3702" ht="15" customHeight="1" x14ac:dyDescent="0.35"/>
    <row r="3703" ht="15" customHeight="1" x14ac:dyDescent="0.35"/>
    <row r="3704" ht="15" customHeight="1" x14ac:dyDescent="0.35"/>
    <row r="3705" ht="15" customHeight="1" x14ac:dyDescent="0.35"/>
    <row r="3706" ht="15" customHeight="1" x14ac:dyDescent="0.35"/>
    <row r="3707" ht="15" customHeight="1" x14ac:dyDescent="0.35"/>
    <row r="3708" ht="15" customHeight="1" x14ac:dyDescent="0.35"/>
    <row r="3709" ht="15" customHeight="1" x14ac:dyDescent="0.35"/>
    <row r="3710" ht="12" customHeight="1" x14ac:dyDescent="0.35"/>
    <row r="3711" ht="15" customHeight="1" x14ac:dyDescent="0.35"/>
    <row r="3712" ht="15" customHeight="1" x14ac:dyDescent="0.35"/>
    <row r="3713" ht="15" customHeight="1" x14ac:dyDescent="0.35"/>
    <row r="3714" ht="15" customHeight="1" x14ac:dyDescent="0.35"/>
    <row r="3715" ht="15" customHeight="1" x14ac:dyDescent="0.35"/>
    <row r="3716" ht="15" customHeight="1" x14ac:dyDescent="0.35"/>
    <row r="3717" ht="15" customHeight="1" x14ac:dyDescent="0.35"/>
    <row r="3718" ht="15" customHeight="1" x14ac:dyDescent="0.35"/>
    <row r="3719" ht="15" customHeight="1" x14ac:dyDescent="0.35"/>
    <row r="3720" ht="15" customHeight="1" x14ac:dyDescent="0.35"/>
    <row r="3721" ht="15" customHeight="1" x14ac:dyDescent="0.35"/>
    <row r="3722" ht="15" customHeight="1" x14ac:dyDescent="0.35"/>
    <row r="3723" ht="15" customHeight="1" x14ac:dyDescent="0.35"/>
    <row r="3724" ht="15" customHeight="1" x14ac:dyDescent="0.35"/>
    <row r="3725" ht="15" customHeight="1" x14ac:dyDescent="0.35"/>
    <row r="3726" ht="15" customHeight="1" x14ac:dyDescent="0.35"/>
    <row r="3727" ht="12" customHeight="1" x14ac:dyDescent="0.35"/>
    <row r="3728" ht="15" customHeight="1" x14ac:dyDescent="0.35"/>
    <row r="3729" ht="15" customHeight="1" x14ac:dyDescent="0.35"/>
    <row r="3730" ht="12" customHeight="1" x14ac:dyDescent="0.35"/>
    <row r="3731" ht="15" customHeight="1" x14ac:dyDescent="0.35"/>
    <row r="3732" ht="15" customHeight="1" x14ac:dyDescent="0.35"/>
    <row r="3733" ht="15" customHeight="1" x14ac:dyDescent="0.35"/>
    <row r="3734" ht="15" customHeight="1" x14ac:dyDescent="0.35"/>
    <row r="3735" ht="15" customHeight="1" x14ac:dyDescent="0.35"/>
    <row r="3736" ht="12" customHeight="1" x14ac:dyDescent="0.35"/>
    <row r="3737" ht="15" customHeight="1" x14ac:dyDescent="0.35"/>
    <row r="3738" ht="15" customHeight="1" x14ac:dyDescent="0.35"/>
    <row r="3739" ht="15" customHeight="1" x14ac:dyDescent="0.35"/>
    <row r="3740" ht="15" customHeight="1" x14ac:dyDescent="0.35"/>
    <row r="3741" ht="15" customHeight="1" x14ac:dyDescent="0.35"/>
    <row r="3742" ht="15" customHeight="1" x14ac:dyDescent="0.35"/>
    <row r="3743" ht="15" customHeight="1" x14ac:dyDescent="0.35"/>
    <row r="3744" ht="15" customHeight="1" x14ac:dyDescent="0.35"/>
    <row r="3745" spans="2:32" ht="15" customHeight="1" x14ac:dyDescent="0.35"/>
    <row r="3746" spans="2:32" ht="15" customHeight="1" x14ac:dyDescent="0.35">
      <c r="B3746" s="207"/>
      <c r="C3746" s="207"/>
      <c r="D3746" s="207"/>
      <c r="E3746" s="207"/>
      <c r="F3746" s="207"/>
      <c r="G3746" s="207"/>
      <c r="H3746" s="207"/>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207"/>
    </row>
    <row r="3747" spans="2:32" ht="15" customHeight="1" x14ac:dyDescent="0.35"/>
    <row r="3748" spans="2:32" ht="15" customHeight="1" x14ac:dyDescent="0.35"/>
    <row r="3749" spans="2:32" ht="15" customHeight="1" x14ac:dyDescent="0.35">
      <c r="B3749" s="207"/>
      <c r="C3749" s="207"/>
      <c r="D3749" s="207"/>
      <c r="E3749" s="207"/>
      <c r="F3749" s="207"/>
      <c r="G3749" s="207"/>
      <c r="H3749" s="207"/>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207"/>
    </row>
    <row r="3750" spans="2:32" ht="15" customHeight="1" x14ac:dyDescent="0.35"/>
    <row r="3751" spans="2:32" ht="15" customHeight="1" x14ac:dyDescent="0.35">
      <c r="B3751" s="207"/>
      <c r="C3751" s="207"/>
      <c r="D3751" s="207"/>
      <c r="E3751" s="207"/>
      <c r="F3751" s="207"/>
      <c r="G3751" s="207"/>
      <c r="H3751" s="207"/>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207"/>
    </row>
    <row r="3752" spans="2:32" ht="15" customHeight="1" x14ac:dyDescent="0.35">
      <c r="B3752" s="115"/>
      <c r="C3752" s="115"/>
      <c r="D3752" s="115"/>
      <c r="E3752" s="115"/>
      <c r="F3752" s="115"/>
      <c r="G3752" s="115"/>
      <c r="H3752" s="11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115"/>
    </row>
    <row r="3753" spans="2:32" ht="12" customHeight="1" x14ac:dyDescent="0.35"/>
    <row r="3754" spans="2:32" ht="15" customHeight="1" x14ac:dyDescent="0.35"/>
    <row r="3755" spans="2:32" ht="15" customHeight="1" x14ac:dyDescent="0.35"/>
    <row r="3756" spans="2:32" ht="12" customHeight="1" x14ac:dyDescent="0.35"/>
    <row r="3757" spans="2:32" ht="15" customHeight="1" x14ac:dyDescent="0.35"/>
    <row r="3758" spans="2:32" ht="15" customHeight="1" x14ac:dyDescent="0.35"/>
    <row r="3759" spans="2:32" ht="15" customHeight="1" x14ac:dyDescent="0.35"/>
    <row r="3760" spans="2:32" ht="12" customHeight="1" x14ac:dyDescent="0.35"/>
    <row r="3761" ht="15" customHeight="1" x14ac:dyDescent="0.35"/>
    <row r="3762" ht="15" customHeight="1" x14ac:dyDescent="0.35"/>
    <row r="3763" ht="15" customHeight="1" x14ac:dyDescent="0.35"/>
    <row r="3764" ht="15" customHeight="1" x14ac:dyDescent="0.35"/>
    <row r="3765" ht="15" customHeight="1" x14ac:dyDescent="0.35"/>
    <row r="3766" ht="15" customHeight="1" x14ac:dyDescent="0.35"/>
    <row r="3767" ht="15" customHeight="1" x14ac:dyDescent="0.35"/>
    <row r="3768" ht="15" customHeight="1" x14ac:dyDescent="0.35"/>
    <row r="3769" ht="15" customHeight="1" x14ac:dyDescent="0.35"/>
    <row r="3770" ht="15" customHeight="1" x14ac:dyDescent="0.35"/>
    <row r="3771" ht="12" customHeight="1" x14ac:dyDescent="0.35"/>
    <row r="3772" ht="15" customHeight="1" x14ac:dyDescent="0.35"/>
    <row r="3773" ht="15" customHeight="1" x14ac:dyDescent="0.35"/>
    <row r="3774" ht="12" customHeight="1" x14ac:dyDescent="0.35"/>
    <row r="3775" ht="15" customHeight="1" x14ac:dyDescent="0.35"/>
    <row r="3776" ht="15" customHeight="1" x14ac:dyDescent="0.35"/>
    <row r="3777" ht="15" customHeight="1" x14ac:dyDescent="0.35"/>
    <row r="3778" ht="15" customHeight="1" x14ac:dyDescent="0.35"/>
    <row r="3779" ht="15" customHeight="1" x14ac:dyDescent="0.35"/>
    <row r="3780" ht="15" customHeight="1" x14ac:dyDescent="0.35"/>
    <row r="3781" ht="15" customHeight="1" x14ac:dyDescent="0.35"/>
    <row r="3782" ht="15" customHeight="1" x14ac:dyDescent="0.35"/>
    <row r="3783" ht="15" customHeight="1" x14ac:dyDescent="0.35"/>
    <row r="3784" ht="15"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5" ht="15" customHeight="1" x14ac:dyDescent="0.35"/>
    <row r="3826" ht="15" customHeight="1" x14ac:dyDescent="0.35"/>
    <row r="3827" ht="15" customHeight="1" x14ac:dyDescent="0.35"/>
    <row r="3828" ht="15" customHeight="1" x14ac:dyDescent="0.35"/>
    <row r="3829" ht="15" customHeight="1" x14ac:dyDescent="0.35"/>
    <row r="3830" ht="15" customHeight="1" x14ac:dyDescent="0.35"/>
    <row r="3831" ht="15" customHeight="1" x14ac:dyDescent="0.35"/>
    <row r="3832" ht="15" customHeight="1" x14ac:dyDescent="0.35"/>
    <row r="3833" ht="15" customHeight="1" x14ac:dyDescent="0.35"/>
    <row r="3834" ht="15" customHeight="1" x14ac:dyDescent="0.35"/>
    <row r="3835" ht="12" customHeight="1" x14ac:dyDescent="0.35"/>
    <row r="3836" ht="15" customHeight="1" x14ac:dyDescent="0.35"/>
    <row r="3837" ht="15" customHeight="1" x14ac:dyDescent="0.35"/>
    <row r="3838" ht="15" customHeight="1" x14ac:dyDescent="0.35"/>
    <row r="3839" ht="15" customHeight="1" x14ac:dyDescent="0.35"/>
    <row r="3840" ht="15" customHeight="1" x14ac:dyDescent="0.35"/>
    <row r="3841" ht="15" customHeight="1" x14ac:dyDescent="0.35"/>
    <row r="3842" ht="15" customHeight="1" x14ac:dyDescent="0.35"/>
    <row r="3843" ht="15" customHeight="1" x14ac:dyDescent="0.35"/>
    <row r="3844" ht="15" customHeight="1" x14ac:dyDescent="0.35"/>
    <row r="3845" ht="15" customHeight="1" x14ac:dyDescent="0.35"/>
    <row r="3846" ht="15" customHeight="1" x14ac:dyDescent="0.35"/>
    <row r="3847" ht="15" customHeight="1" x14ac:dyDescent="0.35"/>
    <row r="3848" ht="15" customHeight="1" x14ac:dyDescent="0.35"/>
    <row r="3849" ht="15" customHeight="1" x14ac:dyDescent="0.35"/>
    <row r="3850" ht="15" customHeight="1" x14ac:dyDescent="0.35"/>
    <row r="3851" ht="15" customHeight="1" x14ac:dyDescent="0.35"/>
    <row r="3852" ht="12" customHeight="1" x14ac:dyDescent="0.35"/>
    <row r="3853" ht="15" customHeight="1" x14ac:dyDescent="0.35"/>
    <row r="3854" ht="15" customHeight="1" x14ac:dyDescent="0.35"/>
    <row r="3855" ht="12" customHeight="1" x14ac:dyDescent="0.35"/>
    <row r="3856" ht="15" customHeight="1" x14ac:dyDescent="0.35"/>
    <row r="3857" ht="15" customHeight="1" x14ac:dyDescent="0.35"/>
    <row r="3858" ht="15" customHeight="1" x14ac:dyDescent="0.35"/>
    <row r="3859" ht="15" customHeight="1" x14ac:dyDescent="0.35"/>
    <row r="3860" ht="15" customHeight="1" x14ac:dyDescent="0.35"/>
    <row r="3861" ht="12" customHeight="1" x14ac:dyDescent="0.35"/>
    <row r="3862" ht="15" customHeight="1" x14ac:dyDescent="0.35"/>
    <row r="3863" ht="15" customHeight="1" x14ac:dyDescent="0.35"/>
    <row r="3864" ht="15" customHeight="1" x14ac:dyDescent="0.35"/>
    <row r="3865" ht="15" customHeight="1" x14ac:dyDescent="0.35"/>
    <row r="3866" ht="15" customHeight="1" x14ac:dyDescent="0.35"/>
    <row r="3867" ht="15" customHeight="1" x14ac:dyDescent="0.35"/>
    <row r="3868" ht="15" customHeight="1" x14ac:dyDescent="0.35"/>
    <row r="3869" ht="15" customHeight="1" x14ac:dyDescent="0.35"/>
    <row r="3870" ht="15" customHeight="1" x14ac:dyDescent="0.35"/>
    <row r="3871" ht="15" customHeight="1" x14ac:dyDescent="0.35"/>
    <row r="3872" ht="15" customHeight="1" x14ac:dyDescent="0.35"/>
    <row r="3873" spans="2:32" ht="15" customHeight="1" x14ac:dyDescent="0.35"/>
    <row r="3874" spans="2:32" ht="15" customHeight="1" x14ac:dyDescent="0.35">
      <c r="B3874" s="207"/>
      <c r="C3874" s="207"/>
      <c r="D3874" s="207"/>
      <c r="E3874" s="207"/>
      <c r="F3874" s="207"/>
      <c r="G3874" s="207"/>
      <c r="H3874" s="207"/>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207"/>
    </row>
    <row r="3875" spans="2:32" ht="15" customHeight="1" x14ac:dyDescent="0.35"/>
    <row r="3876" spans="2:32" ht="15" customHeight="1" x14ac:dyDescent="0.35">
      <c r="B3876" s="207"/>
      <c r="C3876" s="207"/>
      <c r="D3876" s="207"/>
      <c r="E3876" s="207"/>
      <c r="F3876" s="207"/>
      <c r="G3876" s="207"/>
      <c r="H3876" s="207"/>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207"/>
    </row>
    <row r="3877" spans="2:32" ht="15" customHeight="1" x14ac:dyDescent="0.35">
      <c r="B3877" s="115"/>
      <c r="C3877" s="115"/>
      <c r="D3877" s="115"/>
      <c r="E3877" s="115"/>
      <c r="F3877" s="115"/>
      <c r="G3877" s="115"/>
      <c r="H3877" s="11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115"/>
    </row>
    <row r="3878" spans="2:32" ht="12" customHeight="1" x14ac:dyDescent="0.35"/>
    <row r="3879" spans="2:32" ht="15" customHeight="1" x14ac:dyDescent="0.35"/>
    <row r="3880" spans="2:32" ht="15" customHeight="1" x14ac:dyDescent="0.35"/>
    <row r="3881" spans="2:32" ht="12" customHeight="1" x14ac:dyDescent="0.35"/>
    <row r="3882" spans="2:32" ht="15" customHeight="1" x14ac:dyDescent="0.35"/>
    <row r="3883" spans="2:32" ht="15" customHeight="1" x14ac:dyDescent="0.35"/>
    <row r="3884" spans="2:32" ht="15" customHeight="1" x14ac:dyDescent="0.35"/>
    <row r="3885" spans="2:32" ht="12" customHeight="1" x14ac:dyDescent="0.35"/>
    <row r="3886" spans="2:32" ht="15" customHeight="1" x14ac:dyDescent="0.35">
      <c r="B3886" s="207"/>
      <c r="C3886" s="207"/>
      <c r="D3886" s="207"/>
      <c r="E3886" s="207"/>
      <c r="F3886" s="207"/>
      <c r="G3886" s="207"/>
      <c r="H3886" s="207"/>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207"/>
    </row>
    <row r="3887" spans="2:32" ht="15" customHeight="1" x14ac:dyDescent="0.35">
      <c r="B3887" s="207"/>
      <c r="C3887" s="207"/>
      <c r="D3887" s="207"/>
      <c r="E3887" s="207"/>
      <c r="F3887" s="207"/>
      <c r="G3887" s="207"/>
      <c r="H3887" s="207"/>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207"/>
    </row>
    <row r="3888" spans="2:32" ht="15" customHeight="1" x14ac:dyDescent="0.35">
      <c r="B3888" s="207"/>
      <c r="C3888" s="207"/>
      <c r="D3888" s="207"/>
      <c r="E3888" s="207"/>
      <c r="F3888" s="207"/>
      <c r="G3888" s="207"/>
      <c r="H3888" s="207"/>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207"/>
    </row>
    <row r="3889" ht="15" customHeight="1" x14ac:dyDescent="0.35"/>
    <row r="3890" ht="15" customHeight="1" x14ac:dyDescent="0.35"/>
    <row r="3891" ht="15" customHeight="1" x14ac:dyDescent="0.35"/>
    <row r="3892" ht="15" customHeight="1" x14ac:dyDescent="0.35"/>
    <row r="3893" ht="15" customHeight="1" x14ac:dyDescent="0.35"/>
    <row r="3894" ht="15" customHeight="1" x14ac:dyDescent="0.35"/>
    <row r="3895" ht="15" customHeight="1" x14ac:dyDescent="0.35"/>
    <row r="3896" ht="12" customHeight="1" x14ac:dyDescent="0.35"/>
    <row r="3897" ht="15" customHeight="1" x14ac:dyDescent="0.35"/>
    <row r="3898" ht="15" customHeight="1" x14ac:dyDescent="0.35"/>
    <row r="3899" ht="12" customHeight="1" x14ac:dyDescent="0.35"/>
    <row r="3900" ht="15" customHeight="1" x14ac:dyDescent="0.35"/>
    <row r="3901" ht="15" customHeight="1" x14ac:dyDescent="0.35"/>
    <row r="3902" ht="15" customHeight="1" x14ac:dyDescent="0.35"/>
    <row r="3903" ht="15" customHeight="1" x14ac:dyDescent="0.35"/>
    <row r="3904" ht="15" customHeight="1" x14ac:dyDescent="0.35"/>
    <row r="3905" ht="15" customHeight="1" x14ac:dyDescent="0.35"/>
    <row r="3906" ht="15" customHeight="1" x14ac:dyDescent="0.35"/>
    <row r="3907" ht="15" customHeight="1" x14ac:dyDescent="0.35"/>
    <row r="3908" ht="15" customHeight="1" x14ac:dyDescent="0.35"/>
    <row r="3909" ht="15"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0" ht="15" customHeight="1" x14ac:dyDescent="0.35"/>
    <row r="3951" ht="15" customHeight="1" x14ac:dyDescent="0.35"/>
    <row r="3952" ht="15" customHeight="1" x14ac:dyDescent="0.35"/>
    <row r="3953" ht="15" customHeight="1" x14ac:dyDescent="0.35"/>
    <row r="3954" ht="15" customHeight="1" x14ac:dyDescent="0.35"/>
    <row r="3955" ht="15" customHeight="1" x14ac:dyDescent="0.35"/>
    <row r="3956" ht="15" customHeight="1" x14ac:dyDescent="0.35"/>
    <row r="3957" ht="15" customHeight="1" x14ac:dyDescent="0.35"/>
    <row r="3958" ht="15" customHeight="1" x14ac:dyDescent="0.35"/>
    <row r="3959" ht="15" customHeight="1" x14ac:dyDescent="0.35"/>
    <row r="3960" ht="12" customHeight="1" x14ac:dyDescent="0.35"/>
    <row r="3961" ht="15" customHeight="1" x14ac:dyDescent="0.35"/>
    <row r="3962" ht="15" customHeight="1" x14ac:dyDescent="0.35"/>
    <row r="3963" ht="15" customHeight="1" x14ac:dyDescent="0.35"/>
    <row r="3964" ht="15" customHeight="1" x14ac:dyDescent="0.35"/>
    <row r="3965" ht="15" customHeight="1" x14ac:dyDescent="0.35"/>
    <row r="3966" ht="15" customHeight="1" x14ac:dyDescent="0.35"/>
    <row r="3967" ht="15" customHeight="1" x14ac:dyDescent="0.35"/>
    <row r="3968" ht="15" customHeight="1" x14ac:dyDescent="0.35"/>
    <row r="3969" ht="15" customHeight="1" x14ac:dyDescent="0.35"/>
    <row r="3970" ht="15" customHeight="1" x14ac:dyDescent="0.35"/>
    <row r="3971" ht="15" customHeight="1" x14ac:dyDescent="0.35"/>
    <row r="3972" ht="15" customHeight="1" x14ac:dyDescent="0.35"/>
    <row r="3973" ht="15" customHeight="1" x14ac:dyDescent="0.35"/>
    <row r="3974" ht="15" customHeight="1" x14ac:dyDescent="0.35"/>
    <row r="3975" ht="15" customHeight="1" x14ac:dyDescent="0.35"/>
    <row r="3976" ht="15" customHeight="1" x14ac:dyDescent="0.35"/>
    <row r="3977" ht="12" customHeight="1" x14ac:dyDescent="0.35"/>
    <row r="3978" ht="15" customHeight="1" x14ac:dyDescent="0.35"/>
    <row r="3979" ht="15" customHeight="1" x14ac:dyDescent="0.35"/>
    <row r="3980" ht="12" customHeight="1" x14ac:dyDescent="0.35"/>
    <row r="3981" ht="15" customHeight="1" x14ac:dyDescent="0.35"/>
    <row r="3982" ht="15" customHeight="1" x14ac:dyDescent="0.35"/>
    <row r="3983" ht="15" customHeight="1" x14ac:dyDescent="0.35"/>
    <row r="3984" ht="15" customHeight="1" x14ac:dyDescent="0.35"/>
    <row r="3985" ht="15" customHeight="1" x14ac:dyDescent="0.35"/>
    <row r="3986" ht="12" customHeight="1" x14ac:dyDescent="0.35"/>
    <row r="3987" ht="15" customHeight="1" x14ac:dyDescent="0.35"/>
    <row r="3988" ht="15" customHeight="1" x14ac:dyDescent="0.35"/>
    <row r="3989" ht="15" customHeight="1" x14ac:dyDescent="0.35"/>
    <row r="3990" ht="15" customHeight="1" x14ac:dyDescent="0.35"/>
    <row r="3991" ht="15" customHeight="1" x14ac:dyDescent="0.35"/>
    <row r="3992" ht="15" customHeight="1" x14ac:dyDescent="0.35"/>
    <row r="3993" ht="15" customHeight="1" x14ac:dyDescent="0.35"/>
    <row r="3994" ht="15" customHeight="1" x14ac:dyDescent="0.35"/>
    <row r="3995" ht="15" customHeight="1" x14ac:dyDescent="0.35"/>
    <row r="3996" ht="15" customHeight="1" x14ac:dyDescent="0.35"/>
    <row r="3997" ht="15" customHeight="1" x14ac:dyDescent="0.35"/>
    <row r="3998" ht="15" customHeight="1" x14ac:dyDescent="0.35"/>
    <row r="3999" ht="15" customHeight="1" x14ac:dyDescent="0.35"/>
    <row r="4000" ht="15" customHeight="1" x14ac:dyDescent="0.35"/>
    <row r="4001" spans="2:32" ht="15" customHeight="1" x14ac:dyDescent="0.35">
      <c r="B4001" s="207"/>
      <c r="C4001" s="207"/>
      <c r="D4001" s="207"/>
      <c r="E4001" s="207"/>
      <c r="F4001" s="207"/>
      <c r="G4001" s="207"/>
      <c r="H4001" s="207"/>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207"/>
    </row>
    <row r="4002" spans="2:32" ht="15" customHeight="1" x14ac:dyDescent="0.35">
      <c r="B4002" s="115"/>
      <c r="C4002" s="115"/>
      <c r="D4002" s="115"/>
      <c r="E4002" s="115"/>
      <c r="F4002" s="115"/>
      <c r="G4002" s="115"/>
      <c r="H4002" s="11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115"/>
    </row>
    <row r="4003" spans="2:32" ht="12" customHeight="1" x14ac:dyDescent="0.35"/>
    <row r="4004" spans="2:32" ht="15" customHeight="1" x14ac:dyDescent="0.35"/>
    <row r="4005" spans="2:32" ht="15" customHeight="1" x14ac:dyDescent="0.35"/>
    <row r="4006" spans="2:32" ht="12" customHeight="1" x14ac:dyDescent="0.35"/>
    <row r="4007" spans="2:32" ht="15" customHeight="1" x14ac:dyDescent="0.35"/>
    <row r="4008" spans="2:32" ht="15" customHeight="1" x14ac:dyDescent="0.35"/>
    <row r="4009" spans="2:32" ht="15" customHeight="1" x14ac:dyDescent="0.35"/>
    <row r="4010" spans="2:32" ht="12" customHeight="1" x14ac:dyDescent="0.35"/>
    <row r="4011" spans="2:32" ht="15" customHeight="1" x14ac:dyDescent="0.35">
      <c r="B4011" s="207"/>
      <c r="C4011" s="207"/>
      <c r="D4011" s="207"/>
      <c r="E4011" s="207"/>
      <c r="F4011" s="207"/>
      <c r="G4011" s="207"/>
      <c r="H4011" s="207"/>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207"/>
    </row>
    <row r="4012" spans="2:32" ht="15" customHeight="1" x14ac:dyDescent="0.35">
      <c r="B4012" s="207"/>
      <c r="C4012" s="207"/>
      <c r="D4012" s="207"/>
      <c r="E4012" s="207"/>
      <c r="F4012" s="207"/>
      <c r="G4012" s="207"/>
      <c r="H4012" s="207"/>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207"/>
    </row>
    <row r="4013" spans="2:32" ht="15" customHeight="1" x14ac:dyDescent="0.35">
      <c r="B4013" s="207"/>
      <c r="C4013" s="207"/>
      <c r="D4013" s="207"/>
      <c r="E4013" s="207"/>
      <c r="F4013" s="207"/>
      <c r="G4013" s="207"/>
      <c r="H4013" s="207"/>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207"/>
    </row>
    <row r="4014" spans="2:32" ht="15" customHeight="1" x14ac:dyDescent="0.35">
      <c r="B4014" s="207"/>
      <c r="C4014" s="207"/>
      <c r="D4014" s="207"/>
      <c r="E4014" s="207"/>
      <c r="F4014" s="207"/>
      <c r="G4014" s="207"/>
      <c r="H4014" s="207"/>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207"/>
    </row>
    <row r="4015" spans="2:32" ht="15" customHeight="1" x14ac:dyDescent="0.35">
      <c r="B4015" s="207"/>
      <c r="C4015" s="207"/>
      <c r="D4015" s="207"/>
      <c r="E4015" s="207"/>
      <c r="F4015" s="207"/>
      <c r="G4015" s="207"/>
      <c r="H4015" s="207"/>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207"/>
    </row>
    <row r="4016" spans="2:32" ht="15" customHeight="1" x14ac:dyDescent="0.35">
      <c r="B4016" s="207"/>
      <c r="C4016" s="207"/>
      <c r="D4016" s="207"/>
      <c r="E4016" s="207"/>
      <c r="F4016" s="207"/>
      <c r="G4016" s="207"/>
      <c r="H4016" s="207"/>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207"/>
    </row>
    <row r="4017" ht="15" customHeight="1" x14ac:dyDescent="0.35"/>
    <row r="4018" ht="15" customHeight="1" x14ac:dyDescent="0.35"/>
    <row r="4019" ht="15" customHeight="1" x14ac:dyDescent="0.35"/>
    <row r="4020" ht="15" customHeight="1" x14ac:dyDescent="0.35"/>
    <row r="4021" ht="12" customHeight="1" x14ac:dyDescent="0.35"/>
    <row r="4022" ht="15" customHeight="1" x14ac:dyDescent="0.35"/>
    <row r="4023" ht="15" customHeight="1" x14ac:dyDescent="0.35"/>
    <row r="4024" ht="12" customHeight="1" x14ac:dyDescent="0.35"/>
    <row r="4025" ht="15" customHeight="1" x14ac:dyDescent="0.35"/>
    <row r="4026" ht="15" customHeight="1" x14ac:dyDescent="0.35"/>
    <row r="4027" ht="15" customHeight="1" x14ac:dyDescent="0.35"/>
    <row r="4028" ht="15" customHeight="1" x14ac:dyDescent="0.35"/>
    <row r="4029" ht="15" customHeight="1" x14ac:dyDescent="0.35"/>
    <row r="4030" ht="15" customHeight="1" x14ac:dyDescent="0.35"/>
    <row r="4031" ht="15" customHeight="1" x14ac:dyDescent="0.35"/>
    <row r="4032" ht="15" customHeight="1" x14ac:dyDescent="0.35"/>
    <row r="4033" ht="15" customHeight="1" x14ac:dyDescent="0.35"/>
    <row r="4034" ht="15"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5" ht="15" customHeight="1" x14ac:dyDescent="0.35"/>
    <row r="4076" ht="15" customHeight="1" x14ac:dyDescent="0.35"/>
    <row r="4077" ht="15" customHeight="1" x14ac:dyDescent="0.35"/>
    <row r="4078" ht="15" customHeight="1" x14ac:dyDescent="0.35"/>
    <row r="4079" ht="15" customHeight="1" x14ac:dyDescent="0.35"/>
    <row r="4080" ht="15" customHeight="1" x14ac:dyDescent="0.35"/>
    <row r="4081" ht="15" customHeight="1" x14ac:dyDescent="0.35"/>
    <row r="4082" ht="15" customHeight="1" x14ac:dyDescent="0.35"/>
    <row r="4083" ht="15" customHeight="1" x14ac:dyDescent="0.35"/>
    <row r="4084" ht="15" customHeight="1" x14ac:dyDescent="0.35"/>
    <row r="4085" ht="12" customHeight="1" x14ac:dyDescent="0.35"/>
    <row r="4086" ht="15" customHeight="1" x14ac:dyDescent="0.35"/>
    <row r="4087" ht="15" customHeight="1" x14ac:dyDescent="0.35"/>
    <row r="4088" ht="15" customHeight="1" x14ac:dyDescent="0.35"/>
    <row r="4089" ht="15" customHeight="1" x14ac:dyDescent="0.35"/>
    <row r="4090" ht="15" customHeight="1" x14ac:dyDescent="0.35"/>
    <row r="4091" ht="15" customHeight="1" x14ac:dyDescent="0.35"/>
    <row r="4092" ht="15" customHeight="1" x14ac:dyDescent="0.35"/>
    <row r="4093" ht="15" customHeight="1" x14ac:dyDescent="0.35"/>
    <row r="4094" ht="15" customHeight="1" x14ac:dyDescent="0.35"/>
    <row r="4095" ht="15" customHeight="1" x14ac:dyDescent="0.35"/>
    <row r="4096" ht="15" customHeight="1" x14ac:dyDescent="0.35"/>
    <row r="4097" ht="15" customHeight="1" x14ac:dyDescent="0.35"/>
    <row r="4098" ht="15" customHeight="1" x14ac:dyDescent="0.35"/>
    <row r="4099" ht="15" customHeight="1" x14ac:dyDescent="0.35"/>
    <row r="4100" ht="15" customHeight="1" x14ac:dyDescent="0.35"/>
    <row r="4101" ht="15" customHeight="1" x14ac:dyDescent="0.35"/>
    <row r="4102" ht="12" customHeight="1" x14ac:dyDescent="0.35"/>
    <row r="4103" ht="15" customHeight="1" x14ac:dyDescent="0.35"/>
    <row r="4104" ht="15" customHeight="1" x14ac:dyDescent="0.35"/>
    <row r="4105" ht="12" customHeight="1" x14ac:dyDescent="0.35"/>
    <row r="4106" ht="15" customHeight="1" x14ac:dyDescent="0.35"/>
    <row r="4107" ht="15" customHeight="1" x14ac:dyDescent="0.35"/>
    <row r="4108" ht="15" customHeight="1" x14ac:dyDescent="0.35"/>
    <row r="4109" ht="15" customHeight="1" x14ac:dyDescent="0.35"/>
    <row r="4110" ht="15" customHeight="1" x14ac:dyDescent="0.35"/>
    <row r="4111" ht="12" customHeight="1" x14ac:dyDescent="0.35"/>
    <row r="4112" ht="15" customHeight="1" x14ac:dyDescent="0.35"/>
    <row r="4113" spans="2:32" ht="15" customHeight="1" x14ac:dyDescent="0.35"/>
    <row r="4114" spans="2:32" ht="15" customHeight="1" x14ac:dyDescent="0.35"/>
    <row r="4115" spans="2:32" ht="15" customHeight="1" x14ac:dyDescent="0.35"/>
    <row r="4116" spans="2:32" ht="15" customHeight="1" x14ac:dyDescent="0.35"/>
    <row r="4117" spans="2:32" ht="15" customHeight="1" x14ac:dyDescent="0.35"/>
    <row r="4118" spans="2:32" ht="15" customHeight="1" x14ac:dyDescent="0.35"/>
    <row r="4119" spans="2:32" ht="15" customHeight="1" x14ac:dyDescent="0.35"/>
    <row r="4120" spans="2:32" ht="15" customHeight="1" x14ac:dyDescent="0.35"/>
    <row r="4121" spans="2:32" ht="15" customHeight="1" x14ac:dyDescent="0.35">
      <c r="B4121" s="207"/>
      <c r="C4121" s="207"/>
      <c r="D4121" s="207"/>
      <c r="E4121" s="207"/>
      <c r="F4121" s="207"/>
      <c r="G4121" s="207"/>
      <c r="H4121" s="207"/>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207"/>
    </row>
    <row r="4122" spans="2:32" ht="15" customHeight="1" x14ac:dyDescent="0.35"/>
    <row r="4123" spans="2:32" ht="15" customHeight="1" x14ac:dyDescent="0.35"/>
    <row r="4124" spans="2:32" ht="15" customHeight="1" x14ac:dyDescent="0.35">
      <c r="B4124" s="207"/>
      <c r="C4124" s="207"/>
      <c r="D4124" s="207"/>
      <c r="E4124" s="207"/>
      <c r="F4124" s="207"/>
      <c r="G4124" s="207"/>
      <c r="H4124" s="207"/>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207"/>
    </row>
    <row r="4125" spans="2:32" ht="15" customHeight="1" x14ac:dyDescent="0.35"/>
    <row r="4126" spans="2:32" ht="15" customHeight="1" x14ac:dyDescent="0.35">
      <c r="B4126" s="207"/>
      <c r="C4126" s="207"/>
      <c r="D4126" s="207"/>
      <c r="E4126" s="207"/>
      <c r="F4126" s="207"/>
      <c r="G4126" s="207"/>
      <c r="H4126" s="207"/>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207"/>
    </row>
    <row r="4127" spans="2:32" ht="15" customHeight="1" x14ac:dyDescent="0.35">
      <c r="B4127" s="115"/>
      <c r="C4127" s="115"/>
      <c r="D4127" s="115"/>
      <c r="E4127" s="115"/>
      <c r="F4127" s="115"/>
      <c r="G4127" s="115"/>
      <c r="H4127" s="11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115"/>
    </row>
    <row r="4128" spans="2:32" ht="12" customHeight="1" x14ac:dyDescent="0.35"/>
    <row r="4129" ht="15" customHeight="1" x14ac:dyDescent="0.35"/>
    <row r="4130" ht="15" customHeight="1" x14ac:dyDescent="0.35"/>
    <row r="4131" ht="12" customHeight="1" x14ac:dyDescent="0.35"/>
    <row r="4132" ht="15" customHeight="1" x14ac:dyDescent="0.35"/>
    <row r="4133" ht="15" customHeight="1" x14ac:dyDescent="0.35"/>
    <row r="4134" ht="15" customHeight="1" x14ac:dyDescent="0.35"/>
    <row r="4135" ht="12" customHeight="1" x14ac:dyDescent="0.35"/>
    <row r="4136" ht="15" customHeight="1" x14ac:dyDescent="0.35"/>
    <row r="4137" ht="15" customHeight="1" x14ac:dyDescent="0.35"/>
    <row r="4138" ht="15" customHeight="1" x14ac:dyDescent="0.35"/>
    <row r="4139" ht="15" customHeight="1" x14ac:dyDescent="0.35"/>
    <row r="4140" ht="15" customHeight="1" x14ac:dyDescent="0.35"/>
    <row r="4141" ht="15" customHeight="1" x14ac:dyDescent="0.35"/>
    <row r="4142" ht="15" customHeight="1" x14ac:dyDescent="0.35"/>
    <row r="4143" ht="15" customHeight="1" x14ac:dyDescent="0.35"/>
    <row r="4144" ht="15" customHeight="1" x14ac:dyDescent="0.35"/>
    <row r="4145" ht="15" customHeight="1" x14ac:dyDescent="0.35"/>
    <row r="4146" ht="12" customHeight="1" x14ac:dyDescent="0.35"/>
    <row r="4147" ht="15" customHeight="1" x14ac:dyDescent="0.35"/>
    <row r="4148" ht="15" customHeight="1" x14ac:dyDescent="0.35"/>
    <row r="4149" ht="12" customHeight="1" x14ac:dyDescent="0.35"/>
    <row r="4150" ht="15" customHeight="1" x14ac:dyDescent="0.35"/>
    <row r="4151" ht="15" customHeight="1" x14ac:dyDescent="0.35"/>
    <row r="4152" ht="15" customHeight="1" x14ac:dyDescent="0.35"/>
    <row r="4153" ht="15" customHeight="1" x14ac:dyDescent="0.35"/>
    <row r="4154" ht="15" customHeight="1" x14ac:dyDescent="0.35"/>
    <row r="4155" ht="15" customHeight="1" x14ac:dyDescent="0.35"/>
    <row r="4156" ht="15" customHeight="1" x14ac:dyDescent="0.35"/>
    <row r="4157" ht="15" customHeight="1" x14ac:dyDescent="0.35"/>
    <row r="4158" ht="15" customHeight="1" x14ac:dyDescent="0.35"/>
    <row r="4159" ht="15"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0" ht="15" customHeight="1" x14ac:dyDescent="0.35"/>
    <row r="4201" ht="15" customHeight="1" x14ac:dyDescent="0.35"/>
    <row r="4202" ht="15" customHeight="1" x14ac:dyDescent="0.35"/>
    <row r="4203" ht="15" customHeight="1" x14ac:dyDescent="0.35"/>
    <row r="4204" ht="15" customHeight="1" x14ac:dyDescent="0.35"/>
    <row r="4205" ht="15" customHeight="1" x14ac:dyDescent="0.35"/>
    <row r="4206" ht="15" customHeight="1" x14ac:dyDescent="0.35"/>
    <row r="4207" ht="15" customHeight="1" x14ac:dyDescent="0.35"/>
    <row r="4208" ht="15" customHeight="1" x14ac:dyDescent="0.35"/>
    <row r="4209" ht="15" customHeight="1" x14ac:dyDescent="0.35"/>
    <row r="4210" ht="12" customHeight="1" x14ac:dyDescent="0.35"/>
    <row r="4211" ht="15" customHeight="1" x14ac:dyDescent="0.35"/>
    <row r="4212" ht="15" customHeight="1" x14ac:dyDescent="0.35"/>
    <row r="4213" ht="15" customHeight="1" x14ac:dyDescent="0.35"/>
    <row r="4214" ht="15" customHeight="1" x14ac:dyDescent="0.35"/>
    <row r="4215" ht="15" customHeight="1" x14ac:dyDescent="0.35"/>
    <row r="4216" ht="15" customHeight="1" x14ac:dyDescent="0.35"/>
    <row r="4217" ht="15" customHeight="1" x14ac:dyDescent="0.35"/>
    <row r="4218" ht="15" customHeight="1" x14ac:dyDescent="0.35"/>
    <row r="4219" ht="15" customHeight="1" x14ac:dyDescent="0.35"/>
    <row r="4220" ht="15" customHeight="1" x14ac:dyDescent="0.35"/>
    <row r="4221" ht="15" customHeight="1" x14ac:dyDescent="0.35"/>
    <row r="4222" ht="15" customHeight="1" x14ac:dyDescent="0.35"/>
    <row r="4223" ht="15" customHeight="1" x14ac:dyDescent="0.35"/>
    <row r="4224" ht="15" customHeight="1" x14ac:dyDescent="0.35"/>
    <row r="4225" ht="15" customHeight="1" x14ac:dyDescent="0.35"/>
    <row r="4226" ht="15" customHeight="1" x14ac:dyDescent="0.35"/>
    <row r="4227" ht="12" customHeight="1" x14ac:dyDescent="0.35"/>
    <row r="4228" ht="15" customHeight="1" x14ac:dyDescent="0.35"/>
    <row r="4229" ht="15" customHeight="1" x14ac:dyDescent="0.35"/>
    <row r="4230" ht="12" customHeight="1" x14ac:dyDescent="0.35"/>
    <row r="4231" ht="15" customHeight="1" x14ac:dyDescent="0.35"/>
    <row r="4232" ht="15" customHeight="1" x14ac:dyDescent="0.35"/>
    <row r="4233" ht="15" customHeight="1" x14ac:dyDescent="0.35"/>
    <row r="4234" ht="15" customHeight="1" x14ac:dyDescent="0.35"/>
    <row r="4235" ht="15" customHeight="1" x14ac:dyDescent="0.35"/>
    <row r="4236" ht="12" customHeight="1" x14ac:dyDescent="0.35"/>
    <row r="4237" ht="15" customHeight="1" x14ac:dyDescent="0.35"/>
    <row r="4238" ht="15" customHeight="1" x14ac:dyDescent="0.35"/>
    <row r="4239" ht="15" customHeight="1" x14ac:dyDescent="0.35"/>
    <row r="4240" ht="15" customHeight="1" x14ac:dyDescent="0.35"/>
    <row r="4241" spans="2:32" ht="15" customHeight="1" x14ac:dyDescent="0.35"/>
    <row r="4242" spans="2:32" ht="15" customHeight="1" x14ac:dyDescent="0.35"/>
    <row r="4243" spans="2:32" ht="15" customHeight="1" x14ac:dyDescent="0.35"/>
    <row r="4244" spans="2:32" ht="15" customHeight="1" x14ac:dyDescent="0.35"/>
    <row r="4245" spans="2:32" ht="15" customHeight="1" x14ac:dyDescent="0.35"/>
    <row r="4246" spans="2:32" ht="15" customHeight="1" x14ac:dyDescent="0.35">
      <c r="B4246" s="207"/>
      <c r="C4246" s="207"/>
      <c r="D4246" s="207"/>
      <c r="E4246" s="207"/>
      <c r="F4246" s="207"/>
      <c r="G4246" s="207"/>
      <c r="H4246" s="207"/>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207"/>
    </row>
    <row r="4247" spans="2:32" ht="15" customHeight="1" x14ac:dyDescent="0.35"/>
    <row r="4248" spans="2:32" ht="15" customHeight="1" x14ac:dyDescent="0.35"/>
    <row r="4249" spans="2:32" ht="15" customHeight="1" x14ac:dyDescent="0.35">
      <c r="B4249" s="207"/>
      <c r="C4249" s="207"/>
      <c r="D4249" s="207"/>
      <c r="E4249" s="207"/>
      <c r="F4249" s="207"/>
      <c r="G4249" s="207"/>
      <c r="H4249" s="207"/>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207"/>
    </row>
    <row r="4250" spans="2:32" ht="15" customHeight="1" x14ac:dyDescent="0.35"/>
    <row r="4251" spans="2:32" ht="15" customHeight="1" x14ac:dyDescent="0.35">
      <c r="B4251" s="207"/>
      <c r="C4251" s="207"/>
      <c r="D4251" s="207"/>
      <c r="E4251" s="207"/>
      <c r="F4251" s="207"/>
      <c r="G4251" s="207"/>
      <c r="H4251" s="207"/>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207"/>
    </row>
    <row r="4252" spans="2:32" ht="15" customHeight="1" x14ac:dyDescent="0.35">
      <c r="B4252" s="115"/>
      <c r="C4252" s="115"/>
      <c r="D4252" s="115"/>
      <c r="E4252" s="115"/>
      <c r="F4252" s="115"/>
      <c r="G4252" s="115"/>
      <c r="H4252" s="11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115"/>
    </row>
    <row r="4253" spans="2:32" ht="12" customHeight="1" x14ac:dyDescent="0.35"/>
    <row r="4254" spans="2:32" ht="15" customHeight="1" x14ac:dyDescent="0.35"/>
    <row r="4255" spans="2:32" ht="15" customHeight="1" x14ac:dyDescent="0.35"/>
    <row r="4256" spans="2:32" ht="12" customHeight="1" x14ac:dyDescent="0.35"/>
    <row r="4257" ht="15" customHeight="1" x14ac:dyDescent="0.35"/>
    <row r="4258" ht="15" customHeight="1" x14ac:dyDescent="0.35"/>
    <row r="4259" ht="15" customHeight="1" x14ac:dyDescent="0.35"/>
    <row r="4260" ht="12" customHeight="1" x14ac:dyDescent="0.35"/>
    <row r="4261" ht="15" customHeight="1" x14ac:dyDescent="0.35"/>
    <row r="4262" ht="15" customHeight="1" x14ac:dyDescent="0.35"/>
    <row r="4263" ht="15" customHeight="1" x14ac:dyDescent="0.35"/>
    <row r="4264" ht="15" customHeight="1" x14ac:dyDescent="0.35"/>
    <row r="4265" ht="15" customHeight="1" x14ac:dyDescent="0.35"/>
    <row r="4266" ht="15" customHeight="1" x14ac:dyDescent="0.35"/>
    <row r="4267" ht="15" customHeight="1" x14ac:dyDescent="0.35"/>
    <row r="4268" ht="15" customHeight="1" x14ac:dyDescent="0.35"/>
    <row r="4269" ht="15" customHeight="1" x14ac:dyDescent="0.35"/>
    <row r="4270" ht="15" customHeight="1" x14ac:dyDescent="0.35"/>
    <row r="4271" ht="12" customHeight="1" x14ac:dyDescent="0.35"/>
    <row r="4272" ht="15" customHeight="1" x14ac:dyDescent="0.35"/>
    <row r="4273" ht="15" customHeight="1" x14ac:dyDescent="0.35"/>
    <row r="4274" ht="12" customHeight="1" x14ac:dyDescent="0.35"/>
    <row r="4275" ht="15" customHeight="1" x14ac:dyDescent="0.35"/>
    <row r="4276" ht="15" customHeight="1" x14ac:dyDescent="0.35"/>
    <row r="4277" ht="15" customHeight="1" x14ac:dyDescent="0.35"/>
    <row r="4278" ht="15" customHeight="1" x14ac:dyDescent="0.35"/>
    <row r="4279" ht="15" customHeight="1" x14ac:dyDescent="0.35"/>
    <row r="4280" ht="15" customHeight="1" x14ac:dyDescent="0.35"/>
    <row r="4281" ht="15" customHeight="1" x14ac:dyDescent="0.35"/>
    <row r="4282" ht="15" customHeight="1" x14ac:dyDescent="0.35"/>
    <row r="4283" ht="15" customHeight="1" x14ac:dyDescent="0.35"/>
    <row r="4284" ht="15"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5" ht="15" customHeight="1" x14ac:dyDescent="0.35"/>
    <row r="4326" ht="15" customHeight="1" x14ac:dyDescent="0.35"/>
    <row r="4327" ht="15" customHeight="1" x14ac:dyDescent="0.35"/>
    <row r="4328" ht="15" customHeight="1" x14ac:dyDescent="0.35"/>
    <row r="4329" ht="15" customHeight="1" x14ac:dyDescent="0.35"/>
    <row r="4330" ht="15" customHeight="1" x14ac:dyDescent="0.35"/>
    <row r="4331" ht="15" customHeight="1" x14ac:dyDescent="0.35"/>
    <row r="4332" ht="15" customHeight="1" x14ac:dyDescent="0.35"/>
    <row r="4333" ht="15" customHeight="1" x14ac:dyDescent="0.35"/>
    <row r="4334" ht="15" customHeight="1" x14ac:dyDescent="0.35"/>
    <row r="4335" ht="12" customHeight="1" x14ac:dyDescent="0.35"/>
    <row r="4336" ht="15" customHeight="1" x14ac:dyDescent="0.35"/>
    <row r="4337" ht="15" customHeight="1" x14ac:dyDescent="0.35"/>
    <row r="4338" ht="15" customHeight="1" x14ac:dyDescent="0.35"/>
    <row r="4339" ht="15" customHeight="1" x14ac:dyDescent="0.35"/>
    <row r="4340" ht="15" customHeight="1" x14ac:dyDescent="0.35"/>
    <row r="4341" ht="15" customHeight="1" x14ac:dyDescent="0.35"/>
    <row r="4342" ht="15" customHeight="1" x14ac:dyDescent="0.35"/>
    <row r="4343" ht="15" customHeight="1" x14ac:dyDescent="0.35"/>
    <row r="4344" ht="15" customHeight="1" x14ac:dyDescent="0.35"/>
    <row r="4345" ht="15" customHeight="1" x14ac:dyDescent="0.35"/>
    <row r="4346" ht="15" customHeight="1" x14ac:dyDescent="0.35"/>
    <row r="4347" ht="15" customHeight="1" x14ac:dyDescent="0.35"/>
    <row r="4348" ht="15" customHeight="1" x14ac:dyDescent="0.35"/>
    <row r="4349" ht="15" customHeight="1" x14ac:dyDescent="0.35"/>
    <row r="4350" ht="15" customHeight="1" x14ac:dyDescent="0.35"/>
    <row r="4351" ht="15" customHeight="1" x14ac:dyDescent="0.35"/>
    <row r="4352" ht="12" customHeight="1" x14ac:dyDescent="0.35"/>
    <row r="4353" ht="15" customHeight="1" x14ac:dyDescent="0.35"/>
    <row r="4354" ht="15" customHeight="1" x14ac:dyDescent="0.35"/>
    <row r="4355" ht="12" customHeight="1" x14ac:dyDescent="0.35"/>
    <row r="4356" ht="15" customHeight="1" x14ac:dyDescent="0.35"/>
    <row r="4357" ht="15" customHeight="1" x14ac:dyDescent="0.35"/>
    <row r="4358" ht="15" customHeight="1" x14ac:dyDescent="0.35"/>
    <row r="4359" ht="15" customHeight="1" x14ac:dyDescent="0.35"/>
    <row r="4360" ht="15" customHeight="1" x14ac:dyDescent="0.35"/>
    <row r="4361" ht="12" customHeight="1" x14ac:dyDescent="0.35"/>
    <row r="4362" ht="15" customHeight="1" x14ac:dyDescent="0.35"/>
    <row r="4363" ht="15" customHeight="1" x14ac:dyDescent="0.35"/>
    <row r="4364" ht="15" customHeight="1" x14ac:dyDescent="0.35"/>
    <row r="4365" ht="15" customHeight="1" x14ac:dyDescent="0.35"/>
    <row r="4366" ht="15" customHeight="1" x14ac:dyDescent="0.35"/>
    <row r="4367" ht="15" customHeight="1" x14ac:dyDescent="0.35"/>
    <row r="4368" ht="15" customHeight="1" x14ac:dyDescent="0.35"/>
    <row r="4369" spans="2:32" ht="15" customHeight="1" x14ac:dyDescent="0.35"/>
    <row r="4370" spans="2:32" ht="15" customHeight="1" x14ac:dyDescent="0.35"/>
    <row r="4371" spans="2:32" ht="15" customHeight="1" x14ac:dyDescent="0.35">
      <c r="B4371" s="207"/>
      <c r="C4371" s="207"/>
      <c r="D4371" s="207"/>
      <c r="E4371" s="207"/>
      <c r="F4371" s="207"/>
      <c r="G4371" s="207"/>
      <c r="H4371" s="207"/>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207"/>
    </row>
    <row r="4372" spans="2:32" ht="15" customHeight="1" x14ac:dyDescent="0.35"/>
    <row r="4373" spans="2:32" ht="15" customHeight="1" x14ac:dyDescent="0.35"/>
    <row r="4374" spans="2:32" ht="15" customHeight="1" x14ac:dyDescent="0.35">
      <c r="B4374" s="207"/>
      <c r="C4374" s="207"/>
      <c r="D4374" s="207"/>
      <c r="E4374" s="207"/>
      <c r="F4374" s="207"/>
      <c r="G4374" s="207"/>
      <c r="H4374" s="207"/>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207"/>
    </row>
    <row r="4375" spans="2:32" ht="15" customHeight="1" x14ac:dyDescent="0.35"/>
    <row r="4376" spans="2:32" ht="15" customHeight="1" x14ac:dyDescent="0.35">
      <c r="B4376" s="207"/>
      <c r="C4376" s="207"/>
      <c r="D4376" s="207"/>
      <c r="E4376" s="207"/>
      <c r="F4376" s="207"/>
      <c r="G4376" s="207"/>
      <c r="H4376" s="207"/>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207"/>
    </row>
    <row r="4377" spans="2:32" ht="15" customHeight="1" x14ac:dyDescent="0.35">
      <c r="B4377" s="115"/>
      <c r="C4377" s="115"/>
      <c r="D4377" s="115"/>
      <c r="E4377" s="115"/>
      <c r="F4377" s="115"/>
      <c r="G4377" s="115"/>
      <c r="H4377" s="115"/>
      <c r="I4377" s="115"/>
      <c r="J4377" s="115"/>
      <c r="K4377" s="115"/>
      <c r="L4377" s="115"/>
      <c r="M4377" s="115"/>
      <c r="N4377" s="115"/>
      <c r="O4377" s="115"/>
      <c r="P4377" s="115"/>
      <c r="Q4377" s="115"/>
      <c r="R4377" s="115"/>
      <c r="S4377" s="115"/>
      <c r="T4377" s="115"/>
      <c r="U4377" s="115"/>
      <c r="V4377" s="115"/>
      <c r="W4377" s="115"/>
      <c r="X4377" s="115"/>
      <c r="Y4377" s="115"/>
      <c r="Z4377" s="115"/>
      <c r="AA4377" s="115"/>
      <c r="AB4377" s="115"/>
      <c r="AC4377" s="115"/>
      <c r="AD4377" s="115"/>
      <c r="AE4377" s="115"/>
      <c r="AF4377" s="115"/>
    </row>
    <row r="4378" spans="2:32" ht="12" customHeight="1" x14ac:dyDescent="0.35"/>
    <row r="4379" spans="2:32" ht="15" customHeight="1" x14ac:dyDescent="0.35"/>
    <row r="4380" spans="2:32" ht="15" customHeight="1" x14ac:dyDescent="0.35"/>
    <row r="4381" spans="2:32" ht="12" customHeight="1" x14ac:dyDescent="0.35"/>
    <row r="4382" spans="2:32" ht="15" customHeight="1" x14ac:dyDescent="0.35"/>
    <row r="4383" spans="2:32" ht="15" customHeight="1" x14ac:dyDescent="0.35"/>
    <row r="4384" spans="2:32" ht="15" customHeight="1" x14ac:dyDescent="0.35"/>
    <row r="4385" ht="12" customHeight="1" x14ac:dyDescent="0.35"/>
    <row r="4386" ht="15" customHeight="1" x14ac:dyDescent="0.35"/>
    <row r="4387" ht="15" customHeight="1" x14ac:dyDescent="0.35"/>
    <row r="4388" ht="15" customHeight="1" x14ac:dyDescent="0.35"/>
    <row r="4389" ht="15" customHeight="1" x14ac:dyDescent="0.35"/>
    <row r="4390" ht="15" customHeight="1" x14ac:dyDescent="0.35"/>
    <row r="4391" ht="15" customHeight="1" x14ac:dyDescent="0.35"/>
    <row r="4392" ht="15" customHeight="1" x14ac:dyDescent="0.35"/>
    <row r="4393" ht="15" customHeight="1" x14ac:dyDescent="0.35"/>
    <row r="4394" ht="15" customHeight="1" x14ac:dyDescent="0.35"/>
    <row r="4395" ht="15" customHeight="1" x14ac:dyDescent="0.35"/>
    <row r="4396" ht="12" customHeight="1" x14ac:dyDescent="0.35"/>
    <row r="4397" ht="15" customHeight="1" x14ac:dyDescent="0.35"/>
    <row r="4398" ht="15" customHeight="1" x14ac:dyDescent="0.35"/>
    <row r="4399" ht="12" customHeight="1" x14ac:dyDescent="0.35"/>
    <row r="4400" ht="15" customHeight="1" x14ac:dyDescent="0.35"/>
    <row r="4401" ht="15" customHeight="1" x14ac:dyDescent="0.35"/>
    <row r="4402" ht="15" customHeight="1" x14ac:dyDescent="0.35"/>
    <row r="4403" ht="15" customHeight="1" x14ac:dyDescent="0.35"/>
    <row r="4404" ht="15" customHeight="1" x14ac:dyDescent="0.35"/>
    <row r="4405" ht="15" customHeight="1" x14ac:dyDescent="0.35"/>
    <row r="4406" ht="15" customHeight="1" x14ac:dyDescent="0.35"/>
    <row r="4407" ht="15" customHeight="1" x14ac:dyDescent="0.35"/>
    <row r="4408" ht="15" customHeight="1" x14ac:dyDescent="0.35"/>
    <row r="4409" ht="15" customHeight="1" x14ac:dyDescent="0.35"/>
    <row r="4499" spans="2:32" x14ac:dyDescent="0.35">
      <c r="B4499" s="207"/>
      <c r="C4499" s="207"/>
      <c r="D4499" s="207"/>
      <c r="E4499" s="207"/>
      <c r="F4499" s="207"/>
      <c r="G4499" s="207"/>
      <c r="H4499" s="207"/>
      <c r="I4499" s="207"/>
      <c r="J4499" s="207"/>
      <c r="K4499" s="207"/>
      <c r="L4499" s="207"/>
      <c r="M4499" s="207"/>
      <c r="N4499" s="207"/>
      <c r="O4499" s="207"/>
      <c r="P4499" s="207"/>
      <c r="Q4499" s="207"/>
      <c r="R4499" s="207"/>
      <c r="S4499" s="207"/>
      <c r="T4499" s="207"/>
      <c r="U4499" s="207"/>
      <c r="V4499" s="207"/>
      <c r="W4499" s="207"/>
      <c r="X4499" s="207"/>
      <c r="Y4499" s="207"/>
      <c r="Z4499" s="207"/>
      <c r="AA4499" s="207"/>
      <c r="AB4499" s="207"/>
      <c r="AC4499" s="207"/>
      <c r="AD4499" s="207"/>
      <c r="AE4499" s="207"/>
      <c r="AF4499" s="207"/>
    </row>
    <row r="4501" spans="2:32" x14ac:dyDescent="0.35">
      <c r="B4501" s="207"/>
      <c r="C4501" s="207"/>
      <c r="D4501" s="207"/>
      <c r="E4501" s="207"/>
      <c r="F4501" s="207"/>
      <c r="G4501" s="207"/>
      <c r="H4501" s="207"/>
      <c r="I4501" s="207"/>
      <c r="J4501" s="207"/>
      <c r="K4501" s="207"/>
      <c r="L4501" s="207"/>
      <c r="M4501" s="207"/>
      <c r="N4501" s="207"/>
      <c r="O4501" s="207"/>
      <c r="P4501" s="207"/>
      <c r="Q4501" s="207"/>
      <c r="R4501" s="207"/>
      <c r="S4501" s="207"/>
      <c r="T4501" s="207"/>
      <c r="U4501" s="207"/>
      <c r="V4501" s="207"/>
      <c r="W4501" s="207"/>
      <c r="X4501" s="207"/>
      <c r="Y4501" s="207"/>
      <c r="Z4501" s="207"/>
      <c r="AA4501" s="207"/>
      <c r="AB4501" s="207"/>
      <c r="AC4501" s="207"/>
      <c r="AD4501" s="207"/>
      <c r="AE4501" s="207"/>
      <c r="AF4501" s="207"/>
    </row>
    <row r="4502" spans="2:32" x14ac:dyDescent="0.35">
      <c r="B4502" s="115"/>
      <c r="C4502" s="115"/>
      <c r="D4502" s="115"/>
      <c r="E4502" s="115"/>
      <c r="F4502" s="115"/>
      <c r="G4502" s="115"/>
      <c r="H4502" s="115"/>
      <c r="I4502" s="115"/>
      <c r="J4502" s="115"/>
      <c r="K4502" s="115"/>
      <c r="L4502" s="115"/>
      <c r="M4502" s="115"/>
      <c r="N4502" s="115"/>
      <c r="O4502" s="115"/>
      <c r="P4502" s="115"/>
      <c r="Q4502" s="115"/>
      <c r="R4502" s="115"/>
      <c r="S4502" s="115"/>
      <c r="T4502" s="115"/>
      <c r="U4502" s="115"/>
      <c r="V4502" s="115"/>
      <c r="W4502" s="115"/>
      <c r="X4502" s="115"/>
      <c r="Y4502" s="115"/>
      <c r="Z4502" s="115"/>
      <c r="AA4502" s="115"/>
      <c r="AB4502" s="115"/>
      <c r="AC4502" s="115"/>
      <c r="AD4502" s="115"/>
      <c r="AE4502" s="115"/>
      <c r="AF4502" s="115"/>
    </row>
  </sheetData>
  <mergeCells count="27">
    <mergeCell ref="B4127:AF4127"/>
    <mergeCell ref="B4252:AF4252"/>
    <mergeCell ref="B4377:AF4377"/>
    <mergeCell ref="B4502:AF4502"/>
    <mergeCell ref="B3393:AF3393"/>
    <mergeCell ref="B3502:AF3502"/>
    <mergeCell ref="B3627:AF3627"/>
    <mergeCell ref="B3752:AF3752"/>
    <mergeCell ref="B3877:AF3877"/>
    <mergeCell ref="B4002:AF4002"/>
    <mergeCell ref="B3076:AF3076"/>
    <mergeCell ref="B735:AF735"/>
    <mergeCell ref="B911:AF911"/>
    <mergeCell ref="B994:AF994"/>
    <mergeCell ref="B1096:AF1096"/>
    <mergeCell ref="B1194:AF1194"/>
    <mergeCell ref="B1294:AF1294"/>
    <mergeCell ref="B1590:AF1590"/>
    <mergeCell ref="B1813:AF1813"/>
    <mergeCell ref="B2090:AF2090"/>
    <mergeCell ref="B2425:AF2425"/>
    <mergeCell ref="B2745:AF2745"/>
    <mergeCell ref="B663:AF663"/>
    <mergeCell ref="B339:AF339"/>
    <mergeCell ref="B452:AF452"/>
    <mergeCell ref="B565:AF565"/>
    <mergeCell ref="B311:AG31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35"/>
  <cols>
    <col min="1" max="1" width="21.453125" hidden="1" customWidth="1"/>
    <col min="2" max="2" width="46.7265625" customWidth="1"/>
  </cols>
  <sheetData>
    <row r="1" spans="1:33" ht="15" customHeight="1" thickBot="1" x14ac:dyDescent="0.4">
      <c r="B1" s="74" t="s">
        <v>1262</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35"/>
    <row r="3" spans="1:33" ht="15" customHeight="1" x14ac:dyDescent="0.35">
      <c r="C3" s="75" t="s">
        <v>1263</v>
      </c>
      <c r="D3" s="75" t="s">
        <v>1264</v>
      </c>
      <c r="E3" s="76"/>
      <c r="F3" s="76"/>
      <c r="G3" s="76"/>
    </row>
    <row r="4" spans="1:33" ht="15" customHeight="1" x14ac:dyDescent="0.35">
      <c r="C4" s="75" t="s">
        <v>1265</v>
      </c>
      <c r="D4" s="75" t="s">
        <v>1266</v>
      </c>
      <c r="E4" s="76"/>
      <c r="F4" s="76"/>
      <c r="G4" s="75" t="s">
        <v>1267</v>
      </c>
    </row>
    <row r="5" spans="1:33" ht="15" customHeight="1" x14ac:dyDescent="0.35">
      <c r="C5" s="75" t="s">
        <v>1268</v>
      </c>
      <c r="D5" s="75" t="s">
        <v>1269</v>
      </c>
      <c r="E5" s="76"/>
      <c r="F5" s="76"/>
      <c r="G5" s="76"/>
    </row>
    <row r="6" spans="1:33" ht="15" customHeight="1" x14ac:dyDescent="0.35">
      <c r="C6" s="75" t="s">
        <v>1270</v>
      </c>
      <c r="D6" s="76"/>
      <c r="E6" s="75" t="s">
        <v>1271</v>
      </c>
      <c r="F6" s="76"/>
      <c r="G6" s="76"/>
    </row>
    <row r="7" spans="1:33" ht="12" customHeight="1" x14ac:dyDescent="0.35"/>
    <row r="8" spans="1:33" ht="12" customHeight="1" x14ac:dyDescent="0.35"/>
    <row r="9" spans="1:33" ht="12" customHeight="1" x14ac:dyDescent="0.35"/>
    <row r="10" spans="1:33" ht="15" customHeight="1" x14ac:dyDescent="0.35">
      <c r="A10" s="77" t="s">
        <v>1912</v>
      </c>
      <c r="B10" s="78" t="s">
        <v>1913</v>
      </c>
      <c r="AG10" s="79" t="s">
        <v>1274</v>
      </c>
    </row>
    <row r="11" spans="1:33" ht="15" customHeight="1" x14ac:dyDescent="0.35">
      <c r="B11" s="74" t="s">
        <v>1914</v>
      </c>
      <c r="AG11" s="79" t="s">
        <v>1276</v>
      </c>
    </row>
    <row r="12" spans="1:33" ht="15" customHeight="1" x14ac:dyDescent="0.35">
      <c r="B12" s="74"/>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79" t="s">
        <v>1277</v>
      </c>
    </row>
    <row r="13" spans="1:33" ht="15" customHeight="1" thickBot="1" x14ac:dyDescent="0.4">
      <c r="B13" s="33"/>
      <c r="C13" s="33"/>
      <c r="D13" s="33"/>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80"/>
    </row>
    <row r="14" spans="1:33" ht="15" customHeight="1" thickTop="1" thickBot="1" x14ac:dyDescent="0.4">
      <c r="B14" s="33"/>
      <c r="C14" s="33">
        <v>2021</v>
      </c>
      <c r="D14" s="33">
        <v>2022</v>
      </c>
      <c r="E14" s="33">
        <v>2023</v>
      </c>
      <c r="F14" s="33">
        <v>2024</v>
      </c>
      <c r="G14" s="33">
        <v>2025</v>
      </c>
      <c r="H14" s="33">
        <v>2026</v>
      </c>
      <c r="I14" s="33">
        <v>2027</v>
      </c>
      <c r="J14" s="33">
        <v>2028</v>
      </c>
      <c r="K14" s="33">
        <v>2029</v>
      </c>
      <c r="L14" s="33">
        <v>2030</v>
      </c>
      <c r="M14" s="33">
        <v>2031</v>
      </c>
      <c r="N14" s="33">
        <v>2032</v>
      </c>
      <c r="O14" s="33">
        <v>2033</v>
      </c>
      <c r="P14" s="33">
        <v>2034</v>
      </c>
      <c r="Q14" s="33">
        <v>2035</v>
      </c>
      <c r="R14" s="33">
        <v>2036</v>
      </c>
      <c r="S14" s="33">
        <v>2037</v>
      </c>
      <c r="T14" s="33">
        <v>2038</v>
      </c>
      <c r="U14" s="33">
        <v>2039</v>
      </c>
      <c r="V14" s="33">
        <v>2040</v>
      </c>
      <c r="W14" s="33">
        <v>2041</v>
      </c>
      <c r="X14" s="33">
        <v>2042</v>
      </c>
      <c r="Y14" s="33">
        <v>2043</v>
      </c>
      <c r="Z14" s="33">
        <v>2044</v>
      </c>
      <c r="AA14" s="33">
        <v>2045</v>
      </c>
      <c r="AB14" s="33">
        <v>2046</v>
      </c>
      <c r="AC14" s="33">
        <v>2047</v>
      </c>
      <c r="AD14" s="33">
        <v>2048</v>
      </c>
      <c r="AE14" s="33">
        <v>2049</v>
      </c>
      <c r="AF14" s="33">
        <v>2050</v>
      </c>
      <c r="AG14" s="80" t="s">
        <v>1279</v>
      </c>
    </row>
    <row r="15" spans="1:33" ht="15" customHeight="1" thickTop="1" x14ac:dyDescent="0.35">
      <c r="B15" s="34" t="s">
        <v>33</v>
      </c>
    </row>
    <row r="16" spans="1:33" ht="14.5" x14ac:dyDescent="0.35">
      <c r="A16" s="77" t="s">
        <v>1915</v>
      </c>
      <c r="B16" s="81" t="s">
        <v>1916</v>
      </c>
      <c r="C16" s="82">
        <v>84.856682000000006</v>
      </c>
      <c r="D16" s="82">
        <v>84.858718999999994</v>
      </c>
      <c r="E16" s="82">
        <v>84.930710000000005</v>
      </c>
      <c r="F16" s="82">
        <v>85.016723999999996</v>
      </c>
      <c r="G16" s="82">
        <v>85.220398000000003</v>
      </c>
      <c r="H16" s="82">
        <v>85.445723999999998</v>
      </c>
      <c r="I16" s="82">
        <v>85.571670999999995</v>
      </c>
      <c r="J16" s="82">
        <v>85.671997000000005</v>
      </c>
      <c r="K16" s="82">
        <v>85.757812000000001</v>
      </c>
      <c r="L16" s="82">
        <v>85.840896999999998</v>
      </c>
      <c r="M16" s="82">
        <v>85.908516000000006</v>
      </c>
      <c r="N16" s="82">
        <v>85.968322999999998</v>
      </c>
      <c r="O16" s="82">
        <v>86.035667000000004</v>
      </c>
      <c r="P16" s="82">
        <v>86.078093999999993</v>
      </c>
      <c r="Q16" s="82">
        <v>86.112801000000005</v>
      </c>
      <c r="R16" s="82">
        <v>86.149704</v>
      </c>
      <c r="S16" s="82">
        <v>86.183907000000005</v>
      </c>
      <c r="T16" s="82">
        <v>86.216933999999995</v>
      </c>
      <c r="U16" s="82">
        <v>86.253555000000006</v>
      </c>
      <c r="V16" s="82">
        <v>86.288162</v>
      </c>
      <c r="W16" s="82">
        <v>86.322295999999994</v>
      </c>
      <c r="X16" s="82">
        <v>86.356041000000005</v>
      </c>
      <c r="Y16" s="82">
        <v>86.388153000000003</v>
      </c>
      <c r="Z16" s="82">
        <v>86.421036000000001</v>
      </c>
      <c r="AA16" s="82">
        <v>86.454528999999994</v>
      </c>
      <c r="AB16" s="82">
        <v>86.488297000000003</v>
      </c>
      <c r="AC16" s="82">
        <v>86.521514999999994</v>
      </c>
      <c r="AD16" s="82">
        <v>86.555710000000005</v>
      </c>
      <c r="AE16" s="82">
        <v>86.589484999999996</v>
      </c>
      <c r="AF16" s="82">
        <v>86.605987999999996</v>
      </c>
      <c r="AG16" s="85">
        <v>1E-3</v>
      </c>
    </row>
    <row r="17" spans="1:33" ht="15" customHeight="1" x14ac:dyDescent="0.35">
      <c r="A17" s="77" t="s">
        <v>1917</v>
      </c>
      <c r="B17" s="81" t="s">
        <v>1918</v>
      </c>
      <c r="C17" s="82">
        <v>38.060054999999998</v>
      </c>
      <c r="D17" s="82">
        <v>37.970298999999997</v>
      </c>
      <c r="E17" s="82">
        <v>38.026046999999998</v>
      </c>
      <c r="F17" s="82">
        <v>38.124293999999999</v>
      </c>
      <c r="G17" s="82">
        <v>38.364086</v>
      </c>
      <c r="H17" s="82">
        <v>38.604664</v>
      </c>
      <c r="I17" s="82">
        <v>38.727207</v>
      </c>
      <c r="J17" s="82">
        <v>38.800578999999999</v>
      </c>
      <c r="K17" s="82">
        <v>38.879196</v>
      </c>
      <c r="L17" s="82">
        <v>38.952945999999997</v>
      </c>
      <c r="M17" s="82">
        <v>39.024718999999997</v>
      </c>
      <c r="N17" s="82">
        <v>39.083443000000003</v>
      </c>
      <c r="O17" s="82">
        <v>39.154696999999999</v>
      </c>
      <c r="P17" s="82">
        <v>39.204070999999999</v>
      </c>
      <c r="Q17" s="82">
        <v>39.248252999999998</v>
      </c>
      <c r="R17" s="82">
        <v>39.289901999999998</v>
      </c>
      <c r="S17" s="82">
        <v>39.328814999999999</v>
      </c>
      <c r="T17" s="82">
        <v>39.367171999999997</v>
      </c>
      <c r="U17" s="82">
        <v>39.408295000000003</v>
      </c>
      <c r="V17" s="82">
        <v>39.449210999999998</v>
      </c>
      <c r="W17" s="82">
        <v>39.488857000000003</v>
      </c>
      <c r="X17" s="82">
        <v>39.529076000000003</v>
      </c>
      <c r="Y17" s="82">
        <v>39.565559</v>
      </c>
      <c r="Z17" s="82">
        <v>39.604134000000002</v>
      </c>
      <c r="AA17" s="82">
        <v>39.643715</v>
      </c>
      <c r="AB17" s="82">
        <v>39.683394999999997</v>
      </c>
      <c r="AC17" s="82">
        <v>39.721870000000003</v>
      </c>
      <c r="AD17" s="82">
        <v>39.764591000000003</v>
      </c>
      <c r="AE17" s="82">
        <v>39.805264000000001</v>
      </c>
      <c r="AF17" s="82">
        <v>39.832825</v>
      </c>
      <c r="AG17" s="85">
        <v>2E-3</v>
      </c>
    </row>
    <row r="18" spans="1:33" ht="15" customHeight="1" x14ac:dyDescent="0.35">
      <c r="A18" s="77" t="s">
        <v>1919</v>
      </c>
      <c r="B18" s="81" t="s">
        <v>1920</v>
      </c>
      <c r="C18" s="82">
        <v>30.182179999999999</v>
      </c>
      <c r="D18" s="82">
        <v>30.117114999999998</v>
      </c>
      <c r="E18" s="82">
        <v>30.200792</v>
      </c>
      <c r="F18" s="82">
        <v>30.289442000000001</v>
      </c>
      <c r="G18" s="82">
        <v>30.455743999999999</v>
      </c>
      <c r="H18" s="82">
        <v>30.580075999999998</v>
      </c>
      <c r="I18" s="82">
        <v>30.656600999999998</v>
      </c>
      <c r="J18" s="82">
        <v>30.739602999999999</v>
      </c>
      <c r="K18" s="82">
        <v>30.821774999999999</v>
      </c>
      <c r="L18" s="82">
        <v>30.900020999999999</v>
      </c>
      <c r="M18" s="82">
        <v>30.980512999999998</v>
      </c>
      <c r="N18" s="82">
        <v>31.047037</v>
      </c>
      <c r="O18" s="82">
        <v>31.127234999999999</v>
      </c>
      <c r="P18" s="82">
        <v>31.183689000000001</v>
      </c>
      <c r="Q18" s="82">
        <v>31.235648999999999</v>
      </c>
      <c r="R18" s="82">
        <v>31.28829</v>
      </c>
      <c r="S18" s="82">
        <v>31.340515</v>
      </c>
      <c r="T18" s="82">
        <v>31.389734000000001</v>
      </c>
      <c r="U18" s="82">
        <v>31.443110000000001</v>
      </c>
      <c r="V18" s="82">
        <v>31.48715</v>
      </c>
      <c r="W18" s="82">
        <v>31.532608</v>
      </c>
      <c r="X18" s="82">
        <v>31.577283999999999</v>
      </c>
      <c r="Y18" s="82">
        <v>31.620111000000001</v>
      </c>
      <c r="Z18" s="82">
        <v>31.664686</v>
      </c>
      <c r="AA18" s="82">
        <v>31.710854000000001</v>
      </c>
      <c r="AB18" s="82">
        <v>31.756332</v>
      </c>
      <c r="AC18" s="82">
        <v>31.803190000000001</v>
      </c>
      <c r="AD18" s="82">
        <v>31.850055999999999</v>
      </c>
      <c r="AE18" s="82">
        <v>31.897601999999999</v>
      </c>
      <c r="AF18" s="82">
        <v>31.931574000000001</v>
      </c>
      <c r="AG18" s="85">
        <v>2E-3</v>
      </c>
    </row>
    <row r="19" spans="1:33" ht="15" customHeight="1" x14ac:dyDescent="0.35">
      <c r="A19" s="77" t="s">
        <v>1921</v>
      </c>
      <c r="B19" s="81" t="s">
        <v>1922</v>
      </c>
      <c r="C19" s="82">
        <v>30.604604999999999</v>
      </c>
      <c r="D19" s="82">
        <v>30.560274</v>
      </c>
      <c r="E19" s="82">
        <v>30.650372999999998</v>
      </c>
      <c r="F19" s="82">
        <v>30.738600000000002</v>
      </c>
      <c r="G19" s="82">
        <v>30.919096</v>
      </c>
      <c r="H19" s="82">
        <v>31.047633999999999</v>
      </c>
      <c r="I19" s="82">
        <v>31.128101000000001</v>
      </c>
      <c r="J19" s="82">
        <v>31.204602999999999</v>
      </c>
      <c r="K19" s="82">
        <v>31.286342999999999</v>
      </c>
      <c r="L19" s="82">
        <v>31.363129000000001</v>
      </c>
      <c r="M19" s="82">
        <v>31.440291999999999</v>
      </c>
      <c r="N19" s="82">
        <v>31.505044999999999</v>
      </c>
      <c r="O19" s="82">
        <v>31.583386999999998</v>
      </c>
      <c r="P19" s="82">
        <v>31.639220999999999</v>
      </c>
      <c r="Q19" s="82">
        <v>31.690928</v>
      </c>
      <c r="R19" s="82">
        <v>31.743067</v>
      </c>
      <c r="S19" s="82">
        <v>31.794598000000001</v>
      </c>
      <c r="T19" s="82">
        <v>31.842886</v>
      </c>
      <c r="U19" s="82">
        <v>31.894703</v>
      </c>
      <c r="V19" s="82">
        <v>31.937393</v>
      </c>
      <c r="W19" s="82">
        <v>31.981276999999999</v>
      </c>
      <c r="X19" s="82">
        <v>32.024146999999999</v>
      </c>
      <c r="Y19" s="82">
        <v>32.065434000000003</v>
      </c>
      <c r="Z19" s="82">
        <v>32.108063000000001</v>
      </c>
      <c r="AA19" s="82">
        <v>32.152839999999998</v>
      </c>
      <c r="AB19" s="82">
        <v>32.196674000000002</v>
      </c>
      <c r="AC19" s="82">
        <v>32.24192</v>
      </c>
      <c r="AD19" s="82">
        <v>32.286236000000002</v>
      </c>
      <c r="AE19" s="82">
        <v>32.331688</v>
      </c>
      <c r="AF19" s="82">
        <v>32.362411000000002</v>
      </c>
      <c r="AG19" s="85">
        <v>2E-3</v>
      </c>
    </row>
    <row r="20" spans="1:33" ht="15" customHeight="1" x14ac:dyDescent="0.35">
      <c r="A20" s="77" t="s">
        <v>1923</v>
      </c>
      <c r="B20" s="81" t="s">
        <v>1924</v>
      </c>
      <c r="C20" s="82">
        <v>36.267422000000003</v>
      </c>
      <c r="D20" s="82">
        <v>36.227009000000002</v>
      </c>
      <c r="E20" s="82">
        <v>36.301208000000003</v>
      </c>
      <c r="F20" s="82">
        <v>36.404873000000002</v>
      </c>
      <c r="G20" s="82">
        <v>36.585495000000002</v>
      </c>
      <c r="H20" s="82">
        <v>36.740425000000002</v>
      </c>
      <c r="I20" s="82">
        <v>36.822716</v>
      </c>
      <c r="J20" s="82">
        <v>36.893337000000002</v>
      </c>
      <c r="K20" s="82">
        <v>36.970923999999997</v>
      </c>
      <c r="L20" s="82">
        <v>37.043681999999997</v>
      </c>
      <c r="M20" s="82">
        <v>37.116149999999998</v>
      </c>
      <c r="N20" s="82">
        <v>37.178299000000003</v>
      </c>
      <c r="O20" s="82">
        <v>37.251652</v>
      </c>
      <c r="P20" s="82">
        <v>37.301955999999997</v>
      </c>
      <c r="Q20" s="82">
        <v>37.347465999999997</v>
      </c>
      <c r="R20" s="82">
        <v>37.395313000000002</v>
      </c>
      <c r="S20" s="82">
        <v>37.442276</v>
      </c>
      <c r="T20" s="82">
        <v>37.486167999999999</v>
      </c>
      <c r="U20" s="82">
        <v>37.532513000000002</v>
      </c>
      <c r="V20" s="82">
        <v>37.572902999999997</v>
      </c>
      <c r="W20" s="82">
        <v>37.613785</v>
      </c>
      <c r="X20" s="82">
        <v>37.653998999999999</v>
      </c>
      <c r="Y20" s="82">
        <v>37.692107999999998</v>
      </c>
      <c r="Z20" s="82">
        <v>37.731498999999999</v>
      </c>
      <c r="AA20" s="82">
        <v>37.772480000000002</v>
      </c>
      <c r="AB20" s="82">
        <v>37.813254999999998</v>
      </c>
      <c r="AC20" s="82">
        <v>37.855063999999999</v>
      </c>
      <c r="AD20" s="82">
        <v>37.896656</v>
      </c>
      <c r="AE20" s="82">
        <v>37.938774000000002</v>
      </c>
      <c r="AF20" s="82">
        <v>37.965480999999997</v>
      </c>
      <c r="AG20" s="85">
        <v>2E-3</v>
      </c>
    </row>
    <row r="21" spans="1:33" ht="15" customHeight="1" x14ac:dyDescent="0.35">
      <c r="A21" s="77" t="s">
        <v>1925</v>
      </c>
      <c r="B21" s="81" t="s">
        <v>1926</v>
      </c>
      <c r="C21" s="82">
        <v>97.630088999999998</v>
      </c>
      <c r="D21" s="82">
        <v>97.615798999999996</v>
      </c>
      <c r="E21" s="82">
        <v>97.685401999999996</v>
      </c>
      <c r="F21" s="82">
        <v>97.761414000000002</v>
      </c>
      <c r="G21" s="82">
        <v>97.907341000000002</v>
      </c>
      <c r="H21" s="82">
        <v>98.089600000000004</v>
      </c>
      <c r="I21" s="82">
        <v>98.201126000000002</v>
      </c>
      <c r="J21" s="82">
        <v>98.290131000000002</v>
      </c>
      <c r="K21" s="82">
        <v>98.370994999999994</v>
      </c>
      <c r="L21" s="82">
        <v>98.448357000000001</v>
      </c>
      <c r="M21" s="82">
        <v>98.522614000000004</v>
      </c>
      <c r="N21" s="82">
        <v>98.577431000000004</v>
      </c>
      <c r="O21" s="82">
        <v>98.642448000000002</v>
      </c>
      <c r="P21" s="82">
        <v>98.683059999999998</v>
      </c>
      <c r="Q21" s="82">
        <v>98.719031999999999</v>
      </c>
      <c r="R21" s="82">
        <v>98.759743</v>
      </c>
      <c r="S21" s="82">
        <v>98.801979000000003</v>
      </c>
      <c r="T21" s="82">
        <v>98.841103000000004</v>
      </c>
      <c r="U21" s="82">
        <v>98.881432000000004</v>
      </c>
      <c r="V21" s="82">
        <v>98.918091000000004</v>
      </c>
      <c r="W21" s="82">
        <v>98.953772999999998</v>
      </c>
      <c r="X21" s="82">
        <v>98.989517000000006</v>
      </c>
      <c r="Y21" s="82">
        <v>99.021209999999996</v>
      </c>
      <c r="Z21" s="82">
        <v>99.053711000000007</v>
      </c>
      <c r="AA21" s="82">
        <v>99.087020999999993</v>
      </c>
      <c r="AB21" s="82">
        <v>99.121880000000004</v>
      </c>
      <c r="AC21" s="82">
        <v>99.158103999999994</v>
      </c>
      <c r="AD21" s="82">
        <v>99.195412000000005</v>
      </c>
      <c r="AE21" s="82">
        <v>99.232642999999996</v>
      </c>
      <c r="AF21" s="82">
        <v>99.253242</v>
      </c>
      <c r="AG21" s="85">
        <v>1E-3</v>
      </c>
    </row>
    <row r="22" spans="1:33" ht="15" customHeight="1" x14ac:dyDescent="0.35">
      <c r="A22" s="77" t="s">
        <v>1927</v>
      </c>
      <c r="B22" s="81" t="s">
        <v>1928</v>
      </c>
      <c r="C22" s="82">
        <v>29.852198000000001</v>
      </c>
      <c r="D22" s="82">
        <v>29.850871999999999</v>
      </c>
      <c r="E22" s="82">
        <v>29.921522</v>
      </c>
      <c r="F22" s="82">
        <v>30.051697000000001</v>
      </c>
      <c r="G22" s="82">
        <v>30.215256</v>
      </c>
      <c r="H22" s="82">
        <v>30.428661000000002</v>
      </c>
      <c r="I22" s="82">
        <v>30.499404999999999</v>
      </c>
      <c r="J22" s="82">
        <v>30.569588</v>
      </c>
      <c r="K22" s="82">
        <v>30.63805</v>
      </c>
      <c r="L22" s="82">
        <v>30.703524000000002</v>
      </c>
      <c r="M22" s="82">
        <v>30.770064999999999</v>
      </c>
      <c r="N22" s="82">
        <v>30.828892</v>
      </c>
      <c r="O22" s="82">
        <v>30.896307</v>
      </c>
      <c r="P22" s="82">
        <v>30.941385</v>
      </c>
      <c r="Q22" s="82">
        <v>30.983080000000001</v>
      </c>
      <c r="R22" s="82">
        <v>31.024601000000001</v>
      </c>
      <c r="S22" s="82">
        <v>31.065918</v>
      </c>
      <c r="T22" s="82">
        <v>31.104752000000001</v>
      </c>
      <c r="U22" s="82">
        <v>31.145627999999999</v>
      </c>
      <c r="V22" s="82">
        <v>31.180392999999999</v>
      </c>
      <c r="W22" s="82">
        <v>31.216059000000001</v>
      </c>
      <c r="X22" s="82">
        <v>31.250962999999999</v>
      </c>
      <c r="Y22" s="82">
        <v>31.285647999999998</v>
      </c>
      <c r="Z22" s="82">
        <v>31.319811000000001</v>
      </c>
      <c r="AA22" s="82">
        <v>31.351420999999998</v>
      </c>
      <c r="AB22" s="82">
        <v>31.382729999999999</v>
      </c>
      <c r="AC22" s="82">
        <v>31.413923</v>
      </c>
      <c r="AD22" s="82">
        <v>31.448658000000002</v>
      </c>
      <c r="AE22" s="82">
        <v>31.48217</v>
      </c>
      <c r="AF22" s="82">
        <v>31.499647</v>
      </c>
      <c r="AG22" s="85">
        <v>2E-3</v>
      </c>
    </row>
    <row r="23" spans="1:33" ht="15" customHeight="1" x14ac:dyDescent="0.35">
      <c r="A23" s="77" t="s">
        <v>1929</v>
      </c>
      <c r="B23" s="81" t="s">
        <v>1930</v>
      </c>
      <c r="C23" s="82">
        <v>41.162261999999998</v>
      </c>
      <c r="D23" s="82">
        <v>41.172913000000001</v>
      </c>
      <c r="E23" s="82">
        <v>41.253906000000001</v>
      </c>
      <c r="F23" s="82">
        <v>41.366897999999999</v>
      </c>
      <c r="G23" s="82">
        <v>41.53886</v>
      </c>
      <c r="H23" s="82">
        <v>41.682720000000003</v>
      </c>
      <c r="I23" s="82">
        <v>41.748210999999998</v>
      </c>
      <c r="J23" s="82">
        <v>41.811259999999997</v>
      </c>
      <c r="K23" s="82">
        <v>41.875602999999998</v>
      </c>
      <c r="L23" s="82">
        <v>41.937618000000001</v>
      </c>
      <c r="M23" s="82">
        <v>42.000816</v>
      </c>
      <c r="N23" s="82">
        <v>42.057938</v>
      </c>
      <c r="O23" s="82">
        <v>42.12059</v>
      </c>
      <c r="P23" s="82">
        <v>42.160876999999999</v>
      </c>
      <c r="Q23" s="82">
        <v>42.199894</v>
      </c>
      <c r="R23" s="82">
        <v>42.238571</v>
      </c>
      <c r="S23" s="82">
        <v>42.274901999999997</v>
      </c>
      <c r="T23" s="82">
        <v>42.311931999999999</v>
      </c>
      <c r="U23" s="82">
        <v>42.351025</v>
      </c>
      <c r="V23" s="82">
        <v>42.383324000000002</v>
      </c>
      <c r="W23" s="82">
        <v>42.417926999999999</v>
      </c>
      <c r="X23" s="82">
        <v>42.450802000000003</v>
      </c>
      <c r="Y23" s="82">
        <v>42.484726000000002</v>
      </c>
      <c r="Z23" s="82">
        <v>42.518203999999997</v>
      </c>
      <c r="AA23" s="82">
        <v>42.551932999999998</v>
      </c>
      <c r="AB23" s="82">
        <v>42.584549000000003</v>
      </c>
      <c r="AC23" s="82">
        <v>42.616275999999999</v>
      </c>
      <c r="AD23" s="82">
        <v>42.648032999999998</v>
      </c>
      <c r="AE23" s="82">
        <v>42.679603999999998</v>
      </c>
      <c r="AF23" s="82">
        <v>42.693260000000002</v>
      </c>
      <c r="AG23" s="85">
        <v>1E-3</v>
      </c>
    </row>
    <row r="24" spans="1:33" ht="15" customHeight="1" x14ac:dyDescent="0.35">
      <c r="A24" s="77" t="s">
        <v>1931</v>
      </c>
      <c r="B24" s="81" t="s">
        <v>1932</v>
      </c>
      <c r="C24" s="82">
        <v>31.365496</v>
      </c>
      <c r="D24" s="82">
        <v>31.473112</v>
      </c>
      <c r="E24" s="82">
        <v>31.573108999999999</v>
      </c>
      <c r="F24" s="82">
        <v>31.669305999999999</v>
      </c>
      <c r="G24" s="82">
        <v>31.780277000000002</v>
      </c>
      <c r="H24" s="82">
        <v>31.877213000000001</v>
      </c>
      <c r="I24" s="82">
        <v>31.974556</v>
      </c>
      <c r="J24" s="82">
        <v>32.071823000000002</v>
      </c>
      <c r="K24" s="82">
        <v>32.169037000000003</v>
      </c>
      <c r="L24" s="82">
        <v>32.266064</v>
      </c>
      <c r="M24" s="82">
        <v>32.363208999999998</v>
      </c>
      <c r="N24" s="82">
        <v>32.455105000000003</v>
      </c>
      <c r="O24" s="82">
        <v>32.534218000000003</v>
      </c>
      <c r="P24" s="82">
        <v>32.533622999999999</v>
      </c>
      <c r="Q24" s="82">
        <v>32.519131000000002</v>
      </c>
      <c r="R24" s="82">
        <v>32.521796999999999</v>
      </c>
      <c r="S24" s="82">
        <v>32.526600000000002</v>
      </c>
      <c r="T24" s="82">
        <v>32.534709999999997</v>
      </c>
      <c r="U24" s="82">
        <v>32.543301</v>
      </c>
      <c r="V24" s="82">
        <v>32.556148999999998</v>
      </c>
      <c r="W24" s="82">
        <v>32.565097999999999</v>
      </c>
      <c r="X24" s="82">
        <v>32.575313999999999</v>
      </c>
      <c r="Y24" s="82">
        <v>32.582661000000002</v>
      </c>
      <c r="Z24" s="82">
        <v>32.591099</v>
      </c>
      <c r="AA24" s="82">
        <v>32.599330999999999</v>
      </c>
      <c r="AB24" s="82">
        <v>32.607407000000002</v>
      </c>
      <c r="AC24" s="82">
        <v>32.615448000000001</v>
      </c>
      <c r="AD24" s="82">
        <v>32.624569000000001</v>
      </c>
      <c r="AE24" s="82">
        <v>32.633175000000001</v>
      </c>
      <c r="AF24" s="82">
        <v>32.635998000000001</v>
      </c>
      <c r="AG24" s="85">
        <v>1E-3</v>
      </c>
    </row>
    <row r="25" spans="1:33" ht="15" customHeight="1" x14ac:dyDescent="0.35">
      <c r="A25" s="77" t="s">
        <v>1933</v>
      </c>
      <c r="B25" s="81" t="s">
        <v>1934</v>
      </c>
      <c r="C25" s="82">
        <v>37.499747999999997</v>
      </c>
      <c r="D25" s="82">
        <v>37.643185000000003</v>
      </c>
      <c r="E25" s="82">
        <v>37.829704</v>
      </c>
      <c r="F25" s="82">
        <v>38.054665</v>
      </c>
      <c r="G25" s="82">
        <v>38.177813999999998</v>
      </c>
      <c r="H25" s="82">
        <v>38.314990999999999</v>
      </c>
      <c r="I25" s="82">
        <v>38.453423000000001</v>
      </c>
      <c r="J25" s="82">
        <v>38.593536</v>
      </c>
      <c r="K25" s="82">
        <v>38.711585999999997</v>
      </c>
      <c r="L25" s="82">
        <v>38.822975</v>
      </c>
      <c r="M25" s="82">
        <v>38.932304000000002</v>
      </c>
      <c r="N25" s="82">
        <v>39.036568000000003</v>
      </c>
      <c r="O25" s="82">
        <v>39.139549000000002</v>
      </c>
      <c r="P25" s="82">
        <v>39.172466</v>
      </c>
      <c r="Q25" s="82">
        <v>39.187781999999999</v>
      </c>
      <c r="R25" s="82">
        <v>39.187964999999998</v>
      </c>
      <c r="S25" s="82">
        <v>39.204590000000003</v>
      </c>
      <c r="T25" s="82">
        <v>39.220996999999997</v>
      </c>
      <c r="U25" s="82">
        <v>39.238255000000002</v>
      </c>
      <c r="V25" s="82">
        <v>39.255156999999997</v>
      </c>
      <c r="W25" s="82">
        <v>39.269981000000001</v>
      </c>
      <c r="X25" s="82">
        <v>39.285217000000003</v>
      </c>
      <c r="Y25" s="82">
        <v>39.296635000000002</v>
      </c>
      <c r="Z25" s="82">
        <v>39.306148999999998</v>
      </c>
      <c r="AA25" s="82">
        <v>39.317402000000001</v>
      </c>
      <c r="AB25" s="82">
        <v>39.328873000000002</v>
      </c>
      <c r="AC25" s="82">
        <v>39.339542000000002</v>
      </c>
      <c r="AD25" s="82">
        <v>39.354377999999997</v>
      </c>
      <c r="AE25" s="82">
        <v>39.366230000000002</v>
      </c>
      <c r="AF25" s="82">
        <v>39.374564999999997</v>
      </c>
      <c r="AG25" s="85">
        <v>2E-3</v>
      </c>
    </row>
    <row r="26" spans="1:33" ht="15" customHeight="1" x14ac:dyDescent="0.35">
      <c r="A26" s="77" t="s">
        <v>1935</v>
      </c>
      <c r="B26" s="81" t="s">
        <v>1936</v>
      </c>
      <c r="C26" s="82">
        <v>30.286076000000001</v>
      </c>
      <c r="D26" s="82">
        <v>30.431263000000001</v>
      </c>
      <c r="E26" s="82">
        <v>30.721406999999999</v>
      </c>
      <c r="F26" s="82">
        <v>31.039860000000001</v>
      </c>
      <c r="G26" s="82">
        <v>31.226185000000001</v>
      </c>
      <c r="H26" s="82">
        <v>31.419900999999999</v>
      </c>
      <c r="I26" s="82">
        <v>31.587890999999999</v>
      </c>
      <c r="J26" s="82">
        <v>31.762304</v>
      </c>
      <c r="K26" s="82">
        <v>31.909716</v>
      </c>
      <c r="L26" s="82">
        <v>32.032710999999999</v>
      </c>
      <c r="M26" s="82">
        <v>32.144516000000003</v>
      </c>
      <c r="N26" s="82">
        <v>32.245933999999998</v>
      </c>
      <c r="O26" s="82">
        <v>32.346848000000001</v>
      </c>
      <c r="P26" s="82">
        <v>32.379623000000002</v>
      </c>
      <c r="Q26" s="82">
        <v>32.399864000000001</v>
      </c>
      <c r="R26" s="82">
        <v>32.419659000000003</v>
      </c>
      <c r="S26" s="82">
        <v>32.459499000000001</v>
      </c>
      <c r="T26" s="82">
        <v>32.475456000000001</v>
      </c>
      <c r="U26" s="82">
        <v>32.492511999999998</v>
      </c>
      <c r="V26" s="82">
        <v>32.507553000000001</v>
      </c>
      <c r="W26" s="82">
        <v>32.522717</v>
      </c>
      <c r="X26" s="82">
        <v>32.537533000000003</v>
      </c>
      <c r="Y26" s="82">
        <v>32.550995</v>
      </c>
      <c r="Z26" s="82">
        <v>32.564632000000003</v>
      </c>
      <c r="AA26" s="82">
        <v>32.578243000000001</v>
      </c>
      <c r="AB26" s="82">
        <v>32.591576000000003</v>
      </c>
      <c r="AC26" s="82">
        <v>32.604419999999998</v>
      </c>
      <c r="AD26" s="82">
        <v>32.619239999999998</v>
      </c>
      <c r="AE26" s="82">
        <v>32.633068000000002</v>
      </c>
      <c r="AF26" s="82">
        <v>32.643234</v>
      </c>
      <c r="AG26" s="85">
        <v>3.0000000000000001E-3</v>
      </c>
    </row>
    <row r="27" spans="1:33" ht="15" customHeight="1" x14ac:dyDescent="0.35">
      <c r="A27" s="77" t="s">
        <v>1937</v>
      </c>
      <c r="B27" s="81" t="s">
        <v>1938</v>
      </c>
      <c r="C27" s="82">
        <v>36.480446000000001</v>
      </c>
      <c r="D27" s="82">
        <v>36.591793000000003</v>
      </c>
      <c r="E27" s="82">
        <v>36.711219999999997</v>
      </c>
      <c r="F27" s="82">
        <v>36.817146000000001</v>
      </c>
      <c r="G27" s="82">
        <v>36.910088000000002</v>
      </c>
      <c r="H27" s="82">
        <v>37.004367999999999</v>
      </c>
      <c r="I27" s="82">
        <v>37.098976</v>
      </c>
      <c r="J27" s="82">
        <v>37.194965000000003</v>
      </c>
      <c r="K27" s="82">
        <v>37.290900999999998</v>
      </c>
      <c r="L27" s="82">
        <v>37.386615999999997</v>
      </c>
      <c r="M27" s="82">
        <v>37.483069999999998</v>
      </c>
      <c r="N27" s="82">
        <v>37.579048</v>
      </c>
      <c r="O27" s="82">
        <v>37.673977000000001</v>
      </c>
      <c r="P27" s="82">
        <v>37.691749999999999</v>
      </c>
      <c r="Q27" s="82">
        <v>37.688454</v>
      </c>
      <c r="R27" s="82">
        <v>37.683098000000001</v>
      </c>
      <c r="S27" s="82">
        <v>37.677428999999997</v>
      </c>
      <c r="T27" s="82">
        <v>37.690886999999996</v>
      </c>
      <c r="U27" s="82">
        <v>37.703792999999997</v>
      </c>
      <c r="V27" s="82">
        <v>37.714657000000003</v>
      </c>
      <c r="W27" s="82">
        <v>37.725586</v>
      </c>
      <c r="X27" s="82">
        <v>37.735073</v>
      </c>
      <c r="Y27" s="82">
        <v>37.738906999999998</v>
      </c>
      <c r="Z27" s="82">
        <v>37.742054000000003</v>
      </c>
      <c r="AA27" s="82">
        <v>37.742775000000002</v>
      </c>
      <c r="AB27" s="82">
        <v>37.750031</v>
      </c>
      <c r="AC27" s="82">
        <v>37.759974999999997</v>
      </c>
      <c r="AD27" s="82">
        <v>37.768161999999997</v>
      </c>
      <c r="AE27" s="82">
        <v>37.777175999999997</v>
      </c>
      <c r="AF27" s="82">
        <v>37.779452999999997</v>
      </c>
      <c r="AG27" s="85">
        <v>1E-3</v>
      </c>
    </row>
    <row r="28" spans="1:33" ht="15" customHeight="1" x14ac:dyDescent="0.35">
      <c r="A28" s="77" t="s">
        <v>1939</v>
      </c>
      <c r="B28" s="81" t="s">
        <v>1940</v>
      </c>
      <c r="C28" s="82">
        <v>42.995685999999999</v>
      </c>
      <c r="D28" s="82">
        <v>43.090964999999997</v>
      </c>
      <c r="E28" s="82">
        <v>43.219315000000002</v>
      </c>
      <c r="F28" s="82">
        <v>43.347385000000003</v>
      </c>
      <c r="G28" s="82">
        <v>43.459949000000002</v>
      </c>
      <c r="H28" s="82">
        <v>43.559189000000003</v>
      </c>
      <c r="I28" s="82">
        <v>43.659416</v>
      </c>
      <c r="J28" s="82">
        <v>43.762481999999999</v>
      </c>
      <c r="K28" s="82">
        <v>43.861857999999998</v>
      </c>
      <c r="L28" s="82">
        <v>43.960906999999999</v>
      </c>
      <c r="M28" s="82">
        <v>44.061340000000001</v>
      </c>
      <c r="N28" s="82">
        <v>44.160435</v>
      </c>
      <c r="O28" s="82">
        <v>44.261432999999997</v>
      </c>
      <c r="P28" s="82">
        <v>44.294079000000004</v>
      </c>
      <c r="Q28" s="82">
        <v>44.313029999999998</v>
      </c>
      <c r="R28" s="82">
        <v>44.329945000000002</v>
      </c>
      <c r="S28" s="82">
        <v>44.344420999999997</v>
      </c>
      <c r="T28" s="82">
        <v>44.359138000000002</v>
      </c>
      <c r="U28" s="82">
        <v>44.373958999999999</v>
      </c>
      <c r="V28" s="82">
        <v>44.386710999999998</v>
      </c>
      <c r="W28" s="82">
        <v>44.399265</v>
      </c>
      <c r="X28" s="82">
        <v>44.410980000000002</v>
      </c>
      <c r="Y28" s="82">
        <v>44.422221999999998</v>
      </c>
      <c r="Z28" s="82">
        <v>44.432975999999996</v>
      </c>
      <c r="AA28" s="82">
        <v>44.443268000000003</v>
      </c>
      <c r="AB28" s="82">
        <v>44.453426</v>
      </c>
      <c r="AC28" s="82">
        <v>44.463630999999999</v>
      </c>
      <c r="AD28" s="82">
        <v>44.473948999999998</v>
      </c>
      <c r="AE28" s="82">
        <v>44.484268</v>
      </c>
      <c r="AF28" s="82">
        <v>44.488869000000001</v>
      </c>
      <c r="AG28" s="85">
        <v>1E-3</v>
      </c>
    </row>
    <row r="29" spans="1:33" ht="15" customHeight="1" x14ac:dyDescent="0.35">
      <c r="A29" s="77" t="s">
        <v>1941</v>
      </c>
      <c r="B29" s="81" t="s">
        <v>1942</v>
      </c>
      <c r="C29" s="82">
        <v>62.387104000000001</v>
      </c>
      <c r="D29" s="82">
        <v>62.528087999999997</v>
      </c>
      <c r="E29" s="82">
        <v>62.721080999999998</v>
      </c>
      <c r="F29" s="82">
        <v>62.903911999999998</v>
      </c>
      <c r="G29" s="82">
        <v>63.002448999999999</v>
      </c>
      <c r="H29" s="82">
        <v>63.117702000000001</v>
      </c>
      <c r="I29" s="82">
        <v>63.237461000000003</v>
      </c>
      <c r="J29" s="82">
        <v>63.363036999999998</v>
      </c>
      <c r="K29" s="82">
        <v>63.472729000000001</v>
      </c>
      <c r="L29" s="82">
        <v>63.575909000000003</v>
      </c>
      <c r="M29" s="82">
        <v>63.679130999999998</v>
      </c>
      <c r="N29" s="82">
        <v>63.779369000000003</v>
      </c>
      <c r="O29" s="82">
        <v>63.884365000000003</v>
      </c>
      <c r="P29" s="82">
        <v>63.919665999999999</v>
      </c>
      <c r="Q29" s="82">
        <v>63.941113000000001</v>
      </c>
      <c r="R29" s="82">
        <v>63.962192999999999</v>
      </c>
      <c r="S29" s="82">
        <v>63.992911999999997</v>
      </c>
      <c r="T29" s="82">
        <v>64.011275999999995</v>
      </c>
      <c r="U29" s="82">
        <v>64.029563999999993</v>
      </c>
      <c r="V29" s="82">
        <v>64.043587000000002</v>
      </c>
      <c r="W29" s="82">
        <v>64.058402999999998</v>
      </c>
      <c r="X29" s="82">
        <v>64.071663000000001</v>
      </c>
      <c r="Y29" s="82">
        <v>64.081717999999995</v>
      </c>
      <c r="Z29" s="82">
        <v>64.090110999999993</v>
      </c>
      <c r="AA29" s="82">
        <v>64.097442999999998</v>
      </c>
      <c r="AB29" s="82">
        <v>64.110457999999994</v>
      </c>
      <c r="AC29" s="82">
        <v>64.119568000000001</v>
      </c>
      <c r="AD29" s="82">
        <v>64.130554000000004</v>
      </c>
      <c r="AE29" s="82">
        <v>64.138710000000003</v>
      </c>
      <c r="AF29" s="82">
        <v>64.142792</v>
      </c>
      <c r="AG29" s="85">
        <v>1E-3</v>
      </c>
    </row>
    <row r="30" spans="1:33" ht="15" customHeight="1" x14ac:dyDescent="0.35">
      <c r="A30" s="77" t="s">
        <v>1943</v>
      </c>
      <c r="B30" s="81" t="s">
        <v>1944</v>
      </c>
      <c r="C30" s="82">
        <v>30.846108999999998</v>
      </c>
      <c r="D30" s="82">
        <v>30.910498</v>
      </c>
      <c r="E30" s="82">
        <v>31.06391</v>
      </c>
      <c r="F30" s="82">
        <v>31.227428</v>
      </c>
      <c r="G30" s="82">
        <v>31.347382</v>
      </c>
      <c r="H30" s="82">
        <v>31.466411999999998</v>
      </c>
      <c r="I30" s="82">
        <v>31.585732</v>
      </c>
      <c r="J30" s="82">
        <v>31.710854000000001</v>
      </c>
      <c r="K30" s="82">
        <v>31.830186999999999</v>
      </c>
      <c r="L30" s="82">
        <v>31.943014000000002</v>
      </c>
      <c r="M30" s="82">
        <v>32.056755000000003</v>
      </c>
      <c r="N30" s="82">
        <v>32.163086</v>
      </c>
      <c r="O30" s="82">
        <v>32.274203999999997</v>
      </c>
      <c r="P30" s="82">
        <v>32.316752999999999</v>
      </c>
      <c r="Q30" s="82">
        <v>32.346577000000003</v>
      </c>
      <c r="R30" s="82">
        <v>32.376060000000003</v>
      </c>
      <c r="S30" s="82">
        <v>32.406863999999999</v>
      </c>
      <c r="T30" s="82">
        <v>32.432364999999997</v>
      </c>
      <c r="U30" s="82">
        <v>32.458885000000002</v>
      </c>
      <c r="V30" s="82">
        <v>32.478988999999999</v>
      </c>
      <c r="W30" s="82">
        <v>32.499687000000002</v>
      </c>
      <c r="X30" s="82">
        <v>32.519072999999999</v>
      </c>
      <c r="Y30" s="82">
        <v>32.537849000000001</v>
      </c>
      <c r="Z30" s="82">
        <v>32.556702000000001</v>
      </c>
      <c r="AA30" s="82">
        <v>32.575603000000001</v>
      </c>
      <c r="AB30" s="82">
        <v>32.594284000000002</v>
      </c>
      <c r="AC30" s="82">
        <v>32.613922000000002</v>
      </c>
      <c r="AD30" s="82">
        <v>32.632275</v>
      </c>
      <c r="AE30" s="82">
        <v>32.651398</v>
      </c>
      <c r="AF30" s="82">
        <v>32.666415999999998</v>
      </c>
      <c r="AG30" s="85">
        <v>2E-3</v>
      </c>
    </row>
    <row r="31" spans="1:33" ht="15" customHeight="1" x14ac:dyDescent="0.35">
      <c r="A31" s="77" t="s">
        <v>1945</v>
      </c>
      <c r="B31" s="81" t="s">
        <v>1946</v>
      </c>
      <c r="C31" s="82">
        <v>43.598880999999999</v>
      </c>
      <c r="D31" s="82">
        <v>43.659447</v>
      </c>
      <c r="E31" s="82">
        <v>43.781345000000002</v>
      </c>
      <c r="F31" s="82">
        <v>43.938437999999998</v>
      </c>
      <c r="G31" s="82">
        <v>44.069724999999998</v>
      </c>
      <c r="H31" s="82">
        <v>44.198695999999998</v>
      </c>
      <c r="I31" s="82">
        <v>44.323692000000001</v>
      </c>
      <c r="J31" s="82">
        <v>44.450851</v>
      </c>
      <c r="K31" s="82">
        <v>44.567309999999999</v>
      </c>
      <c r="L31" s="82">
        <v>44.679703000000003</v>
      </c>
      <c r="M31" s="82">
        <v>44.792858000000003</v>
      </c>
      <c r="N31" s="82">
        <v>44.897869</v>
      </c>
      <c r="O31" s="82">
        <v>45.006751999999999</v>
      </c>
      <c r="P31" s="82">
        <v>45.046230000000001</v>
      </c>
      <c r="Q31" s="82">
        <v>45.056198000000002</v>
      </c>
      <c r="R31" s="82">
        <v>45.074272000000001</v>
      </c>
      <c r="S31" s="82">
        <v>45.092650999999996</v>
      </c>
      <c r="T31" s="82">
        <v>45.111393</v>
      </c>
      <c r="U31" s="82">
        <v>45.132888999999999</v>
      </c>
      <c r="V31" s="82">
        <v>45.154471999999998</v>
      </c>
      <c r="W31" s="82">
        <v>45.173732999999999</v>
      </c>
      <c r="X31" s="82">
        <v>45.193500999999998</v>
      </c>
      <c r="Y31" s="82">
        <v>45.210349999999998</v>
      </c>
      <c r="Z31" s="82">
        <v>45.227916999999998</v>
      </c>
      <c r="AA31" s="82">
        <v>45.245593999999997</v>
      </c>
      <c r="AB31" s="82">
        <v>45.262797999999997</v>
      </c>
      <c r="AC31" s="82">
        <v>45.280144</v>
      </c>
      <c r="AD31" s="82">
        <v>45.299537999999998</v>
      </c>
      <c r="AE31" s="82">
        <v>45.318199</v>
      </c>
      <c r="AF31" s="82">
        <v>45.334026000000001</v>
      </c>
      <c r="AG31" s="85">
        <v>1E-3</v>
      </c>
    </row>
    <row r="32" spans="1:33" ht="15" customHeight="1" x14ac:dyDescent="0.35">
      <c r="B32" s="34" t="s">
        <v>32</v>
      </c>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5"/>
    </row>
    <row r="33" spans="1:33" ht="14.5" x14ac:dyDescent="0.35">
      <c r="A33" s="77" t="s">
        <v>1947</v>
      </c>
      <c r="B33" s="81" t="s">
        <v>1916</v>
      </c>
      <c r="C33" s="82">
        <v>0</v>
      </c>
      <c r="D33" s="82">
        <v>0</v>
      </c>
      <c r="E33" s="82">
        <v>0</v>
      </c>
      <c r="F33" s="82">
        <v>0</v>
      </c>
      <c r="G33" s="82">
        <v>0</v>
      </c>
      <c r="H33" s="82">
        <v>0</v>
      </c>
      <c r="I33" s="82">
        <v>0</v>
      </c>
      <c r="J33" s="82">
        <v>0</v>
      </c>
      <c r="K33" s="82">
        <v>0</v>
      </c>
      <c r="L33" s="82">
        <v>0</v>
      </c>
      <c r="M33" s="82">
        <v>0</v>
      </c>
      <c r="N33" s="82">
        <v>0</v>
      </c>
      <c r="O33" s="82">
        <v>0</v>
      </c>
      <c r="P33" s="82">
        <v>0</v>
      </c>
      <c r="Q33" s="82">
        <v>0</v>
      </c>
      <c r="R33" s="82">
        <v>0</v>
      </c>
      <c r="S33" s="82">
        <v>0</v>
      </c>
      <c r="T33" s="82">
        <v>0</v>
      </c>
      <c r="U33" s="82">
        <v>0</v>
      </c>
      <c r="V33" s="82">
        <v>0</v>
      </c>
      <c r="W33" s="82">
        <v>0</v>
      </c>
      <c r="X33" s="82">
        <v>0</v>
      </c>
      <c r="Y33" s="82">
        <v>0</v>
      </c>
      <c r="Z33" s="82">
        <v>0</v>
      </c>
      <c r="AA33" s="82">
        <v>0</v>
      </c>
      <c r="AB33" s="82">
        <v>0</v>
      </c>
      <c r="AC33" s="82">
        <v>0</v>
      </c>
      <c r="AD33" s="82">
        <v>0</v>
      </c>
      <c r="AE33" s="82">
        <v>0</v>
      </c>
      <c r="AF33" s="82">
        <v>0</v>
      </c>
      <c r="AG33" s="85" t="s">
        <v>11</v>
      </c>
    </row>
    <row r="34" spans="1:33" ht="15" customHeight="1" x14ac:dyDescent="0.35">
      <c r="A34" s="77" t="s">
        <v>1948</v>
      </c>
      <c r="B34" s="81" t="s">
        <v>1918</v>
      </c>
      <c r="C34" s="82">
        <v>42.022624999999998</v>
      </c>
      <c r="D34" s="82">
        <v>41.976700000000001</v>
      </c>
      <c r="E34" s="82">
        <v>42.063721000000001</v>
      </c>
      <c r="F34" s="82">
        <v>42.168919000000002</v>
      </c>
      <c r="G34" s="82">
        <v>42.351348999999999</v>
      </c>
      <c r="H34" s="82">
        <v>42.515991</v>
      </c>
      <c r="I34" s="82">
        <v>42.592976</v>
      </c>
      <c r="J34" s="82">
        <v>42.670723000000002</v>
      </c>
      <c r="K34" s="82">
        <v>42.746505999999997</v>
      </c>
      <c r="L34" s="82">
        <v>42.818035000000002</v>
      </c>
      <c r="M34" s="82">
        <v>42.890881</v>
      </c>
      <c r="N34" s="82">
        <v>42.949821</v>
      </c>
      <c r="O34" s="82">
        <v>43.01878</v>
      </c>
      <c r="P34" s="82">
        <v>43.064816</v>
      </c>
      <c r="Q34" s="82">
        <v>43.104892999999997</v>
      </c>
      <c r="R34" s="82">
        <v>43.147606000000003</v>
      </c>
      <c r="S34" s="82">
        <v>43.190047999999997</v>
      </c>
      <c r="T34" s="82">
        <v>43.231296999999998</v>
      </c>
      <c r="U34" s="82">
        <v>43.276684000000003</v>
      </c>
      <c r="V34" s="82">
        <v>43.316040000000001</v>
      </c>
      <c r="W34" s="82">
        <v>43.356171000000003</v>
      </c>
      <c r="X34" s="82">
        <v>43.396563999999998</v>
      </c>
      <c r="Y34" s="82">
        <v>43.435574000000003</v>
      </c>
      <c r="Z34" s="82">
        <v>43.476353000000003</v>
      </c>
      <c r="AA34" s="82">
        <v>43.518684</v>
      </c>
      <c r="AB34" s="82">
        <v>43.560710999999998</v>
      </c>
      <c r="AC34" s="82">
        <v>43.603836000000001</v>
      </c>
      <c r="AD34" s="82">
        <v>43.647320000000001</v>
      </c>
      <c r="AE34" s="82">
        <v>43.691223000000001</v>
      </c>
      <c r="AF34" s="82">
        <v>43.720405999999997</v>
      </c>
      <c r="AG34" s="85">
        <v>1E-3</v>
      </c>
    </row>
    <row r="35" spans="1:33" ht="15" customHeight="1" x14ac:dyDescent="0.35">
      <c r="A35" s="77" t="s">
        <v>1949</v>
      </c>
      <c r="B35" s="81" t="s">
        <v>1920</v>
      </c>
      <c r="C35" s="82">
        <v>34.425331</v>
      </c>
      <c r="D35" s="82">
        <v>34.369582999999999</v>
      </c>
      <c r="E35" s="82">
        <v>34.459881000000003</v>
      </c>
      <c r="F35" s="82">
        <v>34.564449000000003</v>
      </c>
      <c r="G35" s="82">
        <v>34.757195000000003</v>
      </c>
      <c r="H35" s="82">
        <v>34.892426</v>
      </c>
      <c r="I35" s="82">
        <v>34.967751</v>
      </c>
      <c r="J35" s="82">
        <v>35.048985000000002</v>
      </c>
      <c r="K35" s="82">
        <v>35.129063000000002</v>
      </c>
      <c r="L35" s="82">
        <v>35.204815000000004</v>
      </c>
      <c r="M35" s="82">
        <v>35.282856000000002</v>
      </c>
      <c r="N35" s="82">
        <v>35.347313</v>
      </c>
      <c r="O35" s="82">
        <v>35.423648999999997</v>
      </c>
      <c r="P35" s="82">
        <v>35.47636</v>
      </c>
      <c r="Q35" s="82">
        <v>35.523688999999997</v>
      </c>
      <c r="R35" s="82">
        <v>35.571869</v>
      </c>
      <c r="S35" s="82">
        <v>35.619594999999997</v>
      </c>
      <c r="T35" s="82">
        <v>35.665421000000002</v>
      </c>
      <c r="U35" s="82">
        <v>35.715473000000003</v>
      </c>
      <c r="V35" s="82">
        <v>35.758094999999997</v>
      </c>
      <c r="W35" s="82">
        <v>35.801479</v>
      </c>
      <c r="X35" s="82">
        <v>35.844822000000001</v>
      </c>
      <c r="Y35" s="82">
        <v>35.886401999999997</v>
      </c>
      <c r="Z35" s="82">
        <v>35.929755999999998</v>
      </c>
      <c r="AA35" s="82">
        <v>35.974921999999999</v>
      </c>
      <c r="AB35" s="82">
        <v>36.019599999999997</v>
      </c>
      <c r="AC35" s="82">
        <v>36.065567000000001</v>
      </c>
      <c r="AD35" s="82">
        <v>36.111919</v>
      </c>
      <c r="AE35" s="82">
        <v>36.158791000000001</v>
      </c>
      <c r="AF35" s="82">
        <v>36.191952000000001</v>
      </c>
      <c r="AG35" s="85">
        <v>2E-3</v>
      </c>
    </row>
    <row r="36" spans="1:33" ht="15" customHeight="1" x14ac:dyDescent="0.35">
      <c r="A36" s="77" t="s">
        <v>1950</v>
      </c>
      <c r="B36" s="81" t="s">
        <v>1922</v>
      </c>
      <c r="C36" s="82">
        <v>34.699753000000001</v>
      </c>
      <c r="D36" s="82">
        <v>34.653179000000002</v>
      </c>
      <c r="E36" s="82">
        <v>34.742435</v>
      </c>
      <c r="F36" s="82">
        <v>34.854304999999997</v>
      </c>
      <c r="G36" s="82">
        <v>35.002316</v>
      </c>
      <c r="H36" s="82">
        <v>35.117615000000001</v>
      </c>
      <c r="I36" s="82">
        <v>35.192047000000002</v>
      </c>
      <c r="J36" s="82">
        <v>35.271732</v>
      </c>
      <c r="K36" s="82">
        <v>35.35022</v>
      </c>
      <c r="L36" s="82">
        <v>35.424396999999999</v>
      </c>
      <c r="M36" s="82">
        <v>35.499797999999998</v>
      </c>
      <c r="N36" s="82">
        <v>35.562308999999999</v>
      </c>
      <c r="O36" s="82">
        <v>35.635784000000001</v>
      </c>
      <c r="P36" s="82">
        <v>35.685836999999999</v>
      </c>
      <c r="Q36" s="82">
        <v>35.730873000000003</v>
      </c>
      <c r="R36" s="82">
        <v>35.776432</v>
      </c>
      <c r="S36" s="82">
        <v>35.821914999999997</v>
      </c>
      <c r="T36" s="82">
        <v>35.865516999999997</v>
      </c>
      <c r="U36" s="82">
        <v>35.912979</v>
      </c>
      <c r="V36" s="82">
        <v>35.953735000000002</v>
      </c>
      <c r="W36" s="82">
        <v>35.995209000000003</v>
      </c>
      <c r="X36" s="82">
        <v>36.03669</v>
      </c>
      <c r="Y36" s="82">
        <v>36.076565000000002</v>
      </c>
      <c r="Z36" s="82">
        <v>36.118099000000001</v>
      </c>
      <c r="AA36" s="82">
        <v>36.161312000000002</v>
      </c>
      <c r="AB36" s="82">
        <v>36.204113</v>
      </c>
      <c r="AC36" s="82">
        <v>36.248069999999998</v>
      </c>
      <c r="AD36" s="82">
        <v>36.292397000000001</v>
      </c>
      <c r="AE36" s="82">
        <v>36.337176999999997</v>
      </c>
      <c r="AF36" s="82">
        <v>36.367629999999998</v>
      </c>
      <c r="AG36" s="85">
        <v>2E-3</v>
      </c>
    </row>
    <row r="37" spans="1:33" ht="15" customHeight="1" x14ac:dyDescent="0.35">
      <c r="A37" s="77" t="s">
        <v>1951</v>
      </c>
      <c r="B37" s="81" t="s">
        <v>1924</v>
      </c>
      <c r="C37" s="82">
        <v>40.399161999999997</v>
      </c>
      <c r="D37" s="82">
        <v>40.362442000000001</v>
      </c>
      <c r="E37" s="82">
        <v>40.448936000000003</v>
      </c>
      <c r="F37" s="82">
        <v>40.570194000000001</v>
      </c>
      <c r="G37" s="82">
        <v>40.722248</v>
      </c>
      <c r="H37" s="82">
        <v>40.868144999999998</v>
      </c>
      <c r="I37" s="82">
        <v>40.939743</v>
      </c>
      <c r="J37" s="82">
        <v>41.015586999999996</v>
      </c>
      <c r="K37" s="82">
        <v>41.090839000000003</v>
      </c>
      <c r="L37" s="82">
        <v>41.161999000000002</v>
      </c>
      <c r="M37" s="82">
        <v>41.234122999999997</v>
      </c>
      <c r="N37" s="82">
        <v>41.294899000000001</v>
      </c>
      <c r="O37" s="82">
        <v>41.365344999999998</v>
      </c>
      <c r="P37" s="82">
        <v>41.412354000000001</v>
      </c>
      <c r="Q37" s="82">
        <v>41.454552</v>
      </c>
      <c r="R37" s="82">
        <v>41.498356000000001</v>
      </c>
      <c r="S37" s="82">
        <v>41.541451000000002</v>
      </c>
      <c r="T37" s="82">
        <v>41.582901</v>
      </c>
      <c r="U37" s="82">
        <v>41.627749999999999</v>
      </c>
      <c r="V37" s="82">
        <v>41.666491999999998</v>
      </c>
      <c r="W37" s="82">
        <v>41.705821999999998</v>
      </c>
      <c r="X37" s="82">
        <v>41.745089999999998</v>
      </c>
      <c r="Y37" s="82">
        <v>41.782913000000001</v>
      </c>
      <c r="Z37" s="82">
        <v>41.822166000000003</v>
      </c>
      <c r="AA37" s="82">
        <v>41.862845999999998</v>
      </c>
      <c r="AB37" s="82">
        <v>41.903137000000001</v>
      </c>
      <c r="AC37" s="82">
        <v>41.944431000000002</v>
      </c>
      <c r="AD37" s="82">
        <v>41.985999999999997</v>
      </c>
      <c r="AE37" s="82">
        <v>42.027968999999999</v>
      </c>
      <c r="AF37" s="82">
        <v>42.054653000000002</v>
      </c>
      <c r="AG37" s="85">
        <v>1E-3</v>
      </c>
    </row>
    <row r="38" spans="1:33" ht="12" customHeight="1" x14ac:dyDescent="0.35">
      <c r="A38" s="77" t="s">
        <v>1952</v>
      </c>
      <c r="B38" s="81" t="s">
        <v>1926</v>
      </c>
      <c r="C38" s="82">
        <v>0</v>
      </c>
      <c r="D38" s="82">
        <v>0</v>
      </c>
      <c r="E38" s="82">
        <v>0</v>
      </c>
      <c r="F38" s="82">
        <v>0</v>
      </c>
      <c r="G38" s="82">
        <v>0</v>
      </c>
      <c r="H38" s="82">
        <v>0</v>
      </c>
      <c r="I38" s="82">
        <v>0</v>
      </c>
      <c r="J38" s="82">
        <v>0</v>
      </c>
      <c r="K38" s="82">
        <v>0</v>
      </c>
      <c r="L38" s="82">
        <v>0</v>
      </c>
      <c r="M38" s="82">
        <v>0</v>
      </c>
      <c r="N38" s="82">
        <v>0</v>
      </c>
      <c r="O38" s="82">
        <v>0</v>
      </c>
      <c r="P38" s="82">
        <v>0</v>
      </c>
      <c r="Q38" s="82">
        <v>0</v>
      </c>
      <c r="R38" s="82">
        <v>0</v>
      </c>
      <c r="S38" s="82">
        <v>0</v>
      </c>
      <c r="T38" s="82">
        <v>0</v>
      </c>
      <c r="U38" s="82">
        <v>0</v>
      </c>
      <c r="V38" s="82">
        <v>0</v>
      </c>
      <c r="W38" s="82">
        <v>0</v>
      </c>
      <c r="X38" s="82">
        <v>0</v>
      </c>
      <c r="Y38" s="82">
        <v>0</v>
      </c>
      <c r="Z38" s="82">
        <v>0</v>
      </c>
      <c r="AA38" s="82">
        <v>0</v>
      </c>
      <c r="AB38" s="82">
        <v>0</v>
      </c>
      <c r="AC38" s="82">
        <v>0</v>
      </c>
      <c r="AD38" s="82">
        <v>0</v>
      </c>
      <c r="AE38" s="82">
        <v>0</v>
      </c>
      <c r="AF38" s="82">
        <v>0</v>
      </c>
      <c r="AG38" s="85" t="s">
        <v>11</v>
      </c>
    </row>
    <row r="39" spans="1:33" ht="12" customHeight="1" x14ac:dyDescent="0.35">
      <c r="A39" s="77" t="s">
        <v>1953</v>
      </c>
      <c r="B39" s="81" t="s">
        <v>1928</v>
      </c>
      <c r="C39" s="82">
        <v>34.046405999999998</v>
      </c>
      <c r="D39" s="82">
        <v>34.045012999999997</v>
      </c>
      <c r="E39" s="82">
        <v>34.121657999999996</v>
      </c>
      <c r="F39" s="82">
        <v>34.251575000000003</v>
      </c>
      <c r="G39" s="82">
        <v>34.460735</v>
      </c>
      <c r="H39" s="82">
        <v>34.622002000000002</v>
      </c>
      <c r="I39" s="82">
        <v>34.686680000000003</v>
      </c>
      <c r="J39" s="82">
        <v>34.754269000000001</v>
      </c>
      <c r="K39" s="82">
        <v>34.820872999999999</v>
      </c>
      <c r="L39" s="82">
        <v>34.884472000000002</v>
      </c>
      <c r="M39" s="82">
        <v>34.948718999999997</v>
      </c>
      <c r="N39" s="82">
        <v>35.004973999999997</v>
      </c>
      <c r="O39" s="82">
        <v>35.067841000000001</v>
      </c>
      <c r="P39" s="82">
        <v>35.108325999999998</v>
      </c>
      <c r="Q39" s="82">
        <v>35.144340999999997</v>
      </c>
      <c r="R39" s="82">
        <v>35.180908000000002</v>
      </c>
      <c r="S39" s="82">
        <v>35.217205</v>
      </c>
      <c r="T39" s="82">
        <v>35.252312000000003</v>
      </c>
      <c r="U39" s="82">
        <v>35.289726000000002</v>
      </c>
      <c r="V39" s="82">
        <v>35.322845000000001</v>
      </c>
      <c r="W39" s="82">
        <v>35.356434</v>
      </c>
      <c r="X39" s="82">
        <v>35.389938000000001</v>
      </c>
      <c r="Y39" s="82">
        <v>35.422488999999999</v>
      </c>
      <c r="Z39" s="82">
        <v>35.456009000000002</v>
      </c>
      <c r="AA39" s="82">
        <v>35.490543000000002</v>
      </c>
      <c r="AB39" s="82">
        <v>35.524757000000001</v>
      </c>
      <c r="AC39" s="82">
        <v>35.559669</v>
      </c>
      <c r="AD39" s="82">
        <v>35.594734000000003</v>
      </c>
      <c r="AE39" s="82">
        <v>35.630077</v>
      </c>
      <c r="AF39" s="82">
        <v>35.648319000000001</v>
      </c>
      <c r="AG39" s="85">
        <v>2E-3</v>
      </c>
    </row>
    <row r="40" spans="1:33" ht="12" customHeight="1" x14ac:dyDescent="0.35">
      <c r="A40" s="77" t="s">
        <v>1954</v>
      </c>
      <c r="B40" s="81" t="s">
        <v>1930</v>
      </c>
      <c r="C40" s="82">
        <v>45.309269</v>
      </c>
      <c r="D40" s="82">
        <v>45.317070000000001</v>
      </c>
      <c r="E40" s="82">
        <v>45.389805000000003</v>
      </c>
      <c r="F40" s="82">
        <v>45.496155000000002</v>
      </c>
      <c r="G40" s="82">
        <v>45.680034999999997</v>
      </c>
      <c r="H40" s="82">
        <v>45.812705999999999</v>
      </c>
      <c r="I40" s="82">
        <v>45.874332000000003</v>
      </c>
      <c r="J40" s="82">
        <v>45.938152000000002</v>
      </c>
      <c r="K40" s="82">
        <v>46.001216999999997</v>
      </c>
      <c r="L40" s="82">
        <v>46.062012000000003</v>
      </c>
      <c r="M40" s="82">
        <v>46.123103999999998</v>
      </c>
      <c r="N40" s="82">
        <v>46.17794</v>
      </c>
      <c r="O40" s="82">
        <v>46.237822999999999</v>
      </c>
      <c r="P40" s="82">
        <v>46.275551</v>
      </c>
      <c r="Q40" s="82">
        <v>46.309441</v>
      </c>
      <c r="R40" s="82">
        <v>46.343788000000004</v>
      </c>
      <c r="S40" s="82">
        <v>46.378276999999997</v>
      </c>
      <c r="T40" s="82">
        <v>46.411242999999999</v>
      </c>
      <c r="U40" s="82">
        <v>46.445895999999998</v>
      </c>
      <c r="V40" s="82">
        <v>46.476761000000003</v>
      </c>
      <c r="W40" s="82">
        <v>46.508259000000002</v>
      </c>
      <c r="X40" s="82">
        <v>46.539436000000002</v>
      </c>
      <c r="Y40" s="82">
        <v>46.570025999999999</v>
      </c>
      <c r="Z40" s="82">
        <v>46.601222999999997</v>
      </c>
      <c r="AA40" s="82">
        <v>46.633110000000002</v>
      </c>
      <c r="AB40" s="82">
        <v>46.664673000000001</v>
      </c>
      <c r="AC40" s="82">
        <v>46.696849999999998</v>
      </c>
      <c r="AD40" s="82">
        <v>46.728789999999996</v>
      </c>
      <c r="AE40" s="82">
        <v>46.761012999999998</v>
      </c>
      <c r="AF40" s="82">
        <v>46.775024000000002</v>
      </c>
      <c r="AG40" s="85">
        <v>1E-3</v>
      </c>
    </row>
    <row r="41" spans="1:33" ht="12" customHeight="1" x14ac:dyDescent="0.35">
      <c r="A41" s="77" t="s">
        <v>1955</v>
      </c>
      <c r="B41" s="81" t="s">
        <v>1932</v>
      </c>
      <c r="C41" s="82">
        <v>37.753833999999998</v>
      </c>
      <c r="D41" s="82">
        <v>37.849879999999999</v>
      </c>
      <c r="E41" s="82">
        <v>37.965958000000001</v>
      </c>
      <c r="F41" s="82">
        <v>38.082821000000003</v>
      </c>
      <c r="G41" s="82">
        <v>38.178902000000001</v>
      </c>
      <c r="H41" s="82">
        <v>38.276226000000001</v>
      </c>
      <c r="I41" s="82">
        <v>38.373508000000001</v>
      </c>
      <c r="J41" s="82">
        <v>38.472144999999998</v>
      </c>
      <c r="K41" s="82">
        <v>38.569775</v>
      </c>
      <c r="L41" s="82">
        <v>38.666491999999998</v>
      </c>
      <c r="M41" s="82">
        <v>38.763508000000002</v>
      </c>
      <c r="N41" s="82">
        <v>38.858631000000003</v>
      </c>
      <c r="O41" s="82">
        <v>38.955429000000002</v>
      </c>
      <c r="P41" s="82">
        <v>38.984752999999998</v>
      </c>
      <c r="Q41" s="82">
        <v>39.001899999999999</v>
      </c>
      <c r="R41" s="82">
        <v>39.019038999999999</v>
      </c>
      <c r="S41" s="82">
        <v>39.034514999999999</v>
      </c>
      <c r="T41" s="82">
        <v>39.048381999999997</v>
      </c>
      <c r="U41" s="82">
        <v>39.061934999999998</v>
      </c>
      <c r="V41" s="82">
        <v>39.072997999999998</v>
      </c>
      <c r="W41" s="82">
        <v>39.084212999999998</v>
      </c>
      <c r="X41" s="82">
        <v>39.09478</v>
      </c>
      <c r="Y41" s="82">
        <v>39.105175000000003</v>
      </c>
      <c r="Z41" s="82">
        <v>39.115467000000002</v>
      </c>
      <c r="AA41" s="82">
        <v>39.125557000000001</v>
      </c>
      <c r="AB41" s="82">
        <v>39.135635000000001</v>
      </c>
      <c r="AC41" s="82">
        <v>39.146026999999997</v>
      </c>
      <c r="AD41" s="82">
        <v>39.155909999999999</v>
      </c>
      <c r="AE41" s="82">
        <v>39.166134</v>
      </c>
      <c r="AF41" s="82">
        <v>39.170516999999997</v>
      </c>
      <c r="AG41" s="85">
        <v>1E-3</v>
      </c>
    </row>
    <row r="42" spans="1:33" ht="12" customHeight="1" x14ac:dyDescent="0.35">
      <c r="A42" s="77" t="s">
        <v>1956</v>
      </c>
      <c r="B42" s="81" t="s">
        <v>1934</v>
      </c>
      <c r="C42" s="82">
        <v>43.857852999999999</v>
      </c>
      <c r="D42" s="82">
        <v>43.959708999999997</v>
      </c>
      <c r="E42" s="82">
        <v>44.114006000000003</v>
      </c>
      <c r="F42" s="82">
        <v>44.293410999999999</v>
      </c>
      <c r="G42" s="82">
        <v>44.394981000000001</v>
      </c>
      <c r="H42" s="82">
        <v>44.515633000000001</v>
      </c>
      <c r="I42" s="82">
        <v>44.643065999999997</v>
      </c>
      <c r="J42" s="82">
        <v>44.776375000000002</v>
      </c>
      <c r="K42" s="82">
        <v>44.894992999999999</v>
      </c>
      <c r="L42" s="82">
        <v>45.003310999999997</v>
      </c>
      <c r="M42" s="82">
        <v>45.106437999999997</v>
      </c>
      <c r="N42" s="82">
        <v>45.203933999999997</v>
      </c>
      <c r="O42" s="82">
        <v>45.299624999999999</v>
      </c>
      <c r="P42" s="82">
        <v>45.327309</v>
      </c>
      <c r="Q42" s="82">
        <v>45.342078999999998</v>
      </c>
      <c r="R42" s="82">
        <v>45.356613000000003</v>
      </c>
      <c r="S42" s="82">
        <v>45.375343000000001</v>
      </c>
      <c r="T42" s="82">
        <v>45.392741999999998</v>
      </c>
      <c r="U42" s="82">
        <v>45.411194000000002</v>
      </c>
      <c r="V42" s="82">
        <v>45.426369000000001</v>
      </c>
      <c r="W42" s="82">
        <v>45.441761</v>
      </c>
      <c r="X42" s="82">
        <v>45.456843999999997</v>
      </c>
      <c r="Y42" s="82">
        <v>45.471271999999999</v>
      </c>
      <c r="Z42" s="82">
        <v>45.486130000000003</v>
      </c>
      <c r="AA42" s="82">
        <v>45.501368999999997</v>
      </c>
      <c r="AB42" s="82">
        <v>45.516491000000002</v>
      </c>
      <c r="AC42" s="82">
        <v>45.532100999999997</v>
      </c>
      <c r="AD42" s="82">
        <v>45.547615</v>
      </c>
      <c r="AE42" s="82">
        <v>45.563389000000001</v>
      </c>
      <c r="AF42" s="82">
        <v>45.574883</v>
      </c>
      <c r="AG42" s="85">
        <v>1E-3</v>
      </c>
    </row>
    <row r="43" spans="1:33" ht="12" customHeight="1" x14ac:dyDescent="0.35">
      <c r="A43" s="77" t="s">
        <v>1957</v>
      </c>
      <c r="B43" s="81" t="s">
        <v>1936</v>
      </c>
      <c r="C43" s="82">
        <v>36.330750000000002</v>
      </c>
      <c r="D43" s="82">
        <v>36.454121000000001</v>
      </c>
      <c r="E43" s="82">
        <v>36.634453000000001</v>
      </c>
      <c r="F43" s="82">
        <v>36.853596000000003</v>
      </c>
      <c r="G43" s="82">
        <v>36.994686000000002</v>
      </c>
      <c r="H43" s="82">
        <v>37.154259000000003</v>
      </c>
      <c r="I43" s="82">
        <v>37.313896</v>
      </c>
      <c r="J43" s="82">
        <v>37.480010999999998</v>
      </c>
      <c r="K43" s="82">
        <v>37.622726</v>
      </c>
      <c r="L43" s="82">
        <v>37.745182</v>
      </c>
      <c r="M43" s="82">
        <v>37.854548999999999</v>
      </c>
      <c r="N43" s="82">
        <v>37.954433000000002</v>
      </c>
      <c r="O43" s="82">
        <v>38.054172999999999</v>
      </c>
      <c r="P43" s="82">
        <v>38.085540999999999</v>
      </c>
      <c r="Q43" s="82">
        <v>38.103541999999997</v>
      </c>
      <c r="R43" s="82">
        <v>38.121346000000003</v>
      </c>
      <c r="S43" s="82">
        <v>38.137802000000001</v>
      </c>
      <c r="T43" s="82">
        <v>38.153416</v>
      </c>
      <c r="U43" s="82">
        <v>38.170399000000003</v>
      </c>
      <c r="V43" s="82">
        <v>38.184649999999998</v>
      </c>
      <c r="W43" s="82">
        <v>38.199139000000002</v>
      </c>
      <c r="X43" s="82">
        <v>38.213486000000003</v>
      </c>
      <c r="Y43" s="82">
        <v>38.227234000000003</v>
      </c>
      <c r="Z43" s="82">
        <v>38.24147</v>
      </c>
      <c r="AA43" s="82">
        <v>38.256165000000003</v>
      </c>
      <c r="AB43" s="82">
        <v>38.270752000000002</v>
      </c>
      <c r="AC43" s="82">
        <v>38.285778000000001</v>
      </c>
      <c r="AD43" s="82">
        <v>38.300803999999999</v>
      </c>
      <c r="AE43" s="82">
        <v>38.316043999999998</v>
      </c>
      <c r="AF43" s="82">
        <v>38.326934999999999</v>
      </c>
      <c r="AG43" s="85">
        <v>2E-3</v>
      </c>
    </row>
    <row r="44" spans="1:33" ht="12" customHeight="1" x14ac:dyDescent="0.35">
      <c r="A44" s="77" t="s">
        <v>1958</v>
      </c>
      <c r="B44" s="81" t="s">
        <v>1938</v>
      </c>
      <c r="C44" s="82">
        <v>42.715176</v>
      </c>
      <c r="D44" s="82">
        <v>42.800002999999997</v>
      </c>
      <c r="E44" s="82">
        <v>42.901412999999998</v>
      </c>
      <c r="F44" s="82">
        <v>43.005344000000001</v>
      </c>
      <c r="G44" s="82">
        <v>43.100451999999997</v>
      </c>
      <c r="H44" s="82">
        <v>43.197181999999998</v>
      </c>
      <c r="I44" s="82">
        <v>43.292811999999998</v>
      </c>
      <c r="J44" s="82">
        <v>43.389339</v>
      </c>
      <c r="K44" s="82">
        <v>43.485016000000002</v>
      </c>
      <c r="L44" s="82">
        <v>43.580058999999999</v>
      </c>
      <c r="M44" s="82">
        <v>43.675243000000002</v>
      </c>
      <c r="N44" s="82">
        <v>43.768875000000001</v>
      </c>
      <c r="O44" s="82">
        <v>43.863846000000002</v>
      </c>
      <c r="P44" s="82">
        <v>43.891029000000003</v>
      </c>
      <c r="Q44" s="82">
        <v>43.904750999999997</v>
      </c>
      <c r="R44" s="82">
        <v>43.918517999999999</v>
      </c>
      <c r="S44" s="82">
        <v>43.931213</v>
      </c>
      <c r="T44" s="82">
        <v>43.942909</v>
      </c>
      <c r="U44" s="82">
        <v>43.954464000000002</v>
      </c>
      <c r="V44" s="82">
        <v>43.964511999999999</v>
      </c>
      <c r="W44" s="82">
        <v>43.974476000000003</v>
      </c>
      <c r="X44" s="82">
        <v>43.984104000000002</v>
      </c>
      <c r="Y44" s="82">
        <v>43.993454</v>
      </c>
      <c r="Z44" s="82">
        <v>44.002795999999996</v>
      </c>
      <c r="AA44" s="82">
        <v>44.012138</v>
      </c>
      <c r="AB44" s="82">
        <v>44.021453999999999</v>
      </c>
      <c r="AC44" s="82">
        <v>44.030991</v>
      </c>
      <c r="AD44" s="82">
        <v>44.040236999999998</v>
      </c>
      <c r="AE44" s="82">
        <v>44.049697999999999</v>
      </c>
      <c r="AF44" s="82">
        <v>44.053226000000002</v>
      </c>
      <c r="AG44" s="85">
        <v>1E-3</v>
      </c>
    </row>
    <row r="45" spans="1:33" ht="12" customHeight="1" x14ac:dyDescent="0.35">
      <c r="A45" s="77" t="s">
        <v>1959</v>
      </c>
      <c r="B45" s="81" t="s">
        <v>1940</v>
      </c>
      <c r="C45" s="82">
        <v>49.433754</v>
      </c>
      <c r="D45" s="82">
        <v>49.517113000000002</v>
      </c>
      <c r="E45" s="82">
        <v>49.624245000000002</v>
      </c>
      <c r="F45" s="82">
        <v>49.733851999999999</v>
      </c>
      <c r="G45" s="82">
        <v>49.831603999999999</v>
      </c>
      <c r="H45" s="82">
        <v>49.930832000000002</v>
      </c>
      <c r="I45" s="82">
        <v>50.029003000000003</v>
      </c>
      <c r="J45" s="82">
        <v>50.128402999999999</v>
      </c>
      <c r="K45" s="82">
        <v>50.227035999999998</v>
      </c>
      <c r="L45" s="82">
        <v>50.324779999999997</v>
      </c>
      <c r="M45" s="82">
        <v>50.422958000000001</v>
      </c>
      <c r="N45" s="82">
        <v>50.518577999999998</v>
      </c>
      <c r="O45" s="82">
        <v>50.616314000000003</v>
      </c>
      <c r="P45" s="82">
        <v>50.645935000000001</v>
      </c>
      <c r="Q45" s="82">
        <v>50.662846000000002</v>
      </c>
      <c r="R45" s="82">
        <v>50.679957999999999</v>
      </c>
      <c r="S45" s="82">
        <v>50.695656</v>
      </c>
      <c r="T45" s="82">
        <v>50.709999000000003</v>
      </c>
      <c r="U45" s="82">
        <v>50.724460999999998</v>
      </c>
      <c r="V45" s="82">
        <v>50.736545999999997</v>
      </c>
      <c r="W45" s="82">
        <v>50.748652999999997</v>
      </c>
      <c r="X45" s="82">
        <v>50.760319000000003</v>
      </c>
      <c r="Y45" s="82">
        <v>50.771583999999997</v>
      </c>
      <c r="Z45" s="82">
        <v>50.782935999999999</v>
      </c>
      <c r="AA45" s="82">
        <v>50.794285000000002</v>
      </c>
      <c r="AB45" s="82">
        <v>50.805568999999998</v>
      </c>
      <c r="AC45" s="82">
        <v>50.817188000000002</v>
      </c>
      <c r="AD45" s="82">
        <v>50.828570999999997</v>
      </c>
      <c r="AE45" s="82">
        <v>50.840176</v>
      </c>
      <c r="AF45" s="82">
        <v>50.846404999999997</v>
      </c>
      <c r="AG45" s="85">
        <v>1E-3</v>
      </c>
    </row>
    <row r="46" spans="1:33" ht="12" customHeight="1" x14ac:dyDescent="0.35">
      <c r="A46" s="77" t="s">
        <v>1960</v>
      </c>
      <c r="B46" s="81" t="s">
        <v>1942</v>
      </c>
      <c r="C46" s="82">
        <v>69.184775999999999</v>
      </c>
      <c r="D46" s="82">
        <v>69.290030999999999</v>
      </c>
      <c r="E46" s="82">
        <v>69.422225999999995</v>
      </c>
      <c r="F46" s="82">
        <v>69.562468999999993</v>
      </c>
      <c r="G46" s="82">
        <v>69.660774000000004</v>
      </c>
      <c r="H46" s="82">
        <v>69.768623000000005</v>
      </c>
      <c r="I46" s="82">
        <v>69.875930999999994</v>
      </c>
      <c r="J46" s="82">
        <v>69.985352000000006</v>
      </c>
      <c r="K46" s="82">
        <v>70.089271999999994</v>
      </c>
      <c r="L46" s="82">
        <v>70.189682000000005</v>
      </c>
      <c r="M46" s="82">
        <v>70.288901999999993</v>
      </c>
      <c r="N46" s="82">
        <v>70.385109</v>
      </c>
      <c r="O46" s="82">
        <v>70.482826000000003</v>
      </c>
      <c r="P46" s="82">
        <v>70.512496999999996</v>
      </c>
      <c r="Q46" s="82">
        <v>70.529326999999995</v>
      </c>
      <c r="R46" s="82">
        <v>70.546440000000004</v>
      </c>
      <c r="S46" s="82">
        <v>70.563179000000005</v>
      </c>
      <c r="T46" s="82">
        <v>70.578277999999997</v>
      </c>
      <c r="U46" s="82">
        <v>70.593338000000003</v>
      </c>
      <c r="V46" s="82">
        <v>70.605598000000001</v>
      </c>
      <c r="W46" s="82">
        <v>70.618026999999998</v>
      </c>
      <c r="X46" s="82">
        <v>70.629868000000002</v>
      </c>
      <c r="Y46" s="82">
        <v>70.641396</v>
      </c>
      <c r="Z46" s="82">
        <v>70.652946</v>
      </c>
      <c r="AA46" s="82">
        <v>70.664412999999996</v>
      </c>
      <c r="AB46" s="82">
        <v>70.675918999999993</v>
      </c>
      <c r="AC46" s="82">
        <v>70.687804999999997</v>
      </c>
      <c r="AD46" s="82">
        <v>70.699141999999995</v>
      </c>
      <c r="AE46" s="82">
        <v>70.710860999999994</v>
      </c>
      <c r="AF46" s="82">
        <v>70.717078999999998</v>
      </c>
      <c r="AG46" s="85">
        <v>1E-3</v>
      </c>
    </row>
    <row r="47" spans="1:33" ht="12" customHeight="1" x14ac:dyDescent="0.35">
      <c r="A47" s="77" t="s">
        <v>1961</v>
      </c>
      <c r="B47" s="81" t="s">
        <v>1944</v>
      </c>
      <c r="C47" s="82">
        <v>37.340569000000002</v>
      </c>
      <c r="D47" s="82">
        <v>37.404274000000001</v>
      </c>
      <c r="E47" s="82">
        <v>37.538567</v>
      </c>
      <c r="F47" s="82">
        <v>37.683933000000003</v>
      </c>
      <c r="G47" s="82">
        <v>37.801285</v>
      </c>
      <c r="H47" s="82">
        <v>37.920921</v>
      </c>
      <c r="I47" s="82">
        <v>38.037159000000003</v>
      </c>
      <c r="J47" s="82">
        <v>38.156421999999999</v>
      </c>
      <c r="K47" s="82">
        <v>38.270282999999999</v>
      </c>
      <c r="L47" s="82">
        <v>38.378200999999997</v>
      </c>
      <c r="M47" s="82">
        <v>38.485748000000001</v>
      </c>
      <c r="N47" s="82">
        <v>38.586413999999998</v>
      </c>
      <c r="O47" s="82">
        <v>38.692138999999997</v>
      </c>
      <c r="P47" s="82">
        <v>38.729565000000001</v>
      </c>
      <c r="Q47" s="82">
        <v>38.753402999999999</v>
      </c>
      <c r="R47" s="82">
        <v>38.777194999999999</v>
      </c>
      <c r="S47" s="82">
        <v>38.800285000000002</v>
      </c>
      <c r="T47" s="82">
        <v>38.821731999999997</v>
      </c>
      <c r="U47" s="82">
        <v>38.845177</v>
      </c>
      <c r="V47" s="82">
        <v>38.863822999999996</v>
      </c>
      <c r="W47" s="82">
        <v>38.882885000000002</v>
      </c>
      <c r="X47" s="82">
        <v>38.901470000000003</v>
      </c>
      <c r="Y47" s="82">
        <v>38.919189000000003</v>
      </c>
      <c r="Z47" s="82">
        <v>38.937496000000003</v>
      </c>
      <c r="AA47" s="82">
        <v>38.956356</v>
      </c>
      <c r="AB47" s="82">
        <v>38.97504</v>
      </c>
      <c r="AC47" s="82">
        <v>38.994427000000002</v>
      </c>
      <c r="AD47" s="82">
        <v>39.013561000000003</v>
      </c>
      <c r="AE47" s="82">
        <v>39.033107999999999</v>
      </c>
      <c r="AF47" s="82">
        <v>39.049244000000002</v>
      </c>
      <c r="AG47" s="85">
        <v>2E-3</v>
      </c>
    </row>
    <row r="48" spans="1:33" ht="12" customHeight="1" x14ac:dyDescent="0.35">
      <c r="A48" s="77" t="s">
        <v>1962</v>
      </c>
      <c r="B48" s="81" t="s">
        <v>1946</v>
      </c>
      <c r="C48" s="82">
        <v>50.030284999999999</v>
      </c>
      <c r="D48" s="82">
        <v>50.091926999999998</v>
      </c>
      <c r="E48" s="82">
        <v>50.230350000000001</v>
      </c>
      <c r="F48" s="82">
        <v>50.384509999999999</v>
      </c>
      <c r="G48" s="82">
        <v>50.500286000000003</v>
      </c>
      <c r="H48" s="82">
        <v>50.619644000000001</v>
      </c>
      <c r="I48" s="82">
        <v>50.734951000000002</v>
      </c>
      <c r="J48" s="82">
        <v>50.853442999999999</v>
      </c>
      <c r="K48" s="82">
        <v>50.967331000000001</v>
      </c>
      <c r="L48" s="82">
        <v>51.076279</v>
      </c>
      <c r="M48" s="82">
        <v>51.184662000000003</v>
      </c>
      <c r="N48" s="82">
        <v>51.286059999999999</v>
      </c>
      <c r="O48" s="82">
        <v>51.393379000000003</v>
      </c>
      <c r="P48" s="82">
        <v>51.432014000000002</v>
      </c>
      <c r="Q48" s="82">
        <v>51.457065999999998</v>
      </c>
      <c r="R48" s="82">
        <v>51.482052000000003</v>
      </c>
      <c r="S48" s="82">
        <v>51.506618000000003</v>
      </c>
      <c r="T48" s="82">
        <v>51.529308</v>
      </c>
      <c r="U48" s="82">
        <v>51.553623000000002</v>
      </c>
      <c r="V48" s="82">
        <v>51.572997999999998</v>
      </c>
      <c r="W48" s="82">
        <v>51.592753999999999</v>
      </c>
      <c r="X48" s="82">
        <v>51.612018999999997</v>
      </c>
      <c r="Y48" s="82">
        <v>51.630428000000002</v>
      </c>
      <c r="Z48" s="82">
        <v>51.649487000000001</v>
      </c>
      <c r="AA48" s="82">
        <v>51.669209000000002</v>
      </c>
      <c r="AB48" s="82">
        <v>51.688758999999997</v>
      </c>
      <c r="AC48" s="82">
        <v>51.709110000000003</v>
      </c>
      <c r="AD48" s="82">
        <v>51.728991999999998</v>
      </c>
      <c r="AE48" s="82">
        <v>51.749420000000001</v>
      </c>
      <c r="AF48" s="82">
        <v>51.766525000000001</v>
      </c>
      <c r="AG48" s="85">
        <v>1E-3</v>
      </c>
    </row>
    <row r="49" spans="1:33" ht="15" customHeight="1" x14ac:dyDescent="0.35">
      <c r="B49" s="34" t="s">
        <v>1963</v>
      </c>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5"/>
    </row>
    <row r="50" spans="1:33" ht="15" customHeight="1" x14ac:dyDescent="0.35">
      <c r="A50" s="77" t="s">
        <v>1964</v>
      </c>
      <c r="B50" s="81" t="s">
        <v>1916</v>
      </c>
      <c r="C50" s="82">
        <v>0</v>
      </c>
      <c r="D50" s="82">
        <v>0</v>
      </c>
      <c r="E50" s="82">
        <v>0</v>
      </c>
      <c r="F50" s="82">
        <v>0</v>
      </c>
      <c r="G50" s="82">
        <v>0</v>
      </c>
      <c r="H50" s="82">
        <v>0</v>
      </c>
      <c r="I50" s="82">
        <v>0</v>
      </c>
      <c r="J50" s="82">
        <v>0</v>
      </c>
      <c r="K50" s="82">
        <v>0</v>
      </c>
      <c r="L50" s="82">
        <v>0</v>
      </c>
      <c r="M50" s="82">
        <v>0</v>
      </c>
      <c r="N50" s="82">
        <v>0</v>
      </c>
      <c r="O50" s="82">
        <v>0</v>
      </c>
      <c r="P50" s="82">
        <v>0</v>
      </c>
      <c r="Q50" s="82">
        <v>0</v>
      </c>
      <c r="R50" s="82">
        <v>0</v>
      </c>
      <c r="S50" s="82">
        <v>0</v>
      </c>
      <c r="T50" s="82">
        <v>0</v>
      </c>
      <c r="U50" s="82">
        <v>0</v>
      </c>
      <c r="V50" s="82">
        <v>0</v>
      </c>
      <c r="W50" s="82">
        <v>0</v>
      </c>
      <c r="X50" s="82">
        <v>0</v>
      </c>
      <c r="Y50" s="82">
        <v>0</v>
      </c>
      <c r="Z50" s="82">
        <v>0</v>
      </c>
      <c r="AA50" s="82">
        <v>0</v>
      </c>
      <c r="AB50" s="82">
        <v>0</v>
      </c>
      <c r="AC50" s="82">
        <v>0</v>
      </c>
      <c r="AD50" s="82">
        <v>0</v>
      </c>
      <c r="AE50" s="82">
        <v>0</v>
      </c>
      <c r="AF50" s="82">
        <v>0</v>
      </c>
      <c r="AG50" s="85" t="s">
        <v>11</v>
      </c>
    </row>
    <row r="51" spans="1:33" ht="15" customHeight="1" x14ac:dyDescent="0.35">
      <c r="A51" s="77" t="s">
        <v>1965</v>
      </c>
      <c r="B51" s="81" t="s">
        <v>1918</v>
      </c>
      <c r="C51" s="82">
        <v>0</v>
      </c>
      <c r="D51" s="82">
        <v>0</v>
      </c>
      <c r="E51" s="82">
        <v>0</v>
      </c>
      <c r="F51" s="82">
        <v>0</v>
      </c>
      <c r="G51" s="82">
        <v>46.877090000000003</v>
      </c>
      <c r="H51" s="82">
        <v>46.723671000000003</v>
      </c>
      <c r="I51" s="82">
        <v>46.514446</v>
      </c>
      <c r="J51" s="82">
        <v>46.329788000000001</v>
      </c>
      <c r="K51" s="82">
        <v>46.187012000000003</v>
      </c>
      <c r="L51" s="82">
        <v>46.076576000000003</v>
      </c>
      <c r="M51" s="82">
        <v>45.997562000000002</v>
      </c>
      <c r="N51" s="82">
        <v>45.931708999999998</v>
      </c>
      <c r="O51" s="82">
        <v>45.893585000000002</v>
      </c>
      <c r="P51" s="82">
        <v>45.845177</v>
      </c>
      <c r="Q51" s="82">
        <v>45.803226000000002</v>
      </c>
      <c r="R51" s="82">
        <v>45.768752999999997</v>
      </c>
      <c r="S51" s="82">
        <v>45.739455999999997</v>
      </c>
      <c r="T51" s="82">
        <v>45.713821000000003</v>
      </c>
      <c r="U51" s="82">
        <v>45.695999</v>
      </c>
      <c r="V51" s="82">
        <v>45.675640000000001</v>
      </c>
      <c r="W51" s="82">
        <v>45.671241999999999</v>
      </c>
      <c r="X51" s="82">
        <v>45.668903</v>
      </c>
      <c r="Y51" s="82">
        <v>45.666972999999999</v>
      </c>
      <c r="Z51" s="82">
        <v>45.668185999999999</v>
      </c>
      <c r="AA51" s="82">
        <v>45.672356000000001</v>
      </c>
      <c r="AB51" s="82">
        <v>45.677776000000001</v>
      </c>
      <c r="AC51" s="82">
        <v>45.685595999999997</v>
      </c>
      <c r="AD51" s="82">
        <v>45.695545000000003</v>
      </c>
      <c r="AE51" s="82">
        <v>45.707031000000001</v>
      </c>
      <c r="AF51" s="82">
        <v>45.704464000000002</v>
      </c>
      <c r="AG51" s="85" t="s">
        <v>11</v>
      </c>
    </row>
    <row r="52" spans="1:33" ht="15" customHeight="1" x14ac:dyDescent="0.35">
      <c r="A52" s="77" t="s">
        <v>1966</v>
      </c>
      <c r="B52" s="81" t="s">
        <v>1920</v>
      </c>
      <c r="C52" s="82">
        <v>40.867023000000003</v>
      </c>
      <c r="D52" s="82">
        <v>40.211238999999999</v>
      </c>
      <c r="E52" s="82">
        <v>39.775356000000002</v>
      </c>
      <c r="F52" s="82">
        <v>39.391624</v>
      </c>
      <c r="G52" s="82">
        <v>39.087704000000002</v>
      </c>
      <c r="H52" s="82">
        <v>38.857067000000001</v>
      </c>
      <c r="I52" s="82">
        <v>38.628360999999998</v>
      </c>
      <c r="J52" s="82">
        <v>38.442183999999997</v>
      </c>
      <c r="K52" s="82">
        <v>38.299289999999999</v>
      </c>
      <c r="L52" s="82">
        <v>38.189219999999999</v>
      </c>
      <c r="M52" s="82">
        <v>38.112437999999997</v>
      </c>
      <c r="N52" s="82">
        <v>38.048656000000001</v>
      </c>
      <c r="O52" s="82">
        <v>38.013615000000001</v>
      </c>
      <c r="P52" s="82">
        <v>37.968398999999998</v>
      </c>
      <c r="Q52" s="82">
        <v>37.929927999999997</v>
      </c>
      <c r="R52" s="82">
        <v>37.901443</v>
      </c>
      <c r="S52" s="82">
        <v>37.879500999999998</v>
      </c>
      <c r="T52" s="82">
        <v>37.859943000000001</v>
      </c>
      <c r="U52" s="82">
        <v>37.847270999999999</v>
      </c>
      <c r="V52" s="82">
        <v>37.828578999999998</v>
      </c>
      <c r="W52" s="82">
        <v>37.825901000000002</v>
      </c>
      <c r="X52" s="82">
        <v>37.824871000000002</v>
      </c>
      <c r="Y52" s="82">
        <v>37.824210999999998</v>
      </c>
      <c r="Z52" s="82">
        <v>37.827038000000002</v>
      </c>
      <c r="AA52" s="82">
        <v>37.833404999999999</v>
      </c>
      <c r="AB52" s="82">
        <v>37.841251</v>
      </c>
      <c r="AC52" s="82">
        <v>37.851695999999997</v>
      </c>
      <c r="AD52" s="82">
        <v>37.863930000000003</v>
      </c>
      <c r="AE52" s="82">
        <v>37.878211999999998</v>
      </c>
      <c r="AF52" s="82">
        <v>37.879269000000001</v>
      </c>
      <c r="AG52" s="85">
        <v>-3.0000000000000001E-3</v>
      </c>
    </row>
    <row r="53" spans="1:33" ht="15" customHeight="1" x14ac:dyDescent="0.35">
      <c r="A53" s="77" t="s">
        <v>1967</v>
      </c>
      <c r="B53" s="81" t="s">
        <v>1922</v>
      </c>
      <c r="C53" s="82">
        <v>42.487544999999997</v>
      </c>
      <c r="D53" s="82">
        <v>41.811222000000001</v>
      </c>
      <c r="E53" s="82">
        <v>41.335197000000001</v>
      </c>
      <c r="F53" s="82">
        <v>40.883411000000002</v>
      </c>
      <c r="G53" s="82">
        <v>40.576518999999998</v>
      </c>
      <c r="H53" s="82">
        <v>40.294944999999998</v>
      </c>
      <c r="I53" s="82">
        <v>40.025531999999998</v>
      </c>
      <c r="J53" s="82">
        <v>39.804577000000002</v>
      </c>
      <c r="K53" s="82">
        <v>39.631500000000003</v>
      </c>
      <c r="L53" s="82">
        <v>39.497826000000003</v>
      </c>
      <c r="M53" s="82">
        <v>39.402614999999997</v>
      </c>
      <c r="N53" s="82">
        <v>39.325313999999999</v>
      </c>
      <c r="O53" s="82">
        <v>39.277293999999998</v>
      </c>
      <c r="P53" s="82">
        <v>39.220894000000001</v>
      </c>
      <c r="Q53" s="82">
        <v>39.173141000000001</v>
      </c>
      <c r="R53" s="82">
        <v>39.137099999999997</v>
      </c>
      <c r="S53" s="82">
        <v>39.108055</v>
      </c>
      <c r="T53" s="82">
        <v>39.082400999999997</v>
      </c>
      <c r="U53" s="82">
        <v>39.064320000000002</v>
      </c>
      <c r="V53" s="82">
        <v>39.041260000000001</v>
      </c>
      <c r="W53" s="82">
        <v>39.037621000000001</v>
      </c>
      <c r="X53" s="82">
        <v>39.035544999999999</v>
      </c>
      <c r="Y53" s="82">
        <v>39.033985000000001</v>
      </c>
      <c r="Z53" s="82">
        <v>39.035606000000001</v>
      </c>
      <c r="AA53" s="82">
        <v>39.040523999999998</v>
      </c>
      <c r="AB53" s="82">
        <v>39.046897999999999</v>
      </c>
      <c r="AC53" s="82">
        <v>39.055706000000001</v>
      </c>
      <c r="AD53" s="82">
        <v>39.06617</v>
      </c>
      <c r="AE53" s="82">
        <v>39.078606000000001</v>
      </c>
      <c r="AF53" s="82">
        <v>39.076981000000004</v>
      </c>
      <c r="AG53" s="85">
        <v>-3.0000000000000001E-3</v>
      </c>
    </row>
    <row r="54" spans="1:33" ht="15" customHeight="1" x14ac:dyDescent="0.35">
      <c r="A54" s="77" t="s">
        <v>1968</v>
      </c>
      <c r="B54" s="81" t="s">
        <v>1924</v>
      </c>
      <c r="C54" s="82">
        <v>51.370598000000001</v>
      </c>
      <c r="D54" s="82">
        <v>50.574649999999998</v>
      </c>
      <c r="E54" s="82">
        <v>49.966793000000003</v>
      </c>
      <c r="F54" s="82">
        <v>49.370426000000002</v>
      </c>
      <c r="G54" s="82">
        <v>48.953719999999997</v>
      </c>
      <c r="H54" s="82">
        <v>48.536991</v>
      </c>
      <c r="I54" s="82">
        <v>48.156852999999998</v>
      </c>
      <c r="J54" s="82">
        <v>47.840034000000003</v>
      </c>
      <c r="K54" s="82">
        <v>47.588180999999999</v>
      </c>
      <c r="L54" s="82">
        <v>47.391826999999999</v>
      </c>
      <c r="M54" s="82">
        <v>47.246108999999997</v>
      </c>
      <c r="N54" s="82">
        <v>47.130814000000001</v>
      </c>
      <c r="O54" s="82">
        <v>47.052428999999997</v>
      </c>
      <c r="P54" s="82">
        <v>46.972580000000001</v>
      </c>
      <c r="Q54" s="82">
        <v>46.903647999999997</v>
      </c>
      <c r="R54" s="82">
        <v>46.849209000000002</v>
      </c>
      <c r="S54" s="82">
        <v>46.804549999999999</v>
      </c>
      <c r="T54" s="82">
        <v>46.764118000000003</v>
      </c>
      <c r="U54" s="82">
        <v>46.730553</v>
      </c>
      <c r="V54" s="82">
        <v>46.693863</v>
      </c>
      <c r="W54" s="82">
        <v>46.683726999999998</v>
      </c>
      <c r="X54" s="82">
        <v>46.675700999999997</v>
      </c>
      <c r="Y54" s="82">
        <v>46.668346</v>
      </c>
      <c r="Z54" s="82">
        <v>46.664276000000001</v>
      </c>
      <c r="AA54" s="82">
        <v>46.663531999999996</v>
      </c>
      <c r="AB54" s="82">
        <v>46.664524</v>
      </c>
      <c r="AC54" s="82">
        <v>46.667889000000002</v>
      </c>
      <c r="AD54" s="82">
        <v>46.673138000000002</v>
      </c>
      <c r="AE54" s="82">
        <v>46.680270999999998</v>
      </c>
      <c r="AF54" s="82">
        <v>46.672576999999997</v>
      </c>
      <c r="AG54" s="85">
        <v>-3.0000000000000001E-3</v>
      </c>
    </row>
    <row r="55" spans="1:33" ht="15" customHeight="1" x14ac:dyDescent="0.35">
      <c r="A55" s="77" t="s">
        <v>1969</v>
      </c>
      <c r="B55" s="81" t="s">
        <v>1926</v>
      </c>
      <c r="C55" s="82">
        <v>112.27171300000001</v>
      </c>
      <c r="D55" s="82">
        <v>111.526405</v>
      </c>
      <c r="E55" s="82">
        <v>110.92139400000001</v>
      </c>
      <c r="F55" s="82">
        <v>110.278893</v>
      </c>
      <c r="G55" s="82">
        <v>109.88756600000001</v>
      </c>
      <c r="H55" s="82">
        <v>109.558739</v>
      </c>
      <c r="I55" s="82">
        <v>109.212822</v>
      </c>
      <c r="J55" s="82">
        <v>108.90315200000001</v>
      </c>
      <c r="K55" s="82">
        <v>108.656334</v>
      </c>
      <c r="L55" s="82">
        <v>108.465851</v>
      </c>
      <c r="M55" s="82">
        <v>108.32421100000001</v>
      </c>
      <c r="N55" s="82">
        <v>108.209602</v>
      </c>
      <c r="O55" s="82">
        <v>108.131119</v>
      </c>
      <c r="P55" s="82">
        <v>108.05033899999999</v>
      </c>
      <c r="Q55" s="82">
        <v>107.98146800000001</v>
      </c>
      <c r="R55" s="82">
        <v>107.925797</v>
      </c>
      <c r="S55" s="82">
        <v>107.87979900000001</v>
      </c>
      <c r="T55" s="82">
        <v>107.837807</v>
      </c>
      <c r="U55" s="82">
        <v>107.80201700000001</v>
      </c>
      <c r="V55" s="82">
        <v>107.76385500000001</v>
      </c>
      <c r="W55" s="82">
        <v>107.75263200000001</v>
      </c>
      <c r="X55" s="82">
        <v>107.743484</v>
      </c>
      <c r="Y55" s="82">
        <v>107.734886</v>
      </c>
      <c r="Z55" s="82">
        <v>107.72938499999999</v>
      </c>
      <c r="AA55" s="82">
        <v>107.72689800000001</v>
      </c>
      <c r="AB55" s="82">
        <v>107.726288</v>
      </c>
      <c r="AC55" s="82">
        <v>107.72775300000001</v>
      </c>
      <c r="AD55" s="82">
        <v>107.73123200000001</v>
      </c>
      <c r="AE55" s="82">
        <v>107.73634300000001</v>
      </c>
      <c r="AF55" s="82">
        <v>107.725487</v>
      </c>
      <c r="AG55" s="85">
        <v>-1E-3</v>
      </c>
    </row>
    <row r="56" spans="1:33" ht="15" customHeight="1" x14ac:dyDescent="0.35">
      <c r="A56" s="77" t="s">
        <v>1970</v>
      </c>
      <c r="B56" s="81" t="s">
        <v>1928</v>
      </c>
      <c r="C56" s="82">
        <v>38.713158</v>
      </c>
      <c r="D56" s="82">
        <v>38.140785000000001</v>
      </c>
      <c r="E56" s="82">
        <v>37.742728999999997</v>
      </c>
      <c r="F56" s="82">
        <v>37.391517999999998</v>
      </c>
      <c r="G56" s="82">
        <v>37.155754000000002</v>
      </c>
      <c r="H56" s="82">
        <v>37.021102999999997</v>
      </c>
      <c r="I56" s="82">
        <v>36.835563999999998</v>
      </c>
      <c r="J56" s="82">
        <v>36.684989999999999</v>
      </c>
      <c r="K56" s="82">
        <v>36.567580999999997</v>
      </c>
      <c r="L56" s="82">
        <v>36.4758</v>
      </c>
      <c r="M56" s="82">
        <v>36.40802</v>
      </c>
      <c r="N56" s="82">
        <v>36.352317999999997</v>
      </c>
      <c r="O56" s="82">
        <v>36.314982999999998</v>
      </c>
      <c r="P56" s="82">
        <v>36.265594</v>
      </c>
      <c r="Q56" s="82">
        <v>36.222079999999998</v>
      </c>
      <c r="R56" s="82">
        <v>36.187255999999998</v>
      </c>
      <c r="S56" s="82">
        <v>36.158400999999998</v>
      </c>
      <c r="T56" s="82">
        <v>36.131866000000002</v>
      </c>
      <c r="U56" s="82">
        <v>36.109966</v>
      </c>
      <c r="V56" s="82">
        <v>36.085487000000001</v>
      </c>
      <c r="W56" s="82">
        <v>36.071959999999997</v>
      </c>
      <c r="X56" s="82">
        <v>36.060257</v>
      </c>
      <c r="Y56" s="82">
        <v>36.049880999999999</v>
      </c>
      <c r="Z56" s="82">
        <v>36.042095000000003</v>
      </c>
      <c r="AA56" s="82">
        <v>36.037525000000002</v>
      </c>
      <c r="AB56" s="82">
        <v>36.034599</v>
      </c>
      <c r="AC56" s="82">
        <v>36.033855000000003</v>
      </c>
      <c r="AD56" s="82">
        <v>36.034298</v>
      </c>
      <c r="AE56" s="82">
        <v>36.036799999999999</v>
      </c>
      <c r="AF56" s="82">
        <v>36.022807999999998</v>
      </c>
      <c r="AG56" s="85">
        <v>-2E-3</v>
      </c>
    </row>
    <row r="57" spans="1:33" ht="15" customHeight="1" x14ac:dyDescent="0.35">
      <c r="A57" s="77" t="s">
        <v>1971</v>
      </c>
      <c r="B57" s="81" t="s">
        <v>1930</v>
      </c>
      <c r="C57" s="82">
        <v>51.326363000000001</v>
      </c>
      <c r="D57" s="82">
        <v>50.682110000000002</v>
      </c>
      <c r="E57" s="82">
        <v>50.212204</v>
      </c>
      <c r="F57" s="82">
        <v>49.797061999999997</v>
      </c>
      <c r="G57" s="82">
        <v>49.502265999999999</v>
      </c>
      <c r="H57" s="82">
        <v>49.267971000000003</v>
      </c>
      <c r="I57" s="82">
        <v>49.039096999999998</v>
      </c>
      <c r="J57" s="82">
        <v>48.851582000000001</v>
      </c>
      <c r="K57" s="82">
        <v>48.702179000000001</v>
      </c>
      <c r="L57" s="82">
        <v>48.584159999999997</v>
      </c>
      <c r="M57" s="82">
        <v>48.493633000000003</v>
      </c>
      <c r="N57" s="82">
        <v>48.420361</v>
      </c>
      <c r="O57" s="82">
        <v>48.366084999999998</v>
      </c>
      <c r="P57" s="82">
        <v>48.301608999999999</v>
      </c>
      <c r="Q57" s="82">
        <v>48.244624999999999</v>
      </c>
      <c r="R57" s="82">
        <v>48.196956999999998</v>
      </c>
      <c r="S57" s="82">
        <v>48.156109000000001</v>
      </c>
      <c r="T57" s="82">
        <v>48.118668</v>
      </c>
      <c r="U57" s="82">
        <v>48.085940999999998</v>
      </c>
      <c r="V57" s="82">
        <v>48.051707999999998</v>
      </c>
      <c r="W57" s="82">
        <v>48.030116999999997</v>
      </c>
      <c r="X57" s="82">
        <v>48.010627999999997</v>
      </c>
      <c r="Y57" s="82">
        <v>47.992877999999997</v>
      </c>
      <c r="Z57" s="82">
        <v>47.977814000000002</v>
      </c>
      <c r="AA57" s="82">
        <v>47.965595</v>
      </c>
      <c r="AB57" s="82">
        <v>47.955272999999998</v>
      </c>
      <c r="AC57" s="82">
        <v>47.947749999999999</v>
      </c>
      <c r="AD57" s="82">
        <v>47.941231000000002</v>
      </c>
      <c r="AE57" s="82">
        <v>47.937213999999997</v>
      </c>
      <c r="AF57" s="82">
        <v>47.915657000000003</v>
      </c>
      <c r="AG57" s="85">
        <v>-2E-3</v>
      </c>
    </row>
    <row r="58" spans="1:33" ht="15" customHeight="1" x14ac:dyDescent="0.35">
      <c r="A58" s="77" t="s">
        <v>1972</v>
      </c>
      <c r="B58" s="81" t="s">
        <v>1932</v>
      </c>
      <c r="C58" s="82">
        <v>0</v>
      </c>
      <c r="D58" s="82">
        <v>0</v>
      </c>
      <c r="E58" s="82">
        <v>0</v>
      </c>
      <c r="F58" s="82">
        <v>0</v>
      </c>
      <c r="G58" s="82">
        <v>0</v>
      </c>
      <c r="H58" s="82">
        <v>0</v>
      </c>
      <c r="I58" s="82">
        <v>0</v>
      </c>
      <c r="J58" s="82">
        <v>0</v>
      </c>
      <c r="K58" s="82">
        <v>0</v>
      </c>
      <c r="L58" s="82">
        <v>0</v>
      </c>
      <c r="M58" s="82">
        <v>0</v>
      </c>
      <c r="N58" s="82">
        <v>0</v>
      </c>
      <c r="O58" s="82">
        <v>0</v>
      </c>
      <c r="P58" s="82">
        <v>0</v>
      </c>
      <c r="Q58" s="82">
        <v>0</v>
      </c>
      <c r="R58" s="82">
        <v>0</v>
      </c>
      <c r="S58" s="82">
        <v>0</v>
      </c>
      <c r="T58" s="82">
        <v>0</v>
      </c>
      <c r="U58" s="82">
        <v>0</v>
      </c>
      <c r="V58" s="82">
        <v>0</v>
      </c>
      <c r="W58" s="82">
        <v>0</v>
      </c>
      <c r="X58" s="82">
        <v>0</v>
      </c>
      <c r="Y58" s="82">
        <v>0</v>
      </c>
      <c r="Z58" s="82">
        <v>0</v>
      </c>
      <c r="AA58" s="82">
        <v>0</v>
      </c>
      <c r="AB58" s="82">
        <v>0</v>
      </c>
      <c r="AC58" s="82">
        <v>0</v>
      </c>
      <c r="AD58" s="82">
        <v>0</v>
      </c>
      <c r="AE58" s="82">
        <v>0</v>
      </c>
      <c r="AF58" s="82">
        <v>0</v>
      </c>
      <c r="AG58" s="85" t="s">
        <v>11</v>
      </c>
    </row>
    <row r="59" spans="1:33" ht="15" customHeight="1" x14ac:dyDescent="0.35">
      <c r="A59" s="77" t="s">
        <v>1973</v>
      </c>
      <c r="B59" s="81" t="s">
        <v>1934</v>
      </c>
      <c r="C59" s="82">
        <v>0</v>
      </c>
      <c r="D59" s="82">
        <v>0</v>
      </c>
      <c r="E59" s="82">
        <v>0</v>
      </c>
      <c r="F59" s="82">
        <v>0</v>
      </c>
      <c r="G59" s="82">
        <v>0</v>
      </c>
      <c r="H59" s="82">
        <v>0</v>
      </c>
      <c r="I59" s="82">
        <v>0</v>
      </c>
      <c r="J59" s="82">
        <v>0</v>
      </c>
      <c r="K59" s="82">
        <v>0</v>
      </c>
      <c r="L59" s="82">
        <v>0</v>
      </c>
      <c r="M59" s="82">
        <v>0</v>
      </c>
      <c r="N59" s="82">
        <v>0</v>
      </c>
      <c r="O59" s="82">
        <v>0</v>
      </c>
      <c r="P59" s="82">
        <v>0</v>
      </c>
      <c r="Q59" s="82">
        <v>0</v>
      </c>
      <c r="R59" s="82">
        <v>0</v>
      </c>
      <c r="S59" s="82">
        <v>0</v>
      </c>
      <c r="T59" s="82">
        <v>0</v>
      </c>
      <c r="U59" s="82">
        <v>0</v>
      </c>
      <c r="V59" s="82">
        <v>0</v>
      </c>
      <c r="W59" s="82">
        <v>0</v>
      </c>
      <c r="X59" s="82">
        <v>0</v>
      </c>
      <c r="Y59" s="82">
        <v>0</v>
      </c>
      <c r="Z59" s="82">
        <v>0</v>
      </c>
      <c r="AA59" s="82">
        <v>0</v>
      </c>
      <c r="AB59" s="82">
        <v>0</v>
      </c>
      <c r="AC59" s="82">
        <v>0</v>
      </c>
      <c r="AD59" s="82">
        <v>0</v>
      </c>
      <c r="AE59" s="82">
        <v>0</v>
      </c>
      <c r="AF59" s="82">
        <v>0</v>
      </c>
      <c r="AG59" s="85" t="s">
        <v>11</v>
      </c>
    </row>
    <row r="60" spans="1:33" ht="15" customHeight="1" x14ac:dyDescent="0.35">
      <c r="A60" s="77" t="s">
        <v>1974</v>
      </c>
      <c r="B60" s="81" t="s">
        <v>1936</v>
      </c>
      <c r="C60" s="82">
        <v>41.951759000000003</v>
      </c>
      <c r="D60" s="82">
        <v>41.420273000000002</v>
      </c>
      <c r="E60" s="82">
        <v>41.101078000000001</v>
      </c>
      <c r="F60" s="82">
        <v>40.867874</v>
      </c>
      <c r="G60" s="82">
        <v>40.589840000000002</v>
      </c>
      <c r="H60" s="82">
        <v>40.382899999999999</v>
      </c>
      <c r="I60" s="82">
        <v>40.221867000000003</v>
      </c>
      <c r="J60" s="82">
        <v>40.119163999999998</v>
      </c>
      <c r="K60" s="82">
        <v>40.022263000000002</v>
      </c>
      <c r="L60" s="82">
        <v>39.944149000000003</v>
      </c>
      <c r="M60" s="82">
        <v>39.889274999999998</v>
      </c>
      <c r="N60" s="82">
        <v>39.851588999999997</v>
      </c>
      <c r="O60" s="82">
        <v>39.830714999999998</v>
      </c>
      <c r="P60" s="82">
        <v>39.756805</v>
      </c>
      <c r="Q60" s="82">
        <v>39.683117000000003</v>
      </c>
      <c r="R60" s="82">
        <v>39.619179000000003</v>
      </c>
      <c r="S60" s="82">
        <v>39.565792000000002</v>
      </c>
      <c r="T60" s="82">
        <v>39.51099</v>
      </c>
      <c r="U60" s="82">
        <v>39.460625</v>
      </c>
      <c r="V60" s="82">
        <v>39.409748</v>
      </c>
      <c r="W60" s="82">
        <v>39.376862000000003</v>
      </c>
      <c r="X60" s="82">
        <v>39.345900999999998</v>
      </c>
      <c r="Y60" s="82">
        <v>39.316628000000001</v>
      </c>
      <c r="Z60" s="82">
        <v>39.289561999999997</v>
      </c>
      <c r="AA60" s="82">
        <v>39.264828000000001</v>
      </c>
      <c r="AB60" s="82">
        <v>39.242077000000002</v>
      </c>
      <c r="AC60" s="82">
        <v>39.221148999999997</v>
      </c>
      <c r="AD60" s="82">
        <v>39.201557000000001</v>
      </c>
      <c r="AE60" s="82">
        <v>39.183757999999997</v>
      </c>
      <c r="AF60" s="82">
        <v>39.162295999999998</v>
      </c>
      <c r="AG60" s="85">
        <v>-2E-3</v>
      </c>
    </row>
    <row r="61" spans="1:33" ht="15" customHeight="1" x14ac:dyDescent="0.35">
      <c r="A61" s="77" t="s">
        <v>1975</v>
      </c>
      <c r="B61" s="81" t="s">
        <v>1938</v>
      </c>
      <c r="C61" s="82">
        <v>0</v>
      </c>
      <c r="D61" s="82">
        <v>0</v>
      </c>
      <c r="E61" s="82">
        <v>0</v>
      </c>
      <c r="F61" s="82">
        <v>0</v>
      </c>
      <c r="G61" s="82">
        <v>0</v>
      </c>
      <c r="H61" s="82">
        <v>0</v>
      </c>
      <c r="I61" s="82">
        <v>0</v>
      </c>
      <c r="J61" s="82">
        <v>0</v>
      </c>
      <c r="K61" s="82">
        <v>0</v>
      </c>
      <c r="L61" s="82">
        <v>0</v>
      </c>
      <c r="M61" s="82">
        <v>0</v>
      </c>
      <c r="N61" s="82">
        <v>0</v>
      </c>
      <c r="O61" s="82">
        <v>0</v>
      </c>
      <c r="P61" s="82">
        <v>0</v>
      </c>
      <c r="Q61" s="82">
        <v>0</v>
      </c>
      <c r="R61" s="82">
        <v>0</v>
      </c>
      <c r="S61" s="82">
        <v>0</v>
      </c>
      <c r="T61" s="82">
        <v>0</v>
      </c>
      <c r="U61" s="82">
        <v>0</v>
      </c>
      <c r="V61" s="82">
        <v>0</v>
      </c>
      <c r="W61" s="82">
        <v>0</v>
      </c>
      <c r="X61" s="82">
        <v>0</v>
      </c>
      <c r="Y61" s="82">
        <v>0</v>
      </c>
      <c r="Z61" s="82">
        <v>0</v>
      </c>
      <c r="AA61" s="82">
        <v>0</v>
      </c>
      <c r="AB61" s="82">
        <v>0</v>
      </c>
      <c r="AC61" s="82">
        <v>0</v>
      </c>
      <c r="AD61" s="82">
        <v>0</v>
      </c>
      <c r="AE61" s="82">
        <v>0</v>
      </c>
      <c r="AF61" s="82">
        <v>0</v>
      </c>
      <c r="AG61" s="85" t="s">
        <v>11</v>
      </c>
    </row>
    <row r="62" spans="1:33" ht="15" customHeight="1" x14ac:dyDescent="0.35">
      <c r="A62" s="77" t="s">
        <v>1976</v>
      </c>
      <c r="B62" s="81" t="s">
        <v>1940</v>
      </c>
      <c r="C62" s="82">
        <v>56.046214999999997</v>
      </c>
      <c r="D62" s="82">
        <v>55.326687</v>
      </c>
      <c r="E62" s="82">
        <v>54.762264000000002</v>
      </c>
      <c r="F62" s="82">
        <v>54.274585999999999</v>
      </c>
      <c r="G62" s="82">
        <v>53.849701000000003</v>
      </c>
      <c r="H62" s="82">
        <v>53.495773</v>
      </c>
      <c r="I62" s="82">
        <v>53.204498000000001</v>
      </c>
      <c r="J62" s="82">
        <v>52.974429999999998</v>
      </c>
      <c r="K62" s="82">
        <v>52.794544000000002</v>
      </c>
      <c r="L62" s="82">
        <v>52.659385999999998</v>
      </c>
      <c r="M62" s="82">
        <v>52.563076000000002</v>
      </c>
      <c r="N62" s="82">
        <v>52.497062999999997</v>
      </c>
      <c r="O62" s="82">
        <v>52.453212999999998</v>
      </c>
      <c r="P62" s="82">
        <v>52.358421</v>
      </c>
      <c r="Q62" s="82">
        <v>52.264781999999997</v>
      </c>
      <c r="R62" s="82">
        <v>52.182414999999999</v>
      </c>
      <c r="S62" s="82">
        <v>52.107455999999999</v>
      </c>
      <c r="T62" s="82">
        <v>52.037154999999998</v>
      </c>
      <c r="U62" s="82">
        <v>51.970199999999998</v>
      </c>
      <c r="V62" s="82">
        <v>51.903548999999998</v>
      </c>
      <c r="W62" s="82">
        <v>51.855353999999998</v>
      </c>
      <c r="X62" s="82">
        <v>51.809364000000002</v>
      </c>
      <c r="Y62" s="82">
        <v>51.765923000000001</v>
      </c>
      <c r="Z62" s="82">
        <v>51.724724000000002</v>
      </c>
      <c r="AA62" s="82">
        <v>51.685814000000001</v>
      </c>
      <c r="AB62" s="82">
        <v>51.649478999999999</v>
      </c>
      <c r="AC62" s="82">
        <v>51.615219000000003</v>
      </c>
      <c r="AD62" s="82">
        <v>51.582241000000003</v>
      </c>
      <c r="AE62" s="82">
        <v>51.551327000000001</v>
      </c>
      <c r="AF62" s="82">
        <v>51.515971999999998</v>
      </c>
      <c r="AG62" s="85">
        <v>-3.0000000000000001E-3</v>
      </c>
    </row>
    <row r="63" spans="1:33" ht="15" customHeight="1" x14ac:dyDescent="0.35">
      <c r="A63" s="77" t="s">
        <v>1977</v>
      </c>
      <c r="B63" s="81" t="s">
        <v>1942</v>
      </c>
      <c r="C63" s="82">
        <v>0</v>
      </c>
      <c r="D63" s="82">
        <v>0</v>
      </c>
      <c r="E63" s="82">
        <v>0</v>
      </c>
      <c r="F63" s="82">
        <v>0</v>
      </c>
      <c r="G63" s="82">
        <v>0</v>
      </c>
      <c r="H63" s="82">
        <v>0</v>
      </c>
      <c r="I63" s="82">
        <v>0</v>
      </c>
      <c r="J63" s="82">
        <v>0</v>
      </c>
      <c r="K63" s="82">
        <v>0</v>
      </c>
      <c r="L63" s="82">
        <v>0</v>
      </c>
      <c r="M63" s="82">
        <v>0</v>
      </c>
      <c r="N63" s="82">
        <v>0</v>
      </c>
      <c r="O63" s="82">
        <v>0</v>
      </c>
      <c r="P63" s="82">
        <v>0</v>
      </c>
      <c r="Q63" s="82">
        <v>0</v>
      </c>
      <c r="R63" s="82">
        <v>0</v>
      </c>
      <c r="S63" s="82">
        <v>0</v>
      </c>
      <c r="T63" s="82">
        <v>0</v>
      </c>
      <c r="U63" s="82">
        <v>0</v>
      </c>
      <c r="V63" s="82">
        <v>0</v>
      </c>
      <c r="W63" s="82">
        <v>0</v>
      </c>
      <c r="X63" s="82">
        <v>0</v>
      </c>
      <c r="Y63" s="82">
        <v>0</v>
      </c>
      <c r="Z63" s="82">
        <v>0</v>
      </c>
      <c r="AA63" s="82">
        <v>0</v>
      </c>
      <c r="AB63" s="82">
        <v>0</v>
      </c>
      <c r="AC63" s="82">
        <v>0</v>
      </c>
      <c r="AD63" s="82">
        <v>0</v>
      </c>
      <c r="AE63" s="82">
        <v>0</v>
      </c>
      <c r="AF63" s="82">
        <v>0</v>
      </c>
      <c r="AG63" s="85" t="s">
        <v>11</v>
      </c>
    </row>
    <row r="64" spans="1:33" ht="15" customHeight="1" x14ac:dyDescent="0.35">
      <c r="A64" s="77" t="s">
        <v>1978</v>
      </c>
      <c r="B64" s="81" t="s">
        <v>1944</v>
      </c>
      <c r="C64" s="82">
        <v>39.933768999999998</v>
      </c>
      <c r="D64" s="82">
        <v>39.407108000000001</v>
      </c>
      <c r="E64" s="82">
        <v>39.066895000000002</v>
      </c>
      <c r="F64" s="82">
        <v>38.797733000000001</v>
      </c>
      <c r="G64" s="82">
        <v>38.559643000000001</v>
      </c>
      <c r="H64" s="82">
        <v>38.372714999999999</v>
      </c>
      <c r="I64" s="82">
        <v>38.229309000000001</v>
      </c>
      <c r="J64" s="82">
        <v>38.130890000000001</v>
      </c>
      <c r="K64" s="82">
        <v>38.062793999999997</v>
      </c>
      <c r="L64" s="82">
        <v>38.017288000000001</v>
      </c>
      <c r="M64" s="82">
        <v>37.994698</v>
      </c>
      <c r="N64" s="82">
        <v>37.985267999999998</v>
      </c>
      <c r="O64" s="82">
        <v>37.991886000000001</v>
      </c>
      <c r="P64" s="82">
        <v>37.940125000000002</v>
      </c>
      <c r="Q64" s="82">
        <v>37.884731000000002</v>
      </c>
      <c r="R64" s="82">
        <v>37.837207999999997</v>
      </c>
      <c r="S64" s="82">
        <v>37.795036000000003</v>
      </c>
      <c r="T64" s="82">
        <v>37.753971</v>
      </c>
      <c r="U64" s="82">
        <v>37.716717000000003</v>
      </c>
      <c r="V64" s="82">
        <v>37.676704000000001</v>
      </c>
      <c r="W64" s="82">
        <v>37.647438000000001</v>
      </c>
      <c r="X64" s="82">
        <v>37.619464999999998</v>
      </c>
      <c r="Y64" s="82">
        <v>37.592936999999999</v>
      </c>
      <c r="Z64" s="82">
        <v>37.568558000000003</v>
      </c>
      <c r="AA64" s="82">
        <v>37.546351999999999</v>
      </c>
      <c r="AB64" s="82">
        <v>37.526046999999998</v>
      </c>
      <c r="AC64" s="82">
        <v>37.507804999999998</v>
      </c>
      <c r="AD64" s="82">
        <v>37.490485999999997</v>
      </c>
      <c r="AE64" s="82">
        <v>37.475211999999999</v>
      </c>
      <c r="AF64" s="82">
        <v>37.456935999999999</v>
      </c>
      <c r="AG64" s="85">
        <v>-2E-3</v>
      </c>
    </row>
    <row r="65" spans="1:33" ht="15" customHeight="1" x14ac:dyDescent="0.35">
      <c r="A65" s="77" t="s">
        <v>1979</v>
      </c>
      <c r="B65" s="81" t="s">
        <v>1946</v>
      </c>
      <c r="C65" s="82">
        <v>54.295597000000001</v>
      </c>
      <c r="D65" s="82">
        <v>53.664585000000002</v>
      </c>
      <c r="E65" s="82">
        <v>53.225517000000004</v>
      </c>
      <c r="F65" s="82">
        <v>52.860165000000002</v>
      </c>
      <c r="G65" s="82">
        <v>52.561298000000001</v>
      </c>
      <c r="H65" s="82">
        <v>52.324249000000002</v>
      </c>
      <c r="I65" s="82">
        <v>52.136023999999999</v>
      </c>
      <c r="J65" s="82">
        <v>51.995251000000003</v>
      </c>
      <c r="K65" s="82">
        <v>51.890118000000001</v>
      </c>
      <c r="L65" s="82">
        <v>51.814841999999999</v>
      </c>
      <c r="M65" s="82">
        <v>51.768970000000003</v>
      </c>
      <c r="N65" s="82">
        <v>51.738532999999997</v>
      </c>
      <c r="O65" s="82">
        <v>51.728611000000001</v>
      </c>
      <c r="P65" s="82">
        <v>51.662376000000002</v>
      </c>
      <c r="Q65" s="82">
        <v>51.594256999999999</v>
      </c>
      <c r="R65" s="82">
        <v>51.534019000000001</v>
      </c>
      <c r="S65" s="82">
        <v>51.480370000000001</v>
      </c>
      <c r="T65" s="82">
        <v>51.429096000000001</v>
      </c>
      <c r="U65" s="82">
        <v>51.381134000000003</v>
      </c>
      <c r="V65" s="82">
        <v>51.331572999999999</v>
      </c>
      <c r="W65" s="82">
        <v>51.293419</v>
      </c>
      <c r="X65" s="82">
        <v>51.257561000000003</v>
      </c>
      <c r="Y65" s="82">
        <v>51.222275000000003</v>
      </c>
      <c r="Z65" s="82">
        <v>51.191733999999997</v>
      </c>
      <c r="AA65" s="82">
        <v>51.163898000000003</v>
      </c>
      <c r="AB65" s="82">
        <v>51.138157</v>
      </c>
      <c r="AC65" s="82">
        <v>51.114857000000001</v>
      </c>
      <c r="AD65" s="82">
        <v>51.092598000000002</v>
      </c>
      <c r="AE65" s="82">
        <v>51.072758</v>
      </c>
      <c r="AF65" s="82">
        <v>51.050255</v>
      </c>
      <c r="AG65" s="85">
        <v>-2E-3</v>
      </c>
    </row>
    <row r="66" spans="1:33" ht="15" customHeight="1" x14ac:dyDescent="0.35">
      <c r="B66" s="34" t="s">
        <v>1980</v>
      </c>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5"/>
    </row>
    <row r="67" spans="1:33" ht="12" customHeight="1" x14ac:dyDescent="0.35">
      <c r="A67" s="77" t="s">
        <v>1981</v>
      </c>
      <c r="B67" s="81" t="s">
        <v>1916</v>
      </c>
      <c r="C67" s="82">
        <v>0</v>
      </c>
      <c r="D67" s="82">
        <v>0</v>
      </c>
      <c r="E67" s="82">
        <v>0</v>
      </c>
      <c r="F67" s="82">
        <v>0</v>
      </c>
      <c r="G67" s="82">
        <v>0</v>
      </c>
      <c r="H67" s="82">
        <v>0</v>
      </c>
      <c r="I67" s="82">
        <v>0</v>
      </c>
      <c r="J67" s="82">
        <v>0</v>
      </c>
      <c r="K67" s="82">
        <v>0</v>
      </c>
      <c r="L67" s="82">
        <v>0</v>
      </c>
      <c r="M67" s="82">
        <v>0</v>
      </c>
      <c r="N67" s="82">
        <v>0</v>
      </c>
      <c r="O67" s="82">
        <v>0</v>
      </c>
      <c r="P67" s="82">
        <v>0</v>
      </c>
      <c r="Q67" s="82">
        <v>0</v>
      </c>
      <c r="R67" s="82">
        <v>0</v>
      </c>
      <c r="S67" s="82">
        <v>0</v>
      </c>
      <c r="T67" s="82">
        <v>0</v>
      </c>
      <c r="U67" s="82">
        <v>0</v>
      </c>
      <c r="V67" s="82">
        <v>0</v>
      </c>
      <c r="W67" s="82">
        <v>0</v>
      </c>
      <c r="X67" s="82">
        <v>0</v>
      </c>
      <c r="Y67" s="82">
        <v>0</v>
      </c>
      <c r="Z67" s="82">
        <v>0</v>
      </c>
      <c r="AA67" s="82">
        <v>0</v>
      </c>
      <c r="AB67" s="82">
        <v>0</v>
      </c>
      <c r="AC67" s="82">
        <v>0</v>
      </c>
      <c r="AD67" s="82">
        <v>0</v>
      </c>
      <c r="AE67" s="82">
        <v>0</v>
      </c>
      <c r="AF67" s="82">
        <v>0</v>
      </c>
      <c r="AG67" s="85" t="s">
        <v>11</v>
      </c>
    </row>
    <row r="68" spans="1:33" ht="15" customHeight="1" x14ac:dyDescent="0.35">
      <c r="A68" s="77" t="s">
        <v>1982</v>
      </c>
      <c r="B68" s="81" t="s">
        <v>1918</v>
      </c>
      <c r="C68" s="82">
        <v>50.209076000000003</v>
      </c>
      <c r="D68" s="82">
        <v>49.462119999999999</v>
      </c>
      <c r="E68" s="82">
        <v>48.932113999999999</v>
      </c>
      <c r="F68" s="82">
        <v>48.423233000000003</v>
      </c>
      <c r="G68" s="82">
        <v>48.277045999999999</v>
      </c>
      <c r="H68" s="82">
        <v>48.051040999999998</v>
      </c>
      <c r="I68" s="82">
        <v>47.827674999999999</v>
      </c>
      <c r="J68" s="82">
        <v>47.609282999999998</v>
      </c>
      <c r="K68" s="82">
        <v>47.438000000000002</v>
      </c>
      <c r="L68" s="82">
        <v>47.302047999999999</v>
      </c>
      <c r="M68" s="82">
        <v>47.200436000000003</v>
      </c>
      <c r="N68" s="82">
        <v>47.114100999999998</v>
      </c>
      <c r="O68" s="82">
        <v>47.056614000000003</v>
      </c>
      <c r="P68" s="82">
        <v>46.989285000000002</v>
      </c>
      <c r="Q68" s="82">
        <v>46.929501000000002</v>
      </c>
      <c r="R68" s="82">
        <v>46.879207999999998</v>
      </c>
      <c r="S68" s="82">
        <v>46.834778</v>
      </c>
      <c r="T68" s="82">
        <v>46.794970999999997</v>
      </c>
      <c r="U68" s="82">
        <v>46.762737000000001</v>
      </c>
      <c r="V68" s="82">
        <v>46.727992999999998</v>
      </c>
      <c r="W68" s="82">
        <v>46.709220999999999</v>
      </c>
      <c r="X68" s="82">
        <v>46.693728999999998</v>
      </c>
      <c r="Y68" s="82">
        <v>46.679141999999999</v>
      </c>
      <c r="Z68" s="82">
        <v>46.668579000000001</v>
      </c>
      <c r="AA68" s="82">
        <v>46.661999000000002</v>
      </c>
      <c r="AB68" s="82">
        <v>46.657783999999999</v>
      </c>
      <c r="AC68" s="82">
        <v>46.656055000000002</v>
      </c>
      <c r="AD68" s="82">
        <v>46.657249</v>
      </c>
      <c r="AE68" s="82">
        <v>46.660384999999998</v>
      </c>
      <c r="AF68" s="82">
        <v>46.649856999999997</v>
      </c>
      <c r="AG68" s="85">
        <v>-3.0000000000000001E-3</v>
      </c>
    </row>
    <row r="69" spans="1:33" ht="15" customHeight="1" x14ac:dyDescent="0.35">
      <c r="A69" s="77" t="s">
        <v>1983</v>
      </c>
      <c r="B69" s="81" t="s">
        <v>1920</v>
      </c>
      <c r="C69" s="82">
        <v>42.635502000000002</v>
      </c>
      <c r="D69" s="82">
        <v>41.837341000000002</v>
      </c>
      <c r="E69" s="82">
        <v>41.302757</v>
      </c>
      <c r="F69" s="82">
        <v>40.846145999999997</v>
      </c>
      <c r="G69" s="82">
        <v>40.506926999999997</v>
      </c>
      <c r="H69" s="82">
        <v>40.228413000000003</v>
      </c>
      <c r="I69" s="82">
        <v>39.954182000000003</v>
      </c>
      <c r="J69" s="82">
        <v>39.731720000000003</v>
      </c>
      <c r="K69" s="82">
        <v>39.556499000000002</v>
      </c>
      <c r="L69" s="82">
        <v>39.416721000000003</v>
      </c>
      <c r="M69" s="82">
        <v>39.312187000000002</v>
      </c>
      <c r="N69" s="82">
        <v>39.223582999999998</v>
      </c>
      <c r="O69" s="82">
        <v>39.165362999999999</v>
      </c>
      <c r="P69" s="82">
        <v>39.097622000000001</v>
      </c>
      <c r="Q69" s="82">
        <v>39.038424999999997</v>
      </c>
      <c r="R69" s="82">
        <v>38.990467000000002</v>
      </c>
      <c r="S69" s="82">
        <v>38.949779999999997</v>
      </c>
      <c r="T69" s="82">
        <v>38.912520999999998</v>
      </c>
      <c r="U69" s="82">
        <v>38.883204999999997</v>
      </c>
      <c r="V69" s="82">
        <v>38.848922999999999</v>
      </c>
      <c r="W69" s="82">
        <v>38.831294999999997</v>
      </c>
      <c r="X69" s="82">
        <v>38.816208000000003</v>
      </c>
      <c r="Y69" s="82">
        <v>38.802151000000002</v>
      </c>
      <c r="Z69" s="82">
        <v>38.792313</v>
      </c>
      <c r="AA69" s="82">
        <v>38.786704999999998</v>
      </c>
      <c r="AB69" s="82">
        <v>38.783347999999997</v>
      </c>
      <c r="AC69" s="82">
        <v>38.782992999999998</v>
      </c>
      <c r="AD69" s="82">
        <v>38.784992000000003</v>
      </c>
      <c r="AE69" s="82">
        <v>38.789485999999997</v>
      </c>
      <c r="AF69" s="82">
        <v>38.781157999999998</v>
      </c>
      <c r="AG69" s="85">
        <v>-3.0000000000000001E-3</v>
      </c>
    </row>
    <row r="70" spans="1:33" ht="15" customHeight="1" x14ac:dyDescent="0.35">
      <c r="A70" s="77" t="s">
        <v>1984</v>
      </c>
      <c r="B70" s="81" t="s">
        <v>1922</v>
      </c>
      <c r="C70" s="82">
        <v>43.989657999999999</v>
      </c>
      <c r="D70" s="82">
        <v>43.196323</v>
      </c>
      <c r="E70" s="82">
        <v>42.633175000000001</v>
      </c>
      <c r="F70" s="82">
        <v>42.115555000000001</v>
      </c>
      <c r="G70" s="82">
        <v>41.748477999999999</v>
      </c>
      <c r="H70" s="82">
        <v>41.412925999999999</v>
      </c>
      <c r="I70" s="82">
        <v>41.107070999999998</v>
      </c>
      <c r="J70" s="82">
        <v>40.855263000000001</v>
      </c>
      <c r="K70" s="82">
        <v>40.656272999999999</v>
      </c>
      <c r="L70" s="82">
        <v>40.498767999999998</v>
      </c>
      <c r="M70" s="82">
        <v>40.381092000000002</v>
      </c>
      <c r="N70" s="82">
        <v>40.283543000000002</v>
      </c>
      <c r="O70" s="82">
        <v>40.218609000000001</v>
      </c>
      <c r="P70" s="82">
        <v>40.146023</v>
      </c>
      <c r="Q70" s="82">
        <v>40.082599999999999</v>
      </c>
      <c r="R70" s="82">
        <v>40.030132000000002</v>
      </c>
      <c r="S70" s="82">
        <v>39.985042999999997</v>
      </c>
      <c r="T70" s="82">
        <v>39.944873999999999</v>
      </c>
      <c r="U70" s="82">
        <v>39.912768999999997</v>
      </c>
      <c r="V70" s="82">
        <v>39.876747000000002</v>
      </c>
      <c r="W70" s="82">
        <v>39.860450999999998</v>
      </c>
      <c r="X70" s="82">
        <v>39.846679999999999</v>
      </c>
      <c r="Y70" s="82">
        <v>39.833754999999996</v>
      </c>
      <c r="Z70" s="82">
        <v>39.824730000000002</v>
      </c>
      <c r="AA70" s="82">
        <v>39.819564999999997</v>
      </c>
      <c r="AB70" s="82">
        <v>39.816600999999999</v>
      </c>
      <c r="AC70" s="82">
        <v>39.816296000000001</v>
      </c>
      <c r="AD70" s="82">
        <v>39.818469999999998</v>
      </c>
      <c r="AE70" s="82">
        <v>39.822792</v>
      </c>
      <c r="AF70" s="82">
        <v>39.813499</v>
      </c>
      <c r="AG70" s="85">
        <v>-3.0000000000000001E-3</v>
      </c>
    </row>
    <row r="71" spans="1:33" ht="15" customHeight="1" x14ac:dyDescent="0.35">
      <c r="A71" s="77" t="s">
        <v>1985</v>
      </c>
      <c r="B71" s="81" t="s">
        <v>1924</v>
      </c>
      <c r="C71" s="82">
        <v>53.651096000000003</v>
      </c>
      <c r="D71" s="82">
        <v>52.677337999999999</v>
      </c>
      <c r="E71" s="82">
        <v>51.938896</v>
      </c>
      <c r="F71" s="82">
        <v>51.227061999999997</v>
      </c>
      <c r="G71" s="82">
        <v>50.719619999999999</v>
      </c>
      <c r="H71" s="82">
        <v>50.215755000000001</v>
      </c>
      <c r="I71" s="82">
        <v>49.780799999999999</v>
      </c>
      <c r="J71" s="82">
        <v>49.416355000000003</v>
      </c>
      <c r="K71" s="82">
        <v>49.124409</v>
      </c>
      <c r="L71" s="82">
        <v>48.891396</v>
      </c>
      <c r="M71" s="82">
        <v>48.712200000000003</v>
      </c>
      <c r="N71" s="82">
        <v>48.566471</v>
      </c>
      <c r="O71" s="82">
        <v>48.459319999999998</v>
      </c>
      <c r="P71" s="82">
        <v>48.351467</v>
      </c>
      <c r="Q71" s="82">
        <v>48.258087000000003</v>
      </c>
      <c r="R71" s="82">
        <v>48.180022999999998</v>
      </c>
      <c r="S71" s="82">
        <v>48.111668000000002</v>
      </c>
      <c r="T71" s="82">
        <v>48.048656000000001</v>
      </c>
      <c r="U71" s="82">
        <v>47.993713</v>
      </c>
      <c r="V71" s="82">
        <v>47.937542000000001</v>
      </c>
      <c r="W71" s="82">
        <v>47.908417</v>
      </c>
      <c r="X71" s="82">
        <v>47.882632999999998</v>
      </c>
      <c r="Y71" s="82">
        <v>47.858063000000001</v>
      </c>
      <c r="Z71" s="82">
        <v>47.837634999999999</v>
      </c>
      <c r="AA71" s="82">
        <v>47.821449000000001</v>
      </c>
      <c r="AB71" s="82">
        <v>47.808197</v>
      </c>
      <c r="AC71" s="82">
        <v>47.797694999999997</v>
      </c>
      <c r="AD71" s="82">
        <v>47.790073</v>
      </c>
      <c r="AE71" s="82">
        <v>47.784720999999998</v>
      </c>
      <c r="AF71" s="82">
        <v>47.765087000000001</v>
      </c>
      <c r="AG71" s="85">
        <v>-4.0000000000000001E-3</v>
      </c>
    </row>
    <row r="72" spans="1:33" ht="15" customHeight="1" x14ac:dyDescent="0.35">
      <c r="A72" s="77" t="s">
        <v>1986</v>
      </c>
      <c r="B72" s="81" t="s">
        <v>1926</v>
      </c>
      <c r="C72" s="82">
        <v>113.715446</v>
      </c>
      <c r="D72" s="82">
        <v>112.86473100000001</v>
      </c>
      <c r="E72" s="82">
        <v>112.19059</v>
      </c>
      <c r="F72" s="82">
        <v>111.466675</v>
      </c>
      <c r="G72" s="82">
        <v>111.128738</v>
      </c>
      <c r="H72" s="82">
        <v>110.743523</v>
      </c>
      <c r="I72" s="82">
        <v>110.35442399999999</v>
      </c>
      <c r="J72" s="82">
        <v>110.01675400000001</v>
      </c>
      <c r="K72" s="82">
        <v>109.747826</v>
      </c>
      <c r="L72" s="82">
        <v>109.537102</v>
      </c>
      <c r="M72" s="82">
        <v>109.37151299999999</v>
      </c>
      <c r="N72" s="82">
        <v>109.237053</v>
      </c>
      <c r="O72" s="82">
        <v>109.140366</v>
      </c>
      <c r="P72" s="82">
        <v>109.04136699999999</v>
      </c>
      <c r="Q72" s="82">
        <v>108.95682499999999</v>
      </c>
      <c r="R72" s="82">
        <v>108.886909</v>
      </c>
      <c r="S72" s="82">
        <v>108.826691</v>
      </c>
      <c r="T72" s="82">
        <v>108.77160600000001</v>
      </c>
      <c r="U72" s="82">
        <v>108.72318300000001</v>
      </c>
      <c r="V72" s="82">
        <v>108.672653</v>
      </c>
      <c r="W72" s="82">
        <v>108.64969600000001</v>
      </c>
      <c r="X72" s="82">
        <v>108.629425</v>
      </c>
      <c r="Y72" s="82">
        <v>108.610069</v>
      </c>
      <c r="Z72" s="82">
        <v>108.594376</v>
      </c>
      <c r="AA72" s="82">
        <v>108.582359</v>
      </c>
      <c r="AB72" s="82">
        <v>108.572914</v>
      </c>
      <c r="AC72" s="82">
        <v>108.56601000000001</v>
      </c>
      <c r="AD72" s="82">
        <v>108.561508</v>
      </c>
      <c r="AE72" s="82">
        <v>108.559059</v>
      </c>
      <c r="AF72" s="82">
        <v>108.54098500000001</v>
      </c>
      <c r="AG72" s="85">
        <v>-2E-3</v>
      </c>
    </row>
    <row r="73" spans="1:33" ht="15" customHeight="1" x14ac:dyDescent="0.35">
      <c r="A73" s="77" t="s">
        <v>1987</v>
      </c>
      <c r="B73" s="81" t="s">
        <v>1928</v>
      </c>
      <c r="C73" s="82">
        <v>40.570137000000003</v>
      </c>
      <c r="D73" s="82">
        <v>39.852684000000004</v>
      </c>
      <c r="E73" s="82">
        <v>39.351073999999997</v>
      </c>
      <c r="F73" s="82">
        <v>38.900703</v>
      </c>
      <c r="G73" s="82">
        <v>38.606613000000003</v>
      </c>
      <c r="H73" s="82">
        <v>38.386634999999998</v>
      </c>
      <c r="I73" s="82">
        <v>38.156211999999996</v>
      </c>
      <c r="J73" s="82">
        <v>37.967548000000001</v>
      </c>
      <c r="K73" s="82">
        <v>37.816966999999998</v>
      </c>
      <c r="L73" s="82">
        <v>37.695141</v>
      </c>
      <c r="M73" s="82">
        <v>37.599964</v>
      </c>
      <c r="N73" s="82">
        <v>37.519992999999999</v>
      </c>
      <c r="O73" s="82">
        <v>37.459620999999999</v>
      </c>
      <c r="P73" s="82">
        <v>37.387669000000002</v>
      </c>
      <c r="Q73" s="82">
        <v>37.322825999999999</v>
      </c>
      <c r="R73" s="82">
        <v>37.26746</v>
      </c>
      <c r="S73" s="82">
        <v>37.218646999999997</v>
      </c>
      <c r="T73" s="82">
        <v>37.173878000000002</v>
      </c>
      <c r="U73" s="82">
        <v>37.134895</v>
      </c>
      <c r="V73" s="82">
        <v>37.094588999999999</v>
      </c>
      <c r="W73" s="82">
        <v>37.065807</v>
      </c>
      <c r="X73" s="82">
        <v>37.039776000000003</v>
      </c>
      <c r="Y73" s="82">
        <v>37.015793000000002</v>
      </c>
      <c r="Z73" s="82">
        <v>36.995055999999998</v>
      </c>
      <c r="AA73" s="82">
        <v>36.978920000000002</v>
      </c>
      <c r="AB73" s="82">
        <v>36.965107000000003</v>
      </c>
      <c r="AC73" s="82">
        <v>36.954028999999998</v>
      </c>
      <c r="AD73" s="82">
        <v>36.944088000000001</v>
      </c>
      <c r="AE73" s="82">
        <v>36.936892999999998</v>
      </c>
      <c r="AF73" s="82">
        <v>36.913432999999998</v>
      </c>
      <c r="AG73" s="85">
        <v>-3.0000000000000001E-3</v>
      </c>
    </row>
    <row r="74" spans="1:33" ht="15" customHeight="1" x14ac:dyDescent="0.35">
      <c r="A74" s="77" t="s">
        <v>1988</v>
      </c>
      <c r="B74" s="81" t="s">
        <v>1930</v>
      </c>
      <c r="C74" s="82">
        <v>54.496189000000001</v>
      </c>
      <c r="D74" s="82">
        <v>53.589302000000004</v>
      </c>
      <c r="E74" s="82">
        <v>52.918982999999997</v>
      </c>
      <c r="F74" s="82">
        <v>52.326469000000003</v>
      </c>
      <c r="G74" s="82">
        <v>51.914383000000001</v>
      </c>
      <c r="H74" s="82">
        <v>51.562263000000002</v>
      </c>
      <c r="I74" s="82">
        <v>51.252701000000002</v>
      </c>
      <c r="J74" s="82">
        <v>50.998519999999999</v>
      </c>
      <c r="K74" s="82">
        <v>50.791888999999998</v>
      </c>
      <c r="L74" s="82">
        <v>50.621921999999998</v>
      </c>
      <c r="M74" s="82">
        <v>50.484478000000003</v>
      </c>
      <c r="N74" s="82">
        <v>50.368442999999999</v>
      </c>
      <c r="O74" s="82">
        <v>50.273795999999997</v>
      </c>
      <c r="P74" s="82">
        <v>50.170532000000001</v>
      </c>
      <c r="Q74" s="82">
        <v>50.078254999999999</v>
      </c>
      <c r="R74" s="82">
        <v>49.997971</v>
      </c>
      <c r="S74" s="82">
        <v>49.926772999999997</v>
      </c>
      <c r="T74" s="82">
        <v>49.860095999999999</v>
      </c>
      <c r="U74" s="82">
        <v>49.799149</v>
      </c>
      <c r="V74" s="82">
        <v>49.73827</v>
      </c>
      <c r="W74" s="82">
        <v>49.690845000000003</v>
      </c>
      <c r="X74" s="82">
        <v>49.646960999999997</v>
      </c>
      <c r="Y74" s="82">
        <v>49.605896000000001</v>
      </c>
      <c r="Z74" s="82">
        <v>49.568694999999998</v>
      </c>
      <c r="AA74" s="82">
        <v>49.535378000000001</v>
      </c>
      <c r="AB74" s="82">
        <v>49.505153999999997</v>
      </c>
      <c r="AC74" s="82">
        <v>49.479103000000002</v>
      </c>
      <c r="AD74" s="82">
        <v>49.454571000000001</v>
      </c>
      <c r="AE74" s="82">
        <v>49.433715999999997</v>
      </c>
      <c r="AF74" s="82">
        <v>49.395775</v>
      </c>
      <c r="AG74" s="85">
        <v>-3.0000000000000001E-3</v>
      </c>
    </row>
    <row r="75" spans="1:33" ht="15" customHeight="1" x14ac:dyDescent="0.35">
      <c r="A75" s="77" t="s">
        <v>1989</v>
      </c>
      <c r="B75" s="81" t="s">
        <v>1932</v>
      </c>
      <c r="C75" s="82">
        <v>47.088225999999999</v>
      </c>
      <c r="D75" s="82">
        <v>46.105105999999999</v>
      </c>
      <c r="E75" s="82">
        <v>45.356997999999997</v>
      </c>
      <c r="F75" s="82">
        <v>44.720078000000001</v>
      </c>
      <c r="G75" s="82">
        <v>44.177238000000003</v>
      </c>
      <c r="H75" s="82">
        <v>43.729298</v>
      </c>
      <c r="I75" s="82">
        <v>43.361435</v>
      </c>
      <c r="J75" s="82">
        <v>43.067520000000002</v>
      </c>
      <c r="K75" s="82">
        <v>42.833548999999998</v>
      </c>
      <c r="L75" s="82">
        <v>42.650803000000003</v>
      </c>
      <c r="M75" s="82">
        <v>42.512011999999999</v>
      </c>
      <c r="N75" s="82">
        <v>42.408099999999997</v>
      </c>
      <c r="O75" s="82">
        <v>42.330139000000003</v>
      </c>
      <c r="P75" s="82">
        <v>42.203510000000001</v>
      </c>
      <c r="Q75" s="82">
        <v>42.078277999999997</v>
      </c>
      <c r="R75" s="82">
        <v>41.965724999999999</v>
      </c>
      <c r="S75" s="82">
        <v>41.861590999999997</v>
      </c>
      <c r="T75" s="82">
        <v>41.763451000000003</v>
      </c>
      <c r="U75" s="82">
        <v>41.669688999999998</v>
      </c>
      <c r="V75" s="82">
        <v>41.578716</v>
      </c>
      <c r="W75" s="82">
        <v>41.506068999999997</v>
      </c>
      <c r="X75" s="82">
        <v>41.436878</v>
      </c>
      <c r="Y75" s="82">
        <v>41.370913999999999</v>
      </c>
      <c r="Z75" s="82">
        <v>41.308197</v>
      </c>
      <c r="AA75" s="82">
        <v>41.248589000000003</v>
      </c>
      <c r="AB75" s="82">
        <v>41.192588999999998</v>
      </c>
      <c r="AC75" s="82">
        <v>41.139256000000003</v>
      </c>
      <c r="AD75" s="82">
        <v>41.088245000000001</v>
      </c>
      <c r="AE75" s="82">
        <v>41.040100000000002</v>
      </c>
      <c r="AF75" s="82">
        <v>40.987758999999997</v>
      </c>
      <c r="AG75" s="85">
        <v>-5.0000000000000001E-3</v>
      </c>
    </row>
    <row r="76" spans="1:33" ht="15" customHeight="1" x14ac:dyDescent="0.35">
      <c r="A76" s="77" t="s">
        <v>1990</v>
      </c>
      <c r="B76" s="81" t="s">
        <v>1934</v>
      </c>
      <c r="C76" s="82">
        <v>0</v>
      </c>
      <c r="D76" s="82">
        <v>0</v>
      </c>
      <c r="E76" s="82">
        <v>0</v>
      </c>
      <c r="F76" s="82">
        <v>0</v>
      </c>
      <c r="G76" s="82">
        <v>0</v>
      </c>
      <c r="H76" s="82">
        <v>0</v>
      </c>
      <c r="I76" s="82">
        <v>0</v>
      </c>
      <c r="J76" s="82">
        <v>0</v>
      </c>
      <c r="K76" s="82">
        <v>0</v>
      </c>
      <c r="L76" s="82">
        <v>0</v>
      </c>
      <c r="M76" s="82">
        <v>0</v>
      </c>
      <c r="N76" s="82">
        <v>0</v>
      </c>
      <c r="O76" s="82">
        <v>0</v>
      </c>
      <c r="P76" s="82">
        <v>0</v>
      </c>
      <c r="Q76" s="82">
        <v>0</v>
      </c>
      <c r="R76" s="82">
        <v>0</v>
      </c>
      <c r="S76" s="82">
        <v>0</v>
      </c>
      <c r="T76" s="82">
        <v>0</v>
      </c>
      <c r="U76" s="82">
        <v>0</v>
      </c>
      <c r="V76" s="82">
        <v>0</v>
      </c>
      <c r="W76" s="82">
        <v>0</v>
      </c>
      <c r="X76" s="82">
        <v>0</v>
      </c>
      <c r="Y76" s="82">
        <v>0</v>
      </c>
      <c r="Z76" s="82">
        <v>0</v>
      </c>
      <c r="AA76" s="82">
        <v>0</v>
      </c>
      <c r="AB76" s="82">
        <v>0</v>
      </c>
      <c r="AC76" s="82">
        <v>0</v>
      </c>
      <c r="AD76" s="82">
        <v>0</v>
      </c>
      <c r="AE76" s="82">
        <v>0</v>
      </c>
      <c r="AF76" s="82">
        <v>0</v>
      </c>
      <c r="AG76" s="85" t="s">
        <v>11</v>
      </c>
    </row>
    <row r="77" spans="1:33" ht="15" customHeight="1" x14ac:dyDescent="0.35">
      <c r="A77" s="77" t="s">
        <v>1991</v>
      </c>
      <c r="B77" s="81" t="s">
        <v>1936</v>
      </c>
      <c r="C77" s="82">
        <v>0</v>
      </c>
      <c r="D77" s="82">
        <v>0</v>
      </c>
      <c r="E77" s="82">
        <v>0</v>
      </c>
      <c r="F77" s="82">
        <v>0</v>
      </c>
      <c r="G77" s="82">
        <v>0</v>
      </c>
      <c r="H77" s="82">
        <v>0</v>
      </c>
      <c r="I77" s="82">
        <v>0</v>
      </c>
      <c r="J77" s="82">
        <v>0</v>
      </c>
      <c r="K77" s="82">
        <v>0</v>
      </c>
      <c r="L77" s="82">
        <v>0</v>
      </c>
      <c r="M77" s="82">
        <v>0</v>
      </c>
      <c r="N77" s="82">
        <v>0</v>
      </c>
      <c r="O77" s="82">
        <v>0</v>
      </c>
      <c r="P77" s="82">
        <v>0</v>
      </c>
      <c r="Q77" s="82">
        <v>0</v>
      </c>
      <c r="R77" s="82">
        <v>0</v>
      </c>
      <c r="S77" s="82">
        <v>0</v>
      </c>
      <c r="T77" s="82">
        <v>0</v>
      </c>
      <c r="U77" s="82">
        <v>0</v>
      </c>
      <c r="V77" s="82">
        <v>0</v>
      </c>
      <c r="W77" s="82">
        <v>0</v>
      </c>
      <c r="X77" s="82">
        <v>0</v>
      </c>
      <c r="Y77" s="82">
        <v>0</v>
      </c>
      <c r="Z77" s="82">
        <v>0</v>
      </c>
      <c r="AA77" s="82">
        <v>0</v>
      </c>
      <c r="AB77" s="82">
        <v>0</v>
      </c>
      <c r="AC77" s="82">
        <v>0</v>
      </c>
      <c r="AD77" s="82">
        <v>0</v>
      </c>
      <c r="AE77" s="82">
        <v>0</v>
      </c>
      <c r="AF77" s="82">
        <v>0</v>
      </c>
      <c r="AG77" s="85" t="s">
        <v>11</v>
      </c>
    </row>
    <row r="78" spans="1:33" ht="15" customHeight="1" x14ac:dyDescent="0.35">
      <c r="A78" s="77" t="s">
        <v>1992</v>
      </c>
      <c r="B78" s="81" t="s">
        <v>1938</v>
      </c>
      <c r="C78" s="82">
        <v>48.526969999999999</v>
      </c>
      <c r="D78" s="82">
        <v>47.602958999999998</v>
      </c>
      <c r="E78" s="82">
        <v>46.947968000000003</v>
      </c>
      <c r="F78" s="82">
        <v>46.452708999999999</v>
      </c>
      <c r="G78" s="82">
        <v>46.038727000000002</v>
      </c>
      <c r="H78" s="82">
        <v>45.736645000000003</v>
      </c>
      <c r="I78" s="82">
        <v>45.510429000000002</v>
      </c>
      <c r="J78" s="82">
        <v>45.338943</v>
      </c>
      <c r="K78" s="82">
        <v>45.202412000000002</v>
      </c>
      <c r="L78" s="82">
        <v>45.09066</v>
      </c>
      <c r="M78" s="82">
        <v>44.998440000000002</v>
      </c>
      <c r="N78" s="82">
        <v>44.923428000000001</v>
      </c>
      <c r="O78" s="82">
        <v>44.858584999999998</v>
      </c>
      <c r="P78" s="82">
        <v>44.738185999999999</v>
      </c>
      <c r="Q78" s="82">
        <v>44.621642999999999</v>
      </c>
      <c r="R78" s="82">
        <v>44.512656999999997</v>
      </c>
      <c r="S78" s="82">
        <v>44.410167999999999</v>
      </c>
      <c r="T78" s="82">
        <v>44.309814000000003</v>
      </c>
      <c r="U78" s="82">
        <v>44.214328999999999</v>
      </c>
      <c r="V78" s="82">
        <v>44.118701999999999</v>
      </c>
      <c r="W78" s="82">
        <v>44.027240999999997</v>
      </c>
      <c r="X78" s="82">
        <v>43.939700999999999</v>
      </c>
      <c r="Y78" s="82">
        <v>43.858376</v>
      </c>
      <c r="Z78" s="82">
        <v>43.780411000000001</v>
      </c>
      <c r="AA78" s="82">
        <v>43.706226000000001</v>
      </c>
      <c r="AB78" s="82">
        <v>43.635578000000002</v>
      </c>
      <c r="AC78" s="82">
        <v>43.567886000000001</v>
      </c>
      <c r="AD78" s="82">
        <v>43.502974999999999</v>
      </c>
      <c r="AE78" s="82">
        <v>43.441715000000002</v>
      </c>
      <c r="AF78" s="82">
        <v>43.376553000000001</v>
      </c>
      <c r="AG78" s="85">
        <v>-4.0000000000000001E-3</v>
      </c>
    </row>
    <row r="79" spans="1:33" ht="15" customHeight="1" x14ac:dyDescent="0.35">
      <c r="A79" s="77" t="s">
        <v>1993</v>
      </c>
      <c r="B79" s="81" t="s">
        <v>1940</v>
      </c>
      <c r="C79" s="82">
        <v>60.817616000000001</v>
      </c>
      <c r="D79" s="82">
        <v>59.689143999999999</v>
      </c>
      <c r="E79" s="82">
        <v>58.812095999999997</v>
      </c>
      <c r="F79" s="82">
        <v>58.070022999999999</v>
      </c>
      <c r="G79" s="82">
        <v>57.446812000000001</v>
      </c>
      <c r="H79" s="82">
        <v>56.937305000000002</v>
      </c>
      <c r="I79" s="82">
        <v>56.520454000000001</v>
      </c>
      <c r="J79" s="82">
        <v>56.185237999999998</v>
      </c>
      <c r="K79" s="82">
        <v>55.915317999999999</v>
      </c>
      <c r="L79" s="82">
        <v>55.700015999999998</v>
      </c>
      <c r="M79" s="82">
        <v>55.531281</v>
      </c>
      <c r="N79" s="82">
        <v>55.399890999999997</v>
      </c>
      <c r="O79" s="82">
        <v>55.293689999999998</v>
      </c>
      <c r="P79" s="82">
        <v>55.138205999999997</v>
      </c>
      <c r="Q79" s="82">
        <v>54.988101999999998</v>
      </c>
      <c r="R79" s="82">
        <v>54.852649999999997</v>
      </c>
      <c r="S79" s="82">
        <v>54.728008000000003</v>
      </c>
      <c r="T79" s="82">
        <v>54.611094999999999</v>
      </c>
      <c r="U79" s="82">
        <v>54.500134000000003</v>
      </c>
      <c r="V79" s="82">
        <v>54.392035999999997</v>
      </c>
      <c r="W79" s="82">
        <v>54.303448000000003</v>
      </c>
      <c r="X79" s="82">
        <v>54.219253999999999</v>
      </c>
      <c r="Y79" s="82">
        <v>54.139274999999998</v>
      </c>
      <c r="Z79" s="82">
        <v>54.063206000000001</v>
      </c>
      <c r="AA79" s="82">
        <v>53.991183999999997</v>
      </c>
      <c r="AB79" s="82">
        <v>53.923484999999999</v>
      </c>
      <c r="AC79" s="82">
        <v>53.858970999999997</v>
      </c>
      <c r="AD79" s="82">
        <v>53.797542999999997</v>
      </c>
      <c r="AE79" s="82">
        <v>53.739409999999999</v>
      </c>
      <c r="AF79" s="82">
        <v>53.677826000000003</v>
      </c>
      <c r="AG79" s="85">
        <v>-4.0000000000000001E-3</v>
      </c>
    </row>
    <row r="80" spans="1:33" ht="15" customHeight="1" x14ac:dyDescent="0.35">
      <c r="A80" s="77" t="s">
        <v>1994</v>
      </c>
      <c r="B80" s="81" t="s">
        <v>1942</v>
      </c>
      <c r="C80" s="82">
        <v>0</v>
      </c>
      <c r="D80" s="82">
        <v>0</v>
      </c>
      <c r="E80" s="82">
        <v>0</v>
      </c>
      <c r="F80" s="82">
        <v>0</v>
      </c>
      <c r="G80" s="82">
        <v>0</v>
      </c>
      <c r="H80" s="82">
        <v>0</v>
      </c>
      <c r="I80" s="82">
        <v>0</v>
      </c>
      <c r="J80" s="82">
        <v>0</v>
      </c>
      <c r="K80" s="82">
        <v>0</v>
      </c>
      <c r="L80" s="82">
        <v>0</v>
      </c>
      <c r="M80" s="82">
        <v>0</v>
      </c>
      <c r="N80" s="82">
        <v>0</v>
      </c>
      <c r="O80" s="82">
        <v>0</v>
      </c>
      <c r="P80" s="82">
        <v>0</v>
      </c>
      <c r="Q80" s="82">
        <v>0</v>
      </c>
      <c r="R80" s="82">
        <v>0</v>
      </c>
      <c r="S80" s="82">
        <v>0</v>
      </c>
      <c r="T80" s="82">
        <v>0</v>
      </c>
      <c r="U80" s="82">
        <v>0</v>
      </c>
      <c r="V80" s="82">
        <v>0</v>
      </c>
      <c r="W80" s="82">
        <v>0</v>
      </c>
      <c r="X80" s="82">
        <v>0</v>
      </c>
      <c r="Y80" s="82">
        <v>0</v>
      </c>
      <c r="Z80" s="82">
        <v>0</v>
      </c>
      <c r="AA80" s="82">
        <v>0</v>
      </c>
      <c r="AB80" s="82">
        <v>0</v>
      </c>
      <c r="AC80" s="82">
        <v>0</v>
      </c>
      <c r="AD80" s="82">
        <v>0</v>
      </c>
      <c r="AE80" s="82">
        <v>0</v>
      </c>
      <c r="AF80" s="82">
        <v>0</v>
      </c>
      <c r="AG80" s="85" t="s">
        <v>11</v>
      </c>
    </row>
    <row r="81" spans="1:33" ht="15" customHeight="1" x14ac:dyDescent="0.35">
      <c r="A81" s="77" t="s">
        <v>1995</v>
      </c>
      <c r="B81" s="81" t="s">
        <v>1944</v>
      </c>
      <c r="C81" s="82">
        <v>42.029819000000003</v>
      </c>
      <c r="D81" s="82">
        <v>41.327033999999998</v>
      </c>
      <c r="E81" s="82">
        <v>40.849682000000001</v>
      </c>
      <c r="F81" s="82">
        <v>40.466621000000004</v>
      </c>
      <c r="G81" s="82">
        <v>40.144469999999998</v>
      </c>
      <c r="H81" s="82">
        <v>39.893745000000003</v>
      </c>
      <c r="I81" s="82">
        <v>39.700671999999997</v>
      </c>
      <c r="J81" s="82">
        <v>39.559204000000001</v>
      </c>
      <c r="K81" s="82">
        <v>39.452739999999999</v>
      </c>
      <c r="L81" s="82">
        <v>39.373009000000003</v>
      </c>
      <c r="M81" s="82">
        <v>39.318626000000002</v>
      </c>
      <c r="N81" s="82">
        <v>39.279392000000001</v>
      </c>
      <c r="O81" s="82">
        <v>39.257796999999997</v>
      </c>
      <c r="P81" s="82">
        <v>39.178851999999999</v>
      </c>
      <c r="Q81" s="82">
        <v>39.097492000000003</v>
      </c>
      <c r="R81" s="82">
        <v>39.025795000000002</v>
      </c>
      <c r="S81" s="82">
        <v>38.960751000000002</v>
      </c>
      <c r="T81" s="82">
        <v>38.898769000000001</v>
      </c>
      <c r="U81" s="82">
        <v>38.841907999999997</v>
      </c>
      <c r="V81" s="82">
        <v>38.783912999999998</v>
      </c>
      <c r="W81" s="82">
        <v>38.73695</v>
      </c>
      <c r="X81" s="82">
        <v>38.692402000000001</v>
      </c>
      <c r="Y81" s="82">
        <v>38.649830000000001</v>
      </c>
      <c r="Z81" s="82">
        <v>38.610236999999998</v>
      </c>
      <c r="AA81" s="82">
        <v>38.573708000000003</v>
      </c>
      <c r="AB81" s="82">
        <v>38.539845</v>
      </c>
      <c r="AC81" s="82">
        <v>38.508457</v>
      </c>
      <c r="AD81" s="82">
        <v>38.478935</v>
      </c>
      <c r="AE81" s="82">
        <v>38.451836</v>
      </c>
      <c r="AF81" s="82">
        <v>38.422241</v>
      </c>
      <c r="AG81" s="85">
        <v>-3.0000000000000001E-3</v>
      </c>
    </row>
    <row r="82" spans="1:33" ht="15" customHeight="1" x14ac:dyDescent="0.35">
      <c r="A82" s="77" t="s">
        <v>1996</v>
      </c>
      <c r="B82" s="81" t="s">
        <v>1946</v>
      </c>
      <c r="C82" s="82">
        <v>0</v>
      </c>
      <c r="D82" s="82">
        <v>0</v>
      </c>
      <c r="E82" s="82">
        <v>0</v>
      </c>
      <c r="F82" s="82">
        <v>0</v>
      </c>
      <c r="G82" s="82">
        <v>0</v>
      </c>
      <c r="H82" s="82">
        <v>0</v>
      </c>
      <c r="I82" s="82">
        <v>0</v>
      </c>
      <c r="J82" s="82">
        <v>0</v>
      </c>
      <c r="K82" s="82">
        <v>0</v>
      </c>
      <c r="L82" s="82">
        <v>0</v>
      </c>
      <c r="M82" s="82">
        <v>0</v>
      </c>
      <c r="N82" s="82">
        <v>0</v>
      </c>
      <c r="O82" s="82">
        <v>0</v>
      </c>
      <c r="P82" s="82">
        <v>0</v>
      </c>
      <c r="Q82" s="82">
        <v>0</v>
      </c>
      <c r="R82" s="82">
        <v>0</v>
      </c>
      <c r="S82" s="82">
        <v>0</v>
      </c>
      <c r="T82" s="82">
        <v>0</v>
      </c>
      <c r="U82" s="82">
        <v>0</v>
      </c>
      <c r="V82" s="82">
        <v>0</v>
      </c>
      <c r="W82" s="82">
        <v>0</v>
      </c>
      <c r="X82" s="82">
        <v>0</v>
      </c>
      <c r="Y82" s="82">
        <v>0</v>
      </c>
      <c r="Z82" s="82">
        <v>0</v>
      </c>
      <c r="AA82" s="82">
        <v>0</v>
      </c>
      <c r="AB82" s="82">
        <v>0</v>
      </c>
      <c r="AC82" s="82">
        <v>0</v>
      </c>
      <c r="AD82" s="82">
        <v>0</v>
      </c>
      <c r="AE82" s="82">
        <v>0</v>
      </c>
      <c r="AF82" s="82">
        <v>0</v>
      </c>
      <c r="AG82" s="85" t="s">
        <v>11</v>
      </c>
    </row>
    <row r="83" spans="1:33" ht="15" customHeight="1" x14ac:dyDescent="0.35">
      <c r="B83" s="34" t="s">
        <v>29</v>
      </c>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5"/>
    </row>
    <row r="84" spans="1:33" ht="15" customHeight="1" x14ac:dyDescent="0.35">
      <c r="A84" s="77" t="s">
        <v>1997</v>
      </c>
      <c r="B84" s="81" t="s">
        <v>1916</v>
      </c>
      <c r="C84" s="82">
        <v>84.977469999999997</v>
      </c>
      <c r="D84" s="82">
        <v>84.981200999999999</v>
      </c>
      <c r="E84" s="82">
        <v>85.052627999999999</v>
      </c>
      <c r="F84" s="82">
        <v>85.138908000000001</v>
      </c>
      <c r="G84" s="82">
        <v>85.345200000000006</v>
      </c>
      <c r="H84" s="82">
        <v>85.571738999999994</v>
      </c>
      <c r="I84" s="82">
        <v>85.697768999999994</v>
      </c>
      <c r="J84" s="82">
        <v>85.797882000000001</v>
      </c>
      <c r="K84" s="82">
        <v>85.883529999999993</v>
      </c>
      <c r="L84" s="82">
        <v>85.96669</v>
      </c>
      <c r="M84" s="82">
        <v>86.034385999999998</v>
      </c>
      <c r="N84" s="82">
        <v>86.094238000000004</v>
      </c>
      <c r="O84" s="82">
        <v>86.161629000000005</v>
      </c>
      <c r="P84" s="82">
        <v>86.204712000000001</v>
      </c>
      <c r="Q84" s="82">
        <v>86.239531999999997</v>
      </c>
      <c r="R84" s="82">
        <v>86.276627000000005</v>
      </c>
      <c r="S84" s="82">
        <v>86.311569000000006</v>
      </c>
      <c r="T84" s="82">
        <v>86.344795000000005</v>
      </c>
      <c r="U84" s="82">
        <v>86.380591999999993</v>
      </c>
      <c r="V84" s="82">
        <v>86.414931999999993</v>
      </c>
      <c r="W84" s="82">
        <v>86.449096999999995</v>
      </c>
      <c r="X84" s="82">
        <v>86.482810999999998</v>
      </c>
      <c r="Y84" s="82">
        <v>86.514945999999995</v>
      </c>
      <c r="Z84" s="82">
        <v>86.547852000000006</v>
      </c>
      <c r="AA84" s="82">
        <v>86.581374999999994</v>
      </c>
      <c r="AB84" s="82">
        <v>86.614707999999993</v>
      </c>
      <c r="AC84" s="82">
        <v>86.649117000000004</v>
      </c>
      <c r="AD84" s="82">
        <v>86.683334000000002</v>
      </c>
      <c r="AE84" s="82">
        <v>86.717117000000002</v>
      </c>
      <c r="AF84" s="82">
        <v>86.733635000000007</v>
      </c>
      <c r="AG84" s="85">
        <v>1E-3</v>
      </c>
    </row>
    <row r="85" spans="1:33" ht="15" customHeight="1" x14ac:dyDescent="0.35">
      <c r="A85" s="77" t="s">
        <v>1998</v>
      </c>
      <c r="B85" s="81" t="s">
        <v>1918</v>
      </c>
      <c r="C85" s="82">
        <v>38.181694</v>
      </c>
      <c r="D85" s="82">
        <v>38.092506</v>
      </c>
      <c r="E85" s="82">
        <v>38.148575000000001</v>
      </c>
      <c r="F85" s="82">
        <v>38.246161999999998</v>
      </c>
      <c r="G85" s="82">
        <v>38.489970999999997</v>
      </c>
      <c r="H85" s="82">
        <v>38.733162</v>
      </c>
      <c r="I85" s="82">
        <v>38.856017999999999</v>
      </c>
      <c r="J85" s="82">
        <v>38.930453999999997</v>
      </c>
      <c r="K85" s="82">
        <v>39.008887999999999</v>
      </c>
      <c r="L85" s="82">
        <v>39.082225999999999</v>
      </c>
      <c r="M85" s="82">
        <v>39.154525999999997</v>
      </c>
      <c r="N85" s="82">
        <v>39.213000999999998</v>
      </c>
      <c r="O85" s="82">
        <v>39.283897000000003</v>
      </c>
      <c r="P85" s="82">
        <v>39.332892999999999</v>
      </c>
      <c r="Q85" s="82">
        <v>39.377392</v>
      </c>
      <c r="R85" s="82">
        <v>39.420287999999999</v>
      </c>
      <c r="S85" s="82">
        <v>39.460030000000003</v>
      </c>
      <c r="T85" s="82">
        <v>39.498286999999998</v>
      </c>
      <c r="U85" s="82">
        <v>39.539383000000001</v>
      </c>
      <c r="V85" s="82">
        <v>39.579841999999999</v>
      </c>
      <c r="W85" s="82">
        <v>39.618873999999998</v>
      </c>
      <c r="X85" s="82">
        <v>39.659171999999998</v>
      </c>
      <c r="Y85" s="82">
        <v>39.695675000000001</v>
      </c>
      <c r="Z85" s="82">
        <v>39.734332999999999</v>
      </c>
      <c r="AA85" s="82">
        <v>39.774318999999998</v>
      </c>
      <c r="AB85" s="82">
        <v>39.813934000000003</v>
      </c>
      <c r="AC85" s="82">
        <v>39.853718000000001</v>
      </c>
      <c r="AD85" s="82">
        <v>39.896388999999999</v>
      </c>
      <c r="AE85" s="82">
        <v>39.937064999999997</v>
      </c>
      <c r="AF85" s="82">
        <v>39.964500000000001</v>
      </c>
      <c r="AG85" s="85">
        <v>2E-3</v>
      </c>
    </row>
    <row r="86" spans="1:33" ht="12" customHeight="1" x14ac:dyDescent="0.35">
      <c r="A86" s="77" t="s">
        <v>1999</v>
      </c>
      <c r="B86" s="81" t="s">
        <v>1920</v>
      </c>
      <c r="C86" s="82">
        <v>30.303408000000001</v>
      </c>
      <c r="D86" s="82">
        <v>30.238764</v>
      </c>
      <c r="E86" s="82">
        <v>30.322244999999999</v>
      </c>
      <c r="F86" s="82">
        <v>30.412099999999999</v>
      </c>
      <c r="G86" s="82">
        <v>30.580524</v>
      </c>
      <c r="H86" s="82">
        <v>30.706015000000001</v>
      </c>
      <c r="I86" s="82">
        <v>30.782540999999998</v>
      </c>
      <c r="J86" s="82">
        <v>30.865423</v>
      </c>
      <c r="K86" s="82">
        <v>30.947558999999998</v>
      </c>
      <c r="L86" s="82">
        <v>31.025804999999998</v>
      </c>
      <c r="M86" s="82">
        <v>31.106283000000001</v>
      </c>
      <c r="N86" s="82">
        <v>31.172771000000001</v>
      </c>
      <c r="O86" s="82">
        <v>31.252932000000001</v>
      </c>
      <c r="P86" s="82">
        <v>31.309356999999999</v>
      </c>
      <c r="Q86" s="82">
        <v>31.361242000000001</v>
      </c>
      <c r="R86" s="82">
        <v>31.413834000000001</v>
      </c>
      <c r="S86" s="82">
        <v>31.466004999999999</v>
      </c>
      <c r="T86" s="82">
        <v>31.515180999999998</v>
      </c>
      <c r="U86" s="82">
        <v>31.568491000000002</v>
      </c>
      <c r="V86" s="82">
        <v>31.612487999999999</v>
      </c>
      <c r="W86" s="82">
        <v>31.65785</v>
      </c>
      <c r="X86" s="82">
        <v>31.702465</v>
      </c>
      <c r="Y86" s="82">
        <v>31.745235000000001</v>
      </c>
      <c r="Z86" s="82">
        <v>31.789743000000001</v>
      </c>
      <c r="AA86" s="82">
        <v>31.835829</v>
      </c>
      <c r="AB86" s="82">
        <v>31.881240999999999</v>
      </c>
      <c r="AC86" s="82">
        <v>31.928007000000001</v>
      </c>
      <c r="AD86" s="82">
        <v>31.974785000000001</v>
      </c>
      <c r="AE86" s="82">
        <v>32.022224000000001</v>
      </c>
      <c r="AF86" s="82">
        <v>32.056061</v>
      </c>
      <c r="AG86" s="85">
        <v>2E-3</v>
      </c>
    </row>
    <row r="87" spans="1:33" ht="15" customHeight="1" x14ac:dyDescent="0.35">
      <c r="A87" s="77" t="s">
        <v>2000</v>
      </c>
      <c r="B87" s="81" t="s">
        <v>1922</v>
      </c>
      <c r="C87" s="82">
        <v>30.726355000000002</v>
      </c>
      <c r="D87" s="82">
        <v>30.682054999999998</v>
      </c>
      <c r="E87" s="82">
        <v>30.77216</v>
      </c>
      <c r="F87" s="82">
        <v>30.860361000000001</v>
      </c>
      <c r="G87" s="82">
        <v>31.041692999999999</v>
      </c>
      <c r="H87" s="82">
        <v>31.170486</v>
      </c>
      <c r="I87" s="82">
        <v>31.251010999999998</v>
      </c>
      <c r="J87" s="82">
        <v>31.327687999999998</v>
      </c>
      <c r="K87" s="82">
        <v>31.409451000000001</v>
      </c>
      <c r="L87" s="82">
        <v>31.486294000000001</v>
      </c>
      <c r="M87" s="82">
        <v>31.563465000000001</v>
      </c>
      <c r="N87" s="82">
        <v>31.627967999999999</v>
      </c>
      <c r="O87" s="82">
        <v>31.706216999999999</v>
      </c>
      <c r="P87" s="82">
        <v>31.761921000000001</v>
      </c>
      <c r="Q87" s="82">
        <v>31.813521999999999</v>
      </c>
      <c r="R87" s="82">
        <v>31.865590999999998</v>
      </c>
      <c r="S87" s="82">
        <v>31.917027000000001</v>
      </c>
      <c r="T87" s="82">
        <v>31.965212000000001</v>
      </c>
      <c r="U87" s="82">
        <v>32.016907000000003</v>
      </c>
      <c r="V87" s="82">
        <v>32.059531999999997</v>
      </c>
      <c r="W87" s="82">
        <v>32.103335999999999</v>
      </c>
      <c r="X87" s="82">
        <v>32.146110999999998</v>
      </c>
      <c r="Y87" s="82">
        <v>32.187305000000002</v>
      </c>
      <c r="Z87" s="82">
        <v>32.229813</v>
      </c>
      <c r="AA87" s="82">
        <v>32.274197000000001</v>
      </c>
      <c r="AB87" s="82">
        <v>32.317965999999998</v>
      </c>
      <c r="AC87" s="82">
        <v>32.363098000000001</v>
      </c>
      <c r="AD87" s="82">
        <v>32.407294999999998</v>
      </c>
      <c r="AE87" s="82">
        <v>32.452582999999997</v>
      </c>
      <c r="AF87" s="82">
        <v>32.483077999999999</v>
      </c>
      <c r="AG87" s="85">
        <v>2E-3</v>
      </c>
    </row>
    <row r="88" spans="1:33" ht="15" customHeight="1" x14ac:dyDescent="0.35">
      <c r="A88" s="77" t="s">
        <v>2001</v>
      </c>
      <c r="B88" s="81" t="s">
        <v>1924</v>
      </c>
      <c r="C88" s="82">
        <v>36.388934999999996</v>
      </c>
      <c r="D88" s="82">
        <v>36.348483999999999</v>
      </c>
      <c r="E88" s="82">
        <v>36.422885999999998</v>
      </c>
      <c r="F88" s="82">
        <v>36.526035</v>
      </c>
      <c r="G88" s="82">
        <v>36.708754999999996</v>
      </c>
      <c r="H88" s="82">
        <v>36.864322999999999</v>
      </c>
      <c r="I88" s="82">
        <v>36.946292999999997</v>
      </c>
      <c r="J88" s="82">
        <v>37.017204</v>
      </c>
      <c r="K88" s="82">
        <v>37.094760999999998</v>
      </c>
      <c r="L88" s="82">
        <v>37.167515000000002</v>
      </c>
      <c r="M88" s="82">
        <v>37.239871999999998</v>
      </c>
      <c r="N88" s="82">
        <v>37.302093999999997</v>
      </c>
      <c r="O88" s="82">
        <v>37.375435000000003</v>
      </c>
      <c r="P88" s="82">
        <v>37.425700999999997</v>
      </c>
      <c r="Q88" s="82">
        <v>37.470939999999999</v>
      </c>
      <c r="R88" s="82">
        <v>37.518616000000002</v>
      </c>
      <c r="S88" s="82">
        <v>37.565612999999999</v>
      </c>
      <c r="T88" s="82">
        <v>37.609802000000002</v>
      </c>
      <c r="U88" s="82">
        <v>37.655918</v>
      </c>
      <c r="V88" s="82">
        <v>37.696198000000003</v>
      </c>
      <c r="W88" s="82">
        <v>37.736930999999998</v>
      </c>
      <c r="X88" s="82">
        <v>37.777057999999997</v>
      </c>
      <c r="Y88" s="82">
        <v>37.815086000000001</v>
      </c>
      <c r="Z88" s="82">
        <v>37.854343</v>
      </c>
      <c r="AA88" s="82">
        <v>37.894942999999998</v>
      </c>
      <c r="AB88" s="82">
        <v>37.935561999999997</v>
      </c>
      <c r="AC88" s="82">
        <v>37.977226000000002</v>
      </c>
      <c r="AD88" s="82">
        <v>38.018664999999999</v>
      </c>
      <c r="AE88" s="82">
        <v>38.060611999999999</v>
      </c>
      <c r="AF88" s="82">
        <v>38.087090000000003</v>
      </c>
      <c r="AG88" s="85">
        <v>2E-3</v>
      </c>
    </row>
    <row r="89" spans="1:33" ht="15" customHeight="1" x14ac:dyDescent="0.35">
      <c r="A89" s="77" t="s">
        <v>2002</v>
      </c>
      <c r="B89" s="81" t="s">
        <v>1926</v>
      </c>
      <c r="C89" s="82">
        <v>97.751541000000003</v>
      </c>
      <c r="D89" s="82">
        <v>97.737076000000002</v>
      </c>
      <c r="E89" s="82">
        <v>97.806022999999996</v>
      </c>
      <c r="F89" s="82">
        <v>97.881125999999995</v>
      </c>
      <c r="G89" s="82">
        <v>98.030456999999998</v>
      </c>
      <c r="H89" s="82">
        <v>98.215118000000004</v>
      </c>
      <c r="I89" s="82">
        <v>98.327133000000003</v>
      </c>
      <c r="J89" s="82">
        <v>98.415970000000002</v>
      </c>
      <c r="K89" s="82">
        <v>98.496871999999996</v>
      </c>
      <c r="L89" s="82">
        <v>98.574348000000001</v>
      </c>
      <c r="M89" s="82">
        <v>98.649146999999999</v>
      </c>
      <c r="N89" s="82">
        <v>98.704780999999997</v>
      </c>
      <c r="O89" s="82">
        <v>98.768951000000001</v>
      </c>
      <c r="P89" s="82">
        <v>98.810317999999995</v>
      </c>
      <c r="Q89" s="82">
        <v>98.845778999999993</v>
      </c>
      <c r="R89" s="82">
        <v>98.885445000000004</v>
      </c>
      <c r="S89" s="82">
        <v>98.927413999999999</v>
      </c>
      <c r="T89" s="82">
        <v>98.967155000000005</v>
      </c>
      <c r="U89" s="82">
        <v>99.008232000000007</v>
      </c>
      <c r="V89" s="82">
        <v>99.044974999999994</v>
      </c>
      <c r="W89" s="82">
        <v>99.080391000000006</v>
      </c>
      <c r="X89" s="82">
        <v>99.116141999999996</v>
      </c>
      <c r="Y89" s="82">
        <v>99.148201</v>
      </c>
      <c r="Z89" s="82">
        <v>99.181327999999993</v>
      </c>
      <c r="AA89" s="82">
        <v>99.214241000000001</v>
      </c>
      <c r="AB89" s="82">
        <v>99.248054999999994</v>
      </c>
      <c r="AC89" s="82">
        <v>99.283469999999994</v>
      </c>
      <c r="AD89" s="82">
        <v>99.320671000000004</v>
      </c>
      <c r="AE89" s="82">
        <v>99.357619999999997</v>
      </c>
      <c r="AF89" s="82">
        <v>99.377869000000004</v>
      </c>
      <c r="AG89" s="85">
        <v>1E-3</v>
      </c>
    </row>
    <row r="90" spans="1:33" ht="15" customHeight="1" x14ac:dyDescent="0.35">
      <c r="A90" s="77" t="s">
        <v>2003</v>
      </c>
      <c r="B90" s="81" t="s">
        <v>1928</v>
      </c>
      <c r="C90" s="82">
        <v>29.973516</v>
      </c>
      <c r="D90" s="82">
        <v>29.972605000000001</v>
      </c>
      <c r="E90" s="82">
        <v>30.043308</v>
      </c>
      <c r="F90" s="82">
        <v>30.173525000000001</v>
      </c>
      <c r="G90" s="82">
        <v>30.339545999999999</v>
      </c>
      <c r="H90" s="82">
        <v>30.553787</v>
      </c>
      <c r="I90" s="82">
        <v>30.624552000000001</v>
      </c>
      <c r="J90" s="82">
        <v>30.694748000000001</v>
      </c>
      <c r="K90" s="82">
        <v>30.763207999999999</v>
      </c>
      <c r="L90" s="82">
        <v>30.828679999999999</v>
      </c>
      <c r="M90" s="82">
        <v>30.895195000000001</v>
      </c>
      <c r="N90" s="82">
        <v>30.953973999999999</v>
      </c>
      <c r="O90" s="82">
        <v>31.021303</v>
      </c>
      <c r="P90" s="82">
        <v>31.066319</v>
      </c>
      <c r="Q90" s="82">
        <v>31.10791</v>
      </c>
      <c r="R90" s="82">
        <v>31.149342999999998</v>
      </c>
      <c r="S90" s="82">
        <v>31.190556999999998</v>
      </c>
      <c r="T90" s="82">
        <v>31.229355000000002</v>
      </c>
      <c r="U90" s="82">
        <v>31.269894000000001</v>
      </c>
      <c r="V90" s="82">
        <v>31.304592</v>
      </c>
      <c r="W90" s="82">
        <v>31.340005999999999</v>
      </c>
      <c r="X90" s="82">
        <v>31.374834</v>
      </c>
      <c r="Y90" s="82">
        <v>31.409447</v>
      </c>
      <c r="Z90" s="82">
        <v>31.443954000000002</v>
      </c>
      <c r="AA90" s="82">
        <v>31.478612999999999</v>
      </c>
      <c r="AB90" s="82">
        <v>31.510162000000001</v>
      </c>
      <c r="AC90" s="82">
        <v>31.541160999999999</v>
      </c>
      <c r="AD90" s="82">
        <v>31.575773000000002</v>
      </c>
      <c r="AE90" s="82">
        <v>31.609171</v>
      </c>
      <c r="AF90" s="82">
        <v>31.626459000000001</v>
      </c>
      <c r="AG90" s="85">
        <v>2E-3</v>
      </c>
    </row>
    <row r="91" spans="1:33" ht="12" customHeight="1" x14ac:dyDescent="0.35">
      <c r="A91" s="77" t="s">
        <v>2004</v>
      </c>
      <c r="B91" s="81" t="s">
        <v>1930</v>
      </c>
      <c r="C91" s="82">
        <v>41.282932000000002</v>
      </c>
      <c r="D91" s="82">
        <v>41.293509999999998</v>
      </c>
      <c r="E91" s="82">
        <v>41.374344000000001</v>
      </c>
      <c r="F91" s="82">
        <v>41.486770999999997</v>
      </c>
      <c r="G91" s="82">
        <v>41.660724999999999</v>
      </c>
      <c r="H91" s="82">
        <v>41.804519999999997</v>
      </c>
      <c r="I91" s="82">
        <v>41.870148</v>
      </c>
      <c r="J91" s="82">
        <v>41.933002000000002</v>
      </c>
      <c r="K91" s="82">
        <v>41.997314000000003</v>
      </c>
      <c r="L91" s="82">
        <v>42.059291999999999</v>
      </c>
      <c r="M91" s="82">
        <v>42.122463000000003</v>
      </c>
      <c r="N91" s="82">
        <v>42.179564999999997</v>
      </c>
      <c r="O91" s="82">
        <v>42.242161000000003</v>
      </c>
      <c r="P91" s="82">
        <v>42.282401999999998</v>
      </c>
      <c r="Q91" s="82">
        <v>42.321049000000002</v>
      </c>
      <c r="R91" s="82">
        <v>42.359665</v>
      </c>
      <c r="S91" s="82">
        <v>42.396481000000001</v>
      </c>
      <c r="T91" s="82">
        <v>42.433253999999998</v>
      </c>
      <c r="U91" s="82">
        <v>42.472225000000002</v>
      </c>
      <c r="V91" s="82">
        <v>42.504500999999998</v>
      </c>
      <c r="W91" s="82">
        <v>42.538761000000001</v>
      </c>
      <c r="X91" s="82">
        <v>42.571651000000003</v>
      </c>
      <c r="Y91" s="82">
        <v>42.605483999999997</v>
      </c>
      <c r="Z91" s="82">
        <v>42.638893000000003</v>
      </c>
      <c r="AA91" s="82">
        <v>42.672874</v>
      </c>
      <c r="AB91" s="82">
        <v>42.705418000000002</v>
      </c>
      <c r="AC91" s="82">
        <v>42.73901</v>
      </c>
      <c r="AD91" s="82">
        <v>42.770710000000001</v>
      </c>
      <c r="AE91" s="82">
        <v>42.802227000000002</v>
      </c>
      <c r="AF91" s="82">
        <v>42.815548</v>
      </c>
      <c r="AG91" s="85">
        <v>1E-3</v>
      </c>
    </row>
    <row r="92" spans="1:33" ht="15" customHeight="1" x14ac:dyDescent="0.35">
      <c r="A92" s="77" t="s">
        <v>2005</v>
      </c>
      <c r="B92" s="81" t="s">
        <v>1932</v>
      </c>
      <c r="C92" s="82">
        <v>31.483177000000001</v>
      </c>
      <c r="D92" s="82">
        <v>31.592227999999999</v>
      </c>
      <c r="E92" s="82">
        <v>31.692634999999999</v>
      </c>
      <c r="F92" s="82">
        <v>31.786451</v>
      </c>
      <c r="G92" s="82">
        <v>31.896668999999999</v>
      </c>
      <c r="H92" s="82">
        <v>31.993020999999999</v>
      </c>
      <c r="I92" s="82">
        <v>32.089832000000001</v>
      </c>
      <c r="J92" s="82">
        <v>32.186591999999997</v>
      </c>
      <c r="K92" s="82">
        <v>32.283268</v>
      </c>
      <c r="L92" s="82">
        <v>32.379818</v>
      </c>
      <c r="M92" s="82">
        <v>32.476978000000003</v>
      </c>
      <c r="N92" s="82">
        <v>32.568897</v>
      </c>
      <c r="O92" s="82">
        <v>32.655281000000002</v>
      </c>
      <c r="P92" s="82">
        <v>32.656939999999999</v>
      </c>
      <c r="Q92" s="82">
        <v>32.634014000000001</v>
      </c>
      <c r="R92" s="82">
        <v>32.636268999999999</v>
      </c>
      <c r="S92" s="82">
        <v>32.641067999999997</v>
      </c>
      <c r="T92" s="82">
        <v>32.648631999999999</v>
      </c>
      <c r="U92" s="82">
        <v>32.655807000000003</v>
      </c>
      <c r="V92" s="82">
        <v>32.669196999999997</v>
      </c>
      <c r="W92" s="82">
        <v>32.677925000000002</v>
      </c>
      <c r="X92" s="82">
        <v>32.687767000000001</v>
      </c>
      <c r="Y92" s="82">
        <v>32.693778999999999</v>
      </c>
      <c r="Z92" s="82">
        <v>32.701168000000003</v>
      </c>
      <c r="AA92" s="82">
        <v>32.708969000000003</v>
      </c>
      <c r="AB92" s="82">
        <v>32.716602000000002</v>
      </c>
      <c r="AC92" s="82">
        <v>32.723885000000003</v>
      </c>
      <c r="AD92" s="82">
        <v>32.732506000000001</v>
      </c>
      <c r="AE92" s="82">
        <v>32.740622999999999</v>
      </c>
      <c r="AF92" s="82">
        <v>32.742801999999998</v>
      </c>
      <c r="AG92" s="85">
        <v>1E-3</v>
      </c>
    </row>
    <row r="93" spans="1:33" ht="12" customHeight="1" x14ac:dyDescent="0.35">
      <c r="A93" s="77" t="s">
        <v>2006</v>
      </c>
      <c r="B93" s="81" t="s">
        <v>1934</v>
      </c>
      <c r="C93" s="82">
        <v>37.619514000000002</v>
      </c>
      <c r="D93" s="82">
        <v>37.763278999999997</v>
      </c>
      <c r="E93" s="82">
        <v>37.949474000000002</v>
      </c>
      <c r="F93" s="82">
        <v>38.175212999999999</v>
      </c>
      <c r="G93" s="82">
        <v>38.299393000000002</v>
      </c>
      <c r="H93" s="82">
        <v>38.436329000000001</v>
      </c>
      <c r="I93" s="82">
        <v>38.575558000000001</v>
      </c>
      <c r="J93" s="82">
        <v>38.714455000000001</v>
      </c>
      <c r="K93" s="82">
        <v>38.832614999999997</v>
      </c>
      <c r="L93" s="82">
        <v>38.943995999999999</v>
      </c>
      <c r="M93" s="82">
        <v>39.053314</v>
      </c>
      <c r="N93" s="82">
        <v>39.157688</v>
      </c>
      <c r="O93" s="82">
        <v>39.260513000000003</v>
      </c>
      <c r="P93" s="82">
        <v>39.293250999999998</v>
      </c>
      <c r="Q93" s="82">
        <v>39.311698999999997</v>
      </c>
      <c r="R93" s="82">
        <v>39.312496000000003</v>
      </c>
      <c r="S93" s="82">
        <v>39.325729000000003</v>
      </c>
      <c r="T93" s="82">
        <v>39.341942000000003</v>
      </c>
      <c r="U93" s="82">
        <v>39.359397999999999</v>
      </c>
      <c r="V93" s="82">
        <v>39.376224999999998</v>
      </c>
      <c r="W93" s="82">
        <v>39.391463999999999</v>
      </c>
      <c r="X93" s="82">
        <v>39.406844999999997</v>
      </c>
      <c r="Y93" s="82">
        <v>39.418415000000003</v>
      </c>
      <c r="Z93" s="82">
        <v>39.430370000000003</v>
      </c>
      <c r="AA93" s="82">
        <v>39.440105000000003</v>
      </c>
      <c r="AB93" s="82">
        <v>39.450836000000002</v>
      </c>
      <c r="AC93" s="82">
        <v>39.461323</v>
      </c>
      <c r="AD93" s="82">
        <v>39.475906000000002</v>
      </c>
      <c r="AE93" s="82">
        <v>39.488692999999998</v>
      </c>
      <c r="AF93" s="82">
        <v>39.498179999999998</v>
      </c>
      <c r="AG93" s="85">
        <v>2E-3</v>
      </c>
    </row>
    <row r="94" spans="1:33" ht="15" customHeight="1" x14ac:dyDescent="0.35">
      <c r="A94" s="77" t="s">
        <v>2007</v>
      </c>
      <c r="B94" s="81" t="s">
        <v>1936</v>
      </c>
      <c r="C94" s="82">
        <v>30.372063000000001</v>
      </c>
      <c r="D94" s="82">
        <v>30.520814999999999</v>
      </c>
      <c r="E94" s="82">
        <v>30.810682</v>
      </c>
      <c r="F94" s="82">
        <v>31.128997999999999</v>
      </c>
      <c r="G94" s="82">
        <v>31.316980000000001</v>
      </c>
      <c r="H94" s="82">
        <v>31.509905</v>
      </c>
      <c r="I94" s="82">
        <v>31.678570000000001</v>
      </c>
      <c r="J94" s="82">
        <v>31.853653000000001</v>
      </c>
      <c r="K94" s="82">
        <v>32.001658999999997</v>
      </c>
      <c r="L94" s="82">
        <v>32.124274999999997</v>
      </c>
      <c r="M94" s="82">
        <v>32.236125999999999</v>
      </c>
      <c r="N94" s="82">
        <v>32.337589000000001</v>
      </c>
      <c r="O94" s="82">
        <v>32.438507000000001</v>
      </c>
      <c r="P94" s="82">
        <v>32.471237000000002</v>
      </c>
      <c r="Q94" s="82">
        <v>32.491444000000001</v>
      </c>
      <c r="R94" s="82">
        <v>32.511242000000003</v>
      </c>
      <c r="S94" s="82">
        <v>32.548965000000003</v>
      </c>
      <c r="T94" s="82">
        <v>32.563549000000002</v>
      </c>
      <c r="U94" s="82">
        <v>32.578887999999999</v>
      </c>
      <c r="V94" s="82">
        <v>32.592632000000002</v>
      </c>
      <c r="W94" s="82">
        <v>32.606445000000001</v>
      </c>
      <c r="X94" s="82">
        <v>32.619914999999999</v>
      </c>
      <c r="Y94" s="82">
        <v>32.632159999999999</v>
      </c>
      <c r="Z94" s="82">
        <v>32.644866999999998</v>
      </c>
      <c r="AA94" s="82">
        <v>32.657393999999996</v>
      </c>
      <c r="AB94" s="82">
        <v>32.669342</v>
      </c>
      <c r="AC94" s="82">
        <v>32.681075999999997</v>
      </c>
      <c r="AD94" s="82">
        <v>32.694420000000001</v>
      </c>
      <c r="AE94" s="82">
        <v>32.706767999999997</v>
      </c>
      <c r="AF94" s="82">
        <v>32.715057000000002</v>
      </c>
      <c r="AG94" s="85">
        <v>3.0000000000000001E-3</v>
      </c>
    </row>
    <row r="95" spans="1:33" ht="15" customHeight="1" x14ac:dyDescent="0.35">
      <c r="A95" s="77" t="s">
        <v>2008</v>
      </c>
      <c r="B95" s="81" t="s">
        <v>1938</v>
      </c>
      <c r="C95" s="82">
        <v>36.579048</v>
      </c>
      <c r="D95" s="82">
        <v>36.686329000000001</v>
      </c>
      <c r="E95" s="82">
        <v>36.798740000000002</v>
      </c>
      <c r="F95" s="82">
        <v>36.902816999999999</v>
      </c>
      <c r="G95" s="82">
        <v>36.995139999999999</v>
      </c>
      <c r="H95" s="82">
        <v>37.089001000000003</v>
      </c>
      <c r="I95" s="82">
        <v>37.183281000000001</v>
      </c>
      <c r="J95" s="82">
        <v>37.278896000000003</v>
      </c>
      <c r="K95" s="82">
        <v>37.374493000000001</v>
      </c>
      <c r="L95" s="82">
        <v>37.469898000000001</v>
      </c>
      <c r="M95" s="82">
        <v>37.565998</v>
      </c>
      <c r="N95" s="82">
        <v>37.661858000000002</v>
      </c>
      <c r="O95" s="82">
        <v>37.758408000000003</v>
      </c>
      <c r="P95" s="82">
        <v>37.778163999999997</v>
      </c>
      <c r="Q95" s="82">
        <v>37.775084999999997</v>
      </c>
      <c r="R95" s="82">
        <v>37.772373000000002</v>
      </c>
      <c r="S95" s="82">
        <v>37.761100999999996</v>
      </c>
      <c r="T95" s="82">
        <v>37.772151999999998</v>
      </c>
      <c r="U95" s="82">
        <v>37.784607000000001</v>
      </c>
      <c r="V95" s="82">
        <v>37.795200000000001</v>
      </c>
      <c r="W95" s="82">
        <v>37.805840000000003</v>
      </c>
      <c r="X95" s="82">
        <v>37.815421999999998</v>
      </c>
      <c r="Y95" s="82">
        <v>37.824738000000004</v>
      </c>
      <c r="Z95" s="82">
        <v>37.830368</v>
      </c>
      <c r="AA95" s="82">
        <v>37.83419</v>
      </c>
      <c r="AB95" s="82">
        <v>37.835307999999998</v>
      </c>
      <c r="AC95" s="82">
        <v>37.837200000000003</v>
      </c>
      <c r="AD95" s="82">
        <v>37.845146</v>
      </c>
      <c r="AE95" s="82">
        <v>37.853870000000001</v>
      </c>
      <c r="AF95" s="82">
        <v>37.855823999999998</v>
      </c>
      <c r="AG95" s="85">
        <v>1E-3</v>
      </c>
    </row>
    <row r="96" spans="1:33" ht="15" customHeight="1" x14ac:dyDescent="0.35">
      <c r="A96" s="77" t="s">
        <v>2009</v>
      </c>
      <c r="B96" s="81" t="s">
        <v>1940</v>
      </c>
      <c r="C96" s="82">
        <v>43.115409999999997</v>
      </c>
      <c r="D96" s="82">
        <v>43.209747</v>
      </c>
      <c r="E96" s="82">
        <v>43.337200000000003</v>
      </c>
      <c r="F96" s="82">
        <v>43.46508</v>
      </c>
      <c r="G96" s="82">
        <v>43.577793</v>
      </c>
      <c r="H96" s="82">
        <v>43.677208</v>
      </c>
      <c r="I96" s="82">
        <v>43.777489000000003</v>
      </c>
      <c r="J96" s="82">
        <v>43.880569000000001</v>
      </c>
      <c r="K96" s="82">
        <v>43.980018999999999</v>
      </c>
      <c r="L96" s="82">
        <v>44.079093999999998</v>
      </c>
      <c r="M96" s="82">
        <v>44.179561999999997</v>
      </c>
      <c r="N96" s="82">
        <v>44.278492</v>
      </c>
      <c r="O96" s="82">
        <v>44.379508999999999</v>
      </c>
      <c r="P96" s="82">
        <v>44.412078999999999</v>
      </c>
      <c r="Q96" s="82">
        <v>44.431114000000001</v>
      </c>
      <c r="R96" s="82">
        <v>44.448086000000004</v>
      </c>
      <c r="S96" s="82">
        <v>44.462398999999998</v>
      </c>
      <c r="T96" s="82">
        <v>44.476990000000001</v>
      </c>
      <c r="U96" s="82">
        <v>44.491745000000002</v>
      </c>
      <c r="V96" s="82">
        <v>44.504345000000001</v>
      </c>
      <c r="W96" s="82">
        <v>44.516731</v>
      </c>
      <c r="X96" s="82">
        <v>44.528267</v>
      </c>
      <c r="Y96" s="82">
        <v>44.539326000000003</v>
      </c>
      <c r="Z96" s="82">
        <v>44.550159000000001</v>
      </c>
      <c r="AA96" s="82">
        <v>44.560326000000003</v>
      </c>
      <c r="AB96" s="82">
        <v>44.570259</v>
      </c>
      <c r="AC96" s="82">
        <v>44.580368</v>
      </c>
      <c r="AD96" s="82">
        <v>44.590415999999998</v>
      </c>
      <c r="AE96" s="82">
        <v>44.600482999999997</v>
      </c>
      <c r="AF96" s="82">
        <v>44.604686999999998</v>
      </c>
      <c r="AG96" s="85">
        <v>1E-3</v>
      </c>
    </row>
    <row r="97" spans="1:33" ht="15" customHeight="1" x14ac:dyDescent="0.35">
      <c r="A97" s="77" t="s">
        <v>2010</v>
      </c>
      <c r="B97" s="81" t="s">
        <v>1942</v>
      </c>
      <c r="C97" s="82">
        <v>62.503990000000002</v>
      </c>
      <c r="D97" s="82">
        <v>62.643841000000002</v>
      </c>
      <c r="E97" s="82">
        <v>62.836483000000001</v>
      </c>
      <c r="F97" s="82">
        <v>63.019539000000002</v>
      </c>
      <c r="G97" s="82">
        <v>63.118319999999997</v>
      </c>
      <c r="H97" s="82">
        <v>63.234107999999999</v>
      </c>
      <c r="I97" s="82">
        <v>63.354008</v>
      </c>
      <c r="J97" s="82">
        <v>63.479453999999997</v>
      </c>
      <c r="K97" s="82">
        <v>63.588776000000003</v>
      </c>
      <c r="L97" s="82">
        <v>63.692028000000001</v>
      </c>
      <c r="M97" s="82">
        <v>63.795296</v>
      </c>
      <c r="N97" s="82">
        <v>63.895679000000001</v>
      </c>
      <c r="O97" s="82">
        <v>64.000564999999995</v>
      </c>
      <c r="P97" s="82">
        <v>64.036095000000003</v>
      </c>
      <c r="Q97" s="82">
        <v>64.057648</v>
      </c>
      <c r="R97" s="82">
        <v>64.079009999999997</v>
      </c>
      <c r="S97" s="82">
        <v>64.109558000000007</v>
      </c>
      <c r="T97" s="82">
        <v>64.127373000000006</v>
      </c>
      <c r="U97" s="82">
        <v>64.145545999999996</v>
      </c>
      <c r="V97" s="82">
        <v>64.159408999999997</v>
      </c>
      <c r="W97" s="82">
        <v>64.174019000000001</v>
      </c>
      <c r="X97" s="82">
        <v>64.187056999999996</v>
      </c>
      <c r="Y97" s="82">
        <v>64.199791000000005</v>
      </c>
      <c r="Z97" s="82">
        <v>64.208824000000007</v>
      </c>
      <c r="AA97" s="82">
        <v>64.216697999999994</v>
      </c>
      <c r="AB97" s="82">
        <v>64.223502999999994</v>
      </c>
      <c r="AC97" s="82">
        <v>64.237044999999995</v>
      </c>
      <c r="AD97" s="82">
        <v>64.247681</v>
      </c>
      <c r="AE97" s="82">
        <v>64.257141000000004</v>
      </c>
      <c r="AF97" s="82">
        <v>64.260979000000006</v>
      </c>
      <c r="AG97" s="85">
        <v>1E-3</v>
      </c>
    </row>
    <row r="98" spans="1:33" ht="15" customHeight="1" x14ac:dyDescent="0.35">
      <c r="A98" s="77" t="s">
        <v>2011</v>
      </c>
      <c r="B98" s="81" t="s">
        <v>1944</v>
      </c>
      <c r="C98" s="82">
        <v>30.965392999999999</v>
      </c>
      <c r="D98" s="82">
        <v>31.030242999999999</v>
      </c>
      <c r="E98" s="82">
        <v>31.183413000000002</v>
      </c>
      <c r="F98" s="82">
        <v>31.346336000000001</v>
      </c>
      <c r="G98" s="82">
        <v>31.466515000000001</v>
      </c>
      <c r="H98" s="82">
        <v>31.585629000000001</v>
      </c>
      <c r="I98" s="82">
        <v>31.704947000000001</v>
      </c>
      <c r="J98" s="82">
        <v>31.830257</v>
      </c>
      <c r="K98" s="82">
        <v>31.949466999999999</v>
      </c>
      <c r="L98" s="82">
        <v>32.062237000000003</v>
      </c>
      <c r="M98" s="82">
        <v>32.176032999999997</v>
      </c>
      <c r="N98" s="82">
        <v>32.282508999999997</v>
      </c>
      <c r="O98" s="82">
        <v>32.393517000000003</v>
      </c>
      <c r="P98" s="82">
        <v>32.436019999999999</v>
      </c>
      <c r="Q98" s="82">
        <v>32.465729000000003</v>
      </c>
      <c r="R98" s="82">
        <v>32.495063999999999</v>
      </c>
      <c r="S98" s="82">
        <v>32.525714999999998</v>
      </c>
      <c r="T98" s="82">
        <v>32.550925999999997</v>
      </c>
      <c r="U98" s="82">
        <v>32.577209000000003</v>
      </c>
      <c r="V98" s="82">
        <v>32.597163999999999</v>
      </c>
      <c r="W98" s="82">
        <v>32.617686999999997</v>
      </c>
      <c r="X98" s="82">
        <v>32.636906000000003</v>
      </c>
      <c r="Y98" s="82">
        <v>32.655506000000003</v>
      </c>
      <c r="Z98" s="82">
        <v>32.674187000000003</v>
      </c>
      <c r="AA98" s="82">
        <v>32.692901999999997</v>
      </c>
      <c r="AB98" s="82">
        <v>32.711311000000002</v>
      </c>
      <c r="AC98" s="82">
        <v>32.730590999999997</v>
      </c>
      <c r="AD98" s="82">
        <v>32.748691999999998</v>
      </c>
      <c r="AE98" s="82">
        <v>32.767574000000003</v>
      </c>
      <c r="AF98" s="82">
        <v>32.782260999999998</v>
      </c>
      <c r="AG98" s="85">
        <v>2E-3</v>
      </c>
    </row>
    <row r="99" spans="1:33" ht="15" customHeight="1" x14ac:dyDescent="0.35">
      <c r="A99" s="77" t="s">
        <v>2012</v>
      </c>
      <c r="B99" s="81" t="s">
        <v>1946</v>
      </c>
      <c r="C99" s="82">
        <v>43.717781000000002</v>
      </c>
      <c r="D99" s="82">
        <v>43.778522000000002</v>
      </c>
      <c r="E99" s="82">
        <v>43.900844999999997</v>
      </c>
      <c r="F99" s="82">
        <v>44.057651999999997</v>
      </c>
      <c r="G99" s="82">
        <v>44.189174999999999</v>
      </c>
      <c r="H99" s="82">
        <v>44.318344000000003</v>
      </c>
      <c r="I99" s="82">
        <v>44.443272</v>
      </c>
      <c r="J99" s="82">
        <v>44.570427000000002</v>
      </c>
      <c r="K99" s="82">
        <v>44.686664999999998</v>
      </c>
      <c r="L99" s="82">
        <v>44.799007000000003</v>
      </c>
      <c r="M99" s="82">
        <v>44.912235000000003</v>
      </c>
      <c r="N99" s="82">
        <v>45.017220000000002</v>
      </c>
      <c r="O99" s="82">
        <v>45.126067999999997</v>
      </c>
      <c r="P99" s="82">
        <v>45.167679</v>
      </c>
      <c r="Q99" s="82">
        <v>45.176174000000003</v>
      </c>
      <c r="R99" s="82">
        <v>45.194248000000002</v>
      </c>
      <c r="S99" s="82">
        <v>45.213085</v>
      </c>
      <c r="T99" s="82">
        <v>45.231318999999999</v>
      </c>
      <c r="U99" s="82">
        <v>45.252696999999998</v>
      </c>
      <c r="V99" s="82">
        <v>45.274169999999998</v>
      </c>
      <c r="W99" s="82">
        <v>45.293163</v>
      </c>
      <c r="X99" s="82">
        <v>45.312817000000003</v>
      </c>
      <c r="Y99" s="82">
        <v>45.329619999999998</v>
      </c>
      <c r="Z99" s="82">
        <v>45.347084000000002</v>
      </c>
      <c r="AA99" s="82">
        <v>45.364952000000002</v>
      </c>
      <c r="AB99" s="82">
        <v>45.382041999999998</v>
      </c>
      <c r="AC99" s="82">
        <v>45.399044000000004</v>
      </c>
      <c r="AD99" s="82">
        <v>45.418205</v>
      </c>
      <c r="AE99" s="82">
        <v>45.436656999999997</v>
      </c>
      <c r="AF99" s="82">
        <v>45.452114000000002</v>
      </c>
      <c r="AG99" s="85">
        <v>1E-3</v>
      </c>
    </row>
    <row r="100" spans="1:33" ht="15" customHeight="1" x14ac:dyDescent="0.35">
      <c r="B100" s="34" t="s">
        <v>28</v>
      </c>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5"/>
    </row>
    <row r="101" spans="1:33" ht="15" customHeight="1" x14ac:dyDescent="0.35">
      <c r="A101" s="77" t="s">
        <v>2013</v>
      </c>
      <c r="B101" s="81" t="s">
        <v>1916</v>
      </c>
      <c r="C101" s="82">
        <v>0</v>
      </c>
      <c r="D101" s="82">
        <v>0</v>
      </c>
      <c r="E101" s="82">
        <v>0</v>
      </c>
      <c r="F101" s="82">
        <v>0</v>
      </c>
      <c r="G101" s="82">
        <v>0</v>
      </c>
      <c r="H101" s="82">
        <v>0</v>
      </c>
      <c r="I101" s="82">
        <v>0</v>
      </c>
      <c r="J101" s="82">
        <v>0</v>
      </c>
      <c r="K101" s="82">
        <v>0</v>
      </c>
      <c r="L101" s="82">
        <v>0</v>
      </c>
      <c r="M101" s="82">
        <v>0</v>
      </c>
      <c r="N101" s="82">
        <v>0</v>
      </c>
      <c r="O101" s="82">
        <v>0</v>
      </c>
      <c r="P101" s="82">
        <v>0</v>
      </c>
      <c r="Q101" s="82">
        <v>0</v>
      </c>
      <c r="R101" s="82">
        <v>0</v>
      </c>
      <c r="S101" s="82">
        <v>0</v>
      </c>
      <c r="T101" s="82">
        <v>0</v>
      </c>
      <c r="U101" s="82">
        <v>0</v>
      </c>
      <c r="V101" s="82">
        <v>0</v>
      </c>
      <c r="W101" s="82">
        <v>0</v>
      </c>
      <c r="X101" s="82">
        <v>0</v>
      </c>
      <c r="Y101" s="82">
        <v>0</v>
      </c>
      <c r="Z101" s="82">
        <v>0</v>
      </c>
      <c r="AA101" s="82">
        <v>0</v>
      </c>
      <c r="AB101" s="82">
        <v>0</v>
      </c>
      <c r="AC101" s="82">
        <v>0</v>
      </c>
      <c r="AD101" s="82">
        <v>0</v>
      </c>
      <c r="AE101" s="82">
        <v>0</v>
      </c>
      <c r="AF101" s="82">
        <v>0</v>
      </c>
      <c r="AG101" s="85" t="s">
        <v>11</v>
      </c>
    </row>
    <row r="102" spans="1:33" ht="15" customHeight="1" x14ac:dyDescent="0.35">
      <c r="A102" s="77" t="s">
        <v>2014</v>
      </c>
      <c r="B102" s="81" t="s">
        <v>1918</v>
      </c>
      <c r="C102" s="82">
        <v>0</v>
      </c>
      <c r="D102" s="82">
        <v>0</v>
      </c>
      <c r="E102" s="82">
        <v>0</v>
      </c>
      <c r="F102" s="82">
        <v>0</v>
      </c>
      <c r="G102" s="82">
        <v>0</v>
      </c>
      <c r="H102" s="82">
        <v>0</v>
      </c>
      <c r="I102" s="82">
        <v>0</v>
      </c>
      <c r="J102" s="82">
        <v>0</v>
      </c>
      <c r="K102" s="82">
        <v>0</v>
      </c>
      <c r="L102" s="82">
        <v>0</v>
      </c>
      <c r="M102" s="82">
        <v>0</v>
      </c>
      <c r="N102" s="82">
        <v>0</v>
      </c>
      <c r="O102" s="82">
        <v>0</v>
      </c>
      <c r="P102" s="82">
        <v>0</v>
      </c>
      <c r="Q102" s="82">
        <v>0</v>
      </c>
      <c r="R102" s="82">
        <v>0</v>
      </c>
      <c r="S102" s="82">
        <v>0</v>
      </c>
      <c r="T102" s="82">
        <v>0</v>
      </c>
      <c r="U102" s="82">
        <v>0</v>
      </c>
      <c r="V102" s="82">
        <v>0</v>
      </c>
      <c r="W102" s="82">
        <v>0</v>
      </c>
      <c r="X102" s="82">
        <v>0</v>
      </c>
      <c r="Y102" s="82">
        <v>0</v>
      </c>
      <c r="Z102" s="82">
        <v>0</v>
      </c>
      <c r="AA102" s="82">
        <v>0</v>
      </c>
      <c r="AB102" s="82">
        <v>0</v>
      </c>
      <c r="AC102" s="82">
        <v>0</v>
      </c>
      <c r="AD102" s="82">
        <v>0</v>
      </c>
      <c r="AE102" s="82">
        <v>0</v>
      </c>
      <c r="AF102" s="82">
        <v>0</v>
      </c>
      <c r="AG102" s="85" t="s">
        <v>11</v>
      </c>
    </row>
    <row r="103" spans="1:33" ht="15" customHeight="1" x14ac:dyDescent="0.35">
      <c r="A103" s="77" t="s">
        <v>2015</v>
      </c>
      <c r="B103" s="81" t="s">
        <v>1920</v>
      </c>
      <c r="C103" s="82">
        <v>39.197941</v>
      </c>
      <c r="D103" s="82">
        <v>39.136569999999999</v>
      </c>
      <c r="E103" s="82">
        <v>39.220092999999999</v>
      </c>
      <c r="F103" s="82">
        <v>39.312114999999999</v>
      </c>
      <c r="G103" s="82">
        <v>39.495632000000001</v>
      </c>
      <c r="H103" s="82">
        <v>39.629452000000001</v>
      </c>
      <c r="I103" s="82">
        <v>39.706206999999999</v>
      </c>
      <c r="J103" s="82">
        <v>39.789875000000002</v>
      </c>
      <c r="K103" s="82">
        <v>39.873089</v>
      </c>
      <c r="L103" s="82">
        <v>39.952418999999999</v>
      </c>
      <c r="M103" s="82">
        <v>40.034035000000003</v>
      </c>
      <c r="N103" s="82">
        <v>40.101500999999999</v>
      </c>
      <c r="O103" s="82">
        <v>40.182868999999997</v>
      </c>
      <c r="P103" s="82">
        <v>40.240806999999997</v>
      </c>
      <c r="Q103" s="82">
        <v>40.294181999999999</v>
      </c>
      <c r="R103" s="82">
        <v>40.347759000000003</v>
      </c>
      <c r="S103" s="82">
        <v>40.400444</v>
      </c>
      <c r="T103" s="82">
        <v>40.450169000000002</v>
      </c>
      <c r="U103" s="82">
        <v>40.504024999999999</v>
      </c>
      <c r="V103" s="82">
        <v>40.548565000000004</v>
      </c>
      <c r="W103" s="82">
        <v>40.594363999999999</v>
      </c>
      <c r="X103" s="82">
        <v>40.639384999999997</v>
      </c>
      <c r="Y103" s="82">
        <v>40.682529000000002</v>
      </c>
      <c r="Z103" s="82">
        <v>40.727535000000003</v>
      </c>
      <c r="AA103" s="82">
        <v>40.774174000000002</v>
      </c>
      <c r="AB103" s="82">
        <v>40.820098999999999</v>
      </c>
      <c r="AC103" s="82">
        <v>40.867432000000001</v>
      </c>
      <c r="AD103" s="82">
        <v>40.914845</v>
      </c>
      <c r="AE103" s="82">
        <v>40.962940000000003</v>
      </c>
      <c r="AF103" s="82">
        <v>40.997387000000003</v>
      </c>
      <c r="AG103" s="85">
        <v>2E-3</v>
      </c>
    </row>
    <row r="104" spans="1:33" ht="15" customHeight="1" x14ac:dyDescent="0.35">
      <c r="A104" s="77" t="s">
        <v>2016</v>
      </c>
      <c r="B104" s="81" t="s">
        <v>1922</v>
      </c>
      <c r="C104" s="82">
        <v>0</v>
      </c>
      <c r="D104" s="82">
        <v>0</v>
      </c>
      <c r="E104" s="82">
        <v>0</v>
      </c>
      <c r="F104" s="82">
        <v>0</v>
      </c>
      <c r="G104" s="82">
        <v>0</v>
      </c>
      <c r="H104" s="82">
        <v>0</v>
      </c>
      <c r="I104" s="82">
        <v>0</v>
      </c>
      <c r="J104" s="82">
        <v>0</v>
      </c>
      <c r="K104" s="82">
        <v>0</v>
      </c>
      <c r="L104" s="82">
        <v>0</v>
      </c>
      <c r="M104" s="82">
        <v>0</v>
      </c>
      <c r="N104" s="82">
        <v>0</v>
      </c>
      <c r="O104" s="82">
        <v>0</v>
      </c>
      <c r="P104" s="82">
        <v>0</v>
      </c>
      <c r="Q104" s="82">
        <v>0</v>
      </c>
      <c r="R104" s="82">
        <v>0</v>
      </c>
      <c r="S104" s="82">
        <v>0</v>
      </c>
      <c r="T104" s="82">
        <v>0</v>
      </c>
      <c r="U104" s="82">
        <v>0</v>
      </c>
      <c r="V104" s="82">
        <v>0</v>
      </c>
      <c r="W104" s="82">
        <v>0</v>
      </c>
      <c r="X104" s="82">
        <v>0</v>
      </c>
      <c r="Y104" s="82">
        <v>0</v>
      </c>
      <c r="Z104" s="82">
        <v>0</v>
      </c>
      <c r="AA104" s="82">
        <v>0</v>
      </c>
      <c r="AB104" s="82">
        <v>0</v>
      </c>
      <c r="AC104" s="82">
        <v>0</v>
      </c>
      <c r="AD104" s="82">
        <v>0</v>
      </c>
      <c r="AE104" s="82">
        <v>0</v>
      </c>
      <c r="AF104" s="82">
        <v>0</v>
      </c>
      <c r="AG104" s="85" t="s">
        <v>11</v>
      </c>
    </row>
    <row r="105" spans="1:33" ht="15" customHeight="1" x14ac:dyDescent="0.35">
      <c r="A105" s="77" t="s">
        <v>2017</v>
      </c>
      <c r="B105" s="81" t="s">
        <v>1924</v>
      </c>
      <c r="C105" s="82">
        <v>45.273712000000003</v>
      </c>
      <c r="D105" s="82">
        <v>45.234096999999998</v>
      </c>
      <c r="E105" s="82">
        <v>45.310966000000001</v>
      </c>
      <c r="F105" s="82">
        <v>45.409008</v>
      </c>
      <c r="G105" s="82">
        <v>45.606712000000002</v>
      </c>
      <c r="H105" s="82">
        <v>45.763393000000001</v>
      </c>
      <c r="I105" s="82">
        <v>45.843445000000003</v>
      </c>
      <c r="J105" s="82">
        <v>45.916969000000002</v>
      </c>
      <c r="K105" s="82">
        <v>45.995361000000003</v>
      </c>
      <c r="L105" s="82">
        <v>46.068516000000002</v>
      </c>
      <c r="M105" s="82">
        <v>46.141598000000002</v>
      </c>
      <c r="N105" s="82">
        <v>46.203116999999999</v>
      </c>
      <c r="O105" s="82">
        <v>46.277092000000003</v>
      </c>
      <c r="P105" s="82">
        <v>46.328460999999997</v>
      </c>
      <c r="Q105" s="82">
        <v>46.375076</v>
      </c>
      <c r="R105" s="82">
        <v>46.421889999999998</v>
      </c>
      <c r="S105" s="82">
        <v>46.469444000000003</v>
      </c>
      <c r="T105" s="82">
        <v>46.514544999999998</v>
      </c>
      <c r="U105" s="82">
        <v>46.562278999999997</v>
      </c>
      <c r="V105" s="82">
        <v>46.603127000000001</v>
      </c>
      <c r="W105" s="82">
        <v>46.644309999999997</v>
      </c>
      <c r="X105" s="82">
        <v>46.684956</v>
      </c>
      <c r="Y105" s="82">
        <v>46.723236</v>
      </c>
      <c r="Z105" s="82">
        <v>46.762920000000001</v>
      </c>
      <c r="AA105" s="82">
        <v>46.804001</v>
      </c>
      <c r="AB105" s="82">
        <v>46.844611999999998</v>
      </c>
      <c r="AC105" s="82">
        <v>46.886406000000001</v>
      </c>
      <c r="AD105" s="82">
        <v>46.928600000000003</v>
      </c>
      <c r="AE105" s="82">
        <v>46.971260000000001</v>
      </c>
      <c r="AF105" s="82">
        <v>46.998607999999997</v>
      </c>
      <c r="AG105" s="85">
        <v>1E-3</v>
      </c>
    </row>
    <row r="106" spans="1:33" ht="15" customHeight="1" x14ac:dyDescent="0.35">
      <c r="A106" s="77" t="s">
        <v>2018</v>
      </c>
      <c r="B106" s="81" t="s">
        <v>1926</v>
      </c>
      <c r="C106" s="82">
        <v>0</v>
      </c>
      <c r="D106" s="82">
        <v>0</v>
      </c>
      <c r="E106" s="82">
        <v>0</v>
      </c>
      <c r="F106" s="82">
        <v>0</v>
      </c>
      <c r="G106" s="82">
        <v>0</v>
      </c>
      <c r="H106" s="82">
        <v>0</v>
      </c>
      <c r="I106" s="82">
        <v>0</v>
      </c>
      <c r="J106" s="82">
        <v>0</v>
      </c>
      <c r="K106" s="82">
        <v>0</v>
      </c>
      <c r="L106" s="82">
        <v>0</v>
      </c>
      <c r="M106" s="82">
        <v>0</v>
      </c>
      <c r="N106" s="82">
        <v>0</v>
      </c>
      <c r="O106" s="82">
        <v>0</v>
      </c>
      <c r="P106" s="82">
        <v>0</v>
      </c>
      <c r="Q106" s="82">
        <v>0</v>
      </c>
      <c r="R106" s="82">
        <v>0</v>
      </c>
      <c r="S106" s="82">
        <v>0</v>
      </c>
      <c r="T106" s="82">
        <v>0</v>
      </c>
      <c r="U106" s="82">
        <v>0</v>
      </c>
      <c r="V106" s="82">
        <v>0</v>
      </c>
      <c r="W106" s="82">
        <v>0</v>
      </c>
      <c r="X106" s="82">
        <v>0</v>
      </c>
      <c r="Y106" s="82">
        <v>0</v>
      </c>
      <c r="Z106" s="82">
        <v>0</v>
      </c>
      <c r="AA106" s="82">
        <v>0</v>
      </c>
      <c r="AB106" s="82">
        <v>0</v>
      </c>
      <c r="AC106" s="82">
        <v>0</v>
      </c>
      <c r="AD106" s="82">
        <v>0</v>
      </c>
      <c r="AE106" s="82">
        <v>0</v>
      </c>
      <c r="AF106" s="82">
        <v>0</v>
      </c>
      <c r="AG106" s="85" t="s">
        <v>11</v>
      </c>
    </row>
    <row r="107" spans="1:33" ht="15" customHeight="1" x14ac:dyDescent="0.35">
      <c r="A107" s="77" t="s">
        <v>2019</v>
      </c>
      <c r="B107" s="81" t="s">
        <v>1928</v>
      </c>
      <c r="C107" s="82">
        <v>0</v>
      </c>
      <c r="D107" s="82">
        <v>0</v>
      </c>
      <c r="E107" s="82">
        <v>0</v>
      </c>
      <c r="F107" s="82">
        <v>0</v>
      </c>
      <c r="G107" s="82">
        <v>0</v>
      </c>
      <c r="H107" s="82">
        <v>0</v>
      </c>
      <c r="I107" s="82">
        <v>0</v>
      </c>
      <c r="J107" s="82">
        <v>0</v>
      </c>
      <c r="K107" s="82">
        <v>0</v>
      </c>
      <c r="L107" s="82">
        <v>0</v>
      </c>
      <c r="M107" s="82">
        <v>0</v>
      </c>
      <c r="N107" s="82">
        <v>0</v>
      </c>
      <c r="O107" s="82">
        <v>0</v>
      </c>
      <c r="P107" s="82">
        <v>0</v>
      </c>
      <c r="Q107" s="82">
        <v>0</v>
      </c>
      <c r="R107" s="82">
        <v>0</v>
      </c>
      <c r="S107" s="82">
        <v>0</v>
      </c>
      <c r="T107" s="82">
        <v>0</v>
      </c>
      <c r="U107" s="82">
        <v>0</v>
      </c>
      <c r="V107" s="82">
        <v>0</v>
      </c>
      <c r="W107" s="82">
        <v>0</v>
      </c>
      <c r="X107" s="82">
        <v>0</v>
      </c>
      <c r="Y107" s="82">
        <v>0</v>
      </c>
      <c r="Z107" s="82">
        <v>0</v>
      </c>
      <c r="AA107" s="82">
        <v>0</v>
      </c>
      <c r="AB107" s="82">
        <v>0</v>
      </c>
      <c r="AC107" s="82">
        <v>0</v>
      </c>
      <c r="AD107" s="82">
        <v>0</v>
      </c>
      <c r="AE107" s="82">
        <v>0</v>
      </c>
      <c r="AF107" s="82">
        <v>0</v>
      </c>
      <c r="AG107" s="85" t="s">
        <v>11</v>
      </c>
    </row>
    <row r="108" spans="1:33" ht="15" customHeight="1" x14ac:dyDescent="0.35">
      <c r="A108" s="77" t="s">
        <v>2020</v>
      </c>
      <c r="B108" s="81" t="s">
        <v>1930</v>
      </c>
      <c r="C108" s="82">
        <v>0</v>
      </c>
      <c r="D108" s="82">
        <v>0</v>
      </c>
      <c r="E108" s="82">
        <v>0</v>
      </c>
      <c r="F108" s="82">
        <v>0</v>
      </c>
      <c r="G108" s="82">
        <v>0</v>
      </c>
      <c r="H108" s="82">
        <v>0</v>
      </c>
      <c r="I108" s="82">
        <v>0</v>
      </c>
      <c r="J108" s="82">
        <v>0</v>
      </c>
      <c r="K108" s="82">
        <v>0</v>
      </c>
      <c r="L108" s="82">
        <v>0</v>
      </c>
      <c r="M108" s="82">
        <v>0</v>
      </c>
      <c r="N108" s="82">
        <v>0</v>
      </c>
      <c r="O108" s="82">
        <v>0</v>
      </c>
      <c r="P108" s="82">
        <v>0</v>
      </c>
      <c r="Q108" s="82">
        <v>0</v>
      </c>
      <c r="R108" s="82">
        <v>0</v>
      </c>
      <c r="S108" s="82">
        <v>0</v>
      </c>
      <c r="T108" s="82">
        <v>0</v>
      </c>
      <c r="U108" s="82">
        <v>0</v>
      </c>
      <c r="V108" s="82">
        <v>0</v>
      </c>
      <c r="W108" s="82">
        <v>0</v>
      </c>
      <c r="X108" s="82">
        <v>0</v>
      </c>
      <c r="Y108" s="82">
        <v>0</v>
      </c>
      <c r="Z108" s="82">
        <v>0</v>
      </c>
      <c r="AA108" s="82">
        <v>0</v>
      </c>
      <c r="AB108" s="82">
        <v>0</v>
      </c>
      <c r="AC108" s="82">
        <v>0</v>
      </c>
      <c r="AD108" s="82">
        <v>0</v>
      </c>
      <c r="AE108" s="82">
        <v>0</v>
      </c>
      <c r="AF108" s="82">
        <v>0</v>
      </c>
      <c r="AG108" s="85" t="s">
        <v>11</v>
      </c>
    </row>
    <row r="109" spans="1:33" ht="12" customHeight="1" x14ac:dyDescent="0.35">
      <c r="A109" s="77" t="s">
        <v>2021</v>
      </c>
      <c r="B109" s="81" t="s">
        <v>1932</v>
      </c>
      <c r="C109" s="82">
        <v>0</v>
      </c>
      <c r="D109" s="82">
        <v>0</v>
      </c>
      <c r="E109" s="82">
        <v>0</v>
      </c>
      <c r="F109" s="82">
        <v>0</v>
      </c>
      <c r="G109" s="82">
        <v>0</v>
      </c>
      <c r="H109" s="82">
        <v>0</v>
      </c>
      <c r="I109" s="82">
        <v>0</v>
      </c>
      <c r="J109" s="82">
        <v>0</v>
      </c>
      <c r="K109" s="82">
        <v>0</v>
      </c>
      <c r="L109" s="82">
        <v>0</v>
      </c>
      <c r="M109" s="82">
        <v>0</v>
      </c>
      <c r="N109" s="82">
        <v>0</v>
      </c>
      <c r="O109" s="82">
        <v>0</v>
      </c>
      <c r="P109" s="82">
        <v>0</v>
      </c>
      <c r="Q109" s="82">
        <v>0</v>
      </c>
      <c r="R109" s="82">
        <v>0</v>
      </c>
      <c r="S109" s="82">
        <v>0</v>
      </c>
      <c r="T109" s="82">
        <v>0</v>
      </c>
      <c r="U109" s="82">
        <v>0</v>
      </c>
      <c r="V109" s="82">
        <v>0</v>
      </c>
      <c r="W109" s="82">
        <v>0</v>
      </c>
      <c r="X109" s="82">
        <v>0</v>
      </c>
      <c r="Y109" s="82">
        <v>0</v>
      </c>
      <c r="Z109" s="82">
        <v>0</v>
      </c>
      <c r="AA109" s="82">
        <v>0</v>
      </c>
      <c r="AB109" s="82">
        <v>0</v>
      </c>
      <c r="AC109" s="82">
        <v>0</v>
      </c>
      <c r="AD109" s="82">
        <v>0</v>
      </c>
      <c r="AE109" s="82">
        <v>0</v>
      </c>
      <c r="AF109" s="82">
        <v>0</v>
      </c>
      <c r="AG109" s="85" t="s">
        <v>11</v>
      </c>
    </row>
    <row r="110" spans="1:33" ht="15" customHeight="1" x14ac:dyDescent="0.35">
      <c r="A110" s="77" t="s">
        <v>2022</v>
      </c>
      <c r="B110" s="81" t="s">
        <v>1934</v>
      </c>
      <c r="C110" s="82">
        <v>47.43224</v>
      </c>
      <c r="D110" s="82">
        <v>47.575462000000002</v>
      </c>
      <c r="E110" s="82">
        <v>47.762504999999997</v>
      </c>
      <c r="F110" s="82">
        <v>47.992767000000001</v>
      </c>
      <c r="G110" s="82">
        <v>48.120193</v>
      </c>
      <c r="H110" s="82">
        <v>48.260551</v>
      </c>
      <c r="I110" s="82">
        <v>48.405357000000002</v>
      </c>
      <c r="J110" s="82">
        <v>48.539378999999997</v>
      </c>
      <c r="K110" s="82">
        <v>48.659657000000003</v>
      </c>
      <c r="L110" s="82">
        <v>48.772350000000003</v>
      </c>
      <c r="M110" s="82">
        <v>48.882812000000001</v>
      </c>
      <c r="N110" s="82">
        <v>48.988537000000001</v>
      </c>
      <c r="O110" s="82">
        <v>49.091701999999998</v>
      </c>
      <c r="P110" s="82">
        <v>49.124935000000001</v>
      </c>
      <c r="Q110" s="82">
        <v>49.145409000000001</v>
      </c>
      <c r="R110" s="82">
        <v>49.16404</v>
      </c>
      <c r="S110" s="82">
        <v>49.177672999999999</v>
      </c>
      <c r="T110" s="82">
        <v>49.187945999999997</v>
      </c>
      <c r="U110" s="82">
        <v>49.198345000000003</v>
      </c>
      <c r="V110" s="82">
        <v>49.214843999999999</v>
      </c>
      <c r="W110" s="82">
        <v>49.230907000000002</v>
      </c>
      <c r="X110" s="82">
        <v>49.246727</v>
      </c>
      <c r="Y110" s="82">
        <v>49.260361000000003</v>
      </c>
      <c r="Z110" s="82">
        <v>49.274600999999997</v>
      </c>
      <c r="AA110" s="82">
        <v>49.28933</v>
      </c>
      <c r="AB110" s="82">
        <v>49.303711</v>
      </c>
      <c r="AC110" s="82">
        <v>49.318095999999997</v>
      </c>
      <c r="AD110" s="82">
        <v>49.333500000000001</v>
      </c>
      <c r="AE110" s="82">
        <v>49.348250999999998</v>
      </c>
      <c r="AF110" s="82">
        <v>49.358916999999998</v>
      </c>
      <c r="AG110" s="85">
        <v>1E-3</v>
      </c>
    </row>
    <row r="111" spans="1:33" ht="15" customHeight="1" x14ac:dyDescent="0.35">
      <c r="A111" s="77" t="s">
        <v>2023</v>
      </c>
      <c r="B111" s="81" t="s">
        <v>1936</v>
      </c>
      <c r="C111" s="82">
        <v>0</v>
      </c>
      <c r="D111" s="82">
        <v>0</v>
      </c>
      <c r="E111" s="82">
        <v>0</v>
      </c>
      <c r="F111" s="82">
        <v>0</v>
      </c>
      <c r="G111" s="82">
        <v>0</v>
      </c>
      <c r="H111" s="82">
        <v>0</v>
      </c>
      <c r="I111" s="82">
        <v>0</v>
      </c>
      <c r="J111" s="82">
        <v>0</v>
      </c>
      <c r="K111" s="82">
        <v>0</v>
      </c>
      <c r="L111" s="82">
        <v>0</v>
      </c>
      <c r="M111" s="82">
        <v>0</v>
      </c>
      <c r="N111" s="82">
        <v>0</v>
      </c>
      <c r="O111" s="82">
        <v>0</v>
      </c>
      <c r="P111" s="82">
        <v>0</v>
      </c>
      <c r="Q111" s="82">
        <v>0</v>
      </c>
      <c r="R111" s="82">
        <v>0</v>
      </c>
      <c r="S111" s="82">
        <v>0</v>
      </c>
      <c r="T111" s="82">
        <v>0</v>
      </c>
      <c r="U111" s="82">
        <v>0</v>
      </c>
      <c r="V111" s="82">
        <v>0</v>
      </c>
      <c r="W111" s="82">
        <v>0</v>
      </c>
      <c r="X111" s="82">
        <v>0</v>
      </c>
      <c r="Y111" s="82">
        <v>0</v>
      </c>
      <c r="Z111" s="82">
        <v>0</v>
      </c>
      <c r="AA111" s="82">
        <v>0</v>
      </c>
      <c r="AB111" s="82">
        <v>0</v>
      </c>
      <c r="AC111" s="82">
        <v>0</v>
      </c>
      <c r="AD111" s="82">
        <v>0</v>
      </c>
      <c r="AE111" s="82">
        <v>0</v>
      </c>
      <c r="AF111" s="82">
        <v>0</v>
      </c>
      <c r="AG111" s="85" t="s">
        <v>11</v>
      </c>
    </row>
    <row r="112" spans="1:33" ht="15" customHeight="1" x14ac:dyDescent="0.35">
      <c r="A112" s="77" t="s">
        <v>2024</v>
      </c>
      <c r="B112" s="81" t="s">
        <v>1938</v>
      </c>
      <c r="C112" s="82">
        <v>46.410609999999998</v>
      </c>
      <c r="D112" s="82">
        <v>46.515586999999996</v>
      </c>
      <c r="E112" s="82">
        <v>46.630282999999999</v>
      </c>
      <c r="F112" s="82">
        <v>46.740608000000002</v>
      </c>
      <c r="G112" s="82">
        <v>46.835135999999999</v>
      </c>
      <c r="H112" s="82">
        <v>46.931648000000003</v>
      </c>
      <c r="I112" s="82">
        <v>47.02758</v>
      </c>
      <c r="J112" s="82">
        <v>47.125343000000001</v>
      </c>
      <c r="K112" s="82">
        <v>47.222873999999997</v>
      </c>
      <c r="L112" s="82">
        <v>47.319988000000002</v>
      </c>
      <c r="M112" s="82">
        <v>47.417884999999998</v>
      </c>
      <c r="N112" s="82">
        <v>47.514995999999996</v>
      </c>
      <c r="O112" s="82">
        <v>47.613540999999998</v>
      </c>
      <c r="P112" s="82">
        <v>47.644298999999997</v>
      </c>
      <c r="Q112" s="82">
        <v>47.659748</v>
      </c>
      <c r="R112" s="82">
        <v>47.665599999999998</v>
      </c>
      <c r="S112" s="82">
        <v>47.670268999999998</v>
      </c>
      <c r="T112" s="82">
        <v>47.676895000000002</v>
      </c>
      <c r="U112" s="82">
        <v>47.676254</v>
      </c>
      <c r="V112" s="82">
        <v>47.687995999999998</v>
      </c>
      <c r="W112" s="82">
        <v>47.695774</v>
      </c>
      <c r="X112" s="82">
        <v>47.704371999999999</v>
      </c>
      <c r="Y112" s="82">
        <v>47.702331999999998</v>
      </c>
      <c r="Z112" s="82">
        <v>47.702872999999997</v>
      </c>
      <c r="AA112" s="82">
        <v>47.712502000000001</v>
      </c>
      <c r="AB112" s="82">
        <v>47.721977000000003</v>
      </c>
      <c r="AC112" s="82">
        <v>47.731696999999997</v>
      </c>
      <c r="AD112" s="82">
        <v>47.740879</v>
      </c>
      <c r="AE112" s="82">
        <v>47.750332</v>
      </c>
      <c r="AF112" s="82">
        <v>47.753695999999998</v>
      </c>
      <c r="AG112" s="85">
        <v>1E-3</v>
      </c>
    </row>
    <row r="113" spans="1:33" ht="15" customHeight="1" x14ac:dyDescent="0.35">
      <c r="A113" s="77" t="s">
        <v>2025</v>
      </c>
      <c r="B113" s="81" t="s">
        <v>1940</v>
      </c>
      <c r="C113" s="82">
        <v>0</v>
      </c>
      <c r="D113" s="82">
        <v>0</v>
      </c>
      <c r="E113" s="82">
        <v>0</v>
      </c>
      <c r="F113" s="82">
        <v>0</v>
      </c>
      <c r="G113" s="82">
        <v>0</v>
      </c>
      <c r="H113" s="82">
        <v>0</v>
      </c>
      <c r="I113" s="82">
        <v>0</v>
      </c>
      <c r="J113" s="82">
        <v>0</v>
      </c>
      <c r="K113" s="82">
        <v>0</v>
      </c>
      <c r="L113" s="82">
        <v>0</v>
      </c>
      <c r="M113" s="82">
        <v>0</v>
      </c>
      <c r="N113" s="82">
        <v>0</v>
      </c>
      <c r="O113" s="82">
        <v>0</v>
      </c>
      <c r="P113" s="82">
        <v>0</v>
      </c>
      <c r="Q113" s="82">
        <v>0</v>
      </c>
      <c r="R113" s="82">
        <v>0</v>
      </c>
      <c r="S113" s="82">
        <v>0</v>
      </c>
      <c r="T113" s="82">
        <v>0</v>
      </c>
      <c r="U113" s="82">
        <v>0</v>
      </c>
      <c r="V113" s="82">
        <v>0</v>
      </c>
      <c r="W113" s="82">
        <v>0</v>
      </c>
      <c r="X113" s="82">
        <v>0</v>
      </c>
      <c r="Y113" s="82">
        <v>0</v>
      </c>
      <c r="Z113" s="82">
        <v>0</v>
      </c>
      <c r="AA113" s="82">
        <v>0</v>
      </c>
      <c r="AB113" s="82">
        <v>0</v>
      </c>
      <c r="AC113" s="82">
        <v>0</v>
      </c>
      <c r="AD113" s="82">
        <v>0</v>
      </c>
      <c r="AE113" s="82">
        <v>0</v>
      </c>
      <c r="AF113" s="82">
        <v>0</v>
      </c>
      <c r="AG113" s="85" t="s">
        <v>11</v>
      </c>
    </row>
    <row r="114" spans="1:33" ht="15" customHeight="1" x14ac:dyDescent="0.35">
      <c r="A114" s="77" t="s">
        <v>2026</v>
      </c>
      <c r="B114" s="81" t="s">
        <v>1942</v>
      </c>
      <c r="C114" s="82">
        <v>0</v>
      </c>
      <c r="D114" s="82">
        <v>0</v>
      </c>
      <c r="E114" s="82">
        <v>0</v>
      </c>
      <c r="F114" s="82">
        <v>0</v>
      </c>
      <c r="G114" s="82">
        <v>0</v>
      </c>
      <c r="H114" s="82">
        <v>0</v>
      </c>
      <c r="I114" s="82">
        <v>0</v>
      </c>
      <c r="J114" s="82">
        <v>0</v>
      </c>
      <c r="K114" s="82">
        <v>0</v>
      </c>
      <c r="L114" s="82">
        <v>0</v>
      </c>
      <c r="M114" s="82">
        <v>0</v>
      </c>
      <c r="N114" s="82">
        <v>0</v>
      </c>
      <c r="O114" s="82">
        <v>0</v>
      </c>
      <c r="P114" s="82">
        <v>0</v>
      </c>
      <c r="Q114" s="82">
        <v>0</v>
      </c>
      <c r="R114" s="82">
        <v>0</v>
      </c>
      <c r="S114" s="82">
        <v>0</v>
      </c>
      <c r="T114" s="82">
        <v>0</v>
      </c>
      <c r="U114" s="82">
        <v>0</v>
      </c>
      <c r="V114" s="82">
        <v>0</v>
      </c>
      <c r="W114" s="82">
        <v>0</v>
      </c>
      <c r="X114" s="82">
        <v>0</v>
      </c>
      <c r="Y114" s="82">
        <v>0</v>
      </c>
      <c r="Z114" s="82">
        <v>0</v>
      </c>
      <c r="AA114" s="82">
        <v>0</v>
      </c>
      <c r="AB114" s="82">
        <v>0</v>
      </c>
      <c r="AC114" s="82">
        <v>0</v>
      </c>
      <c r="AD114" s="82">
        <v>0</v>
      </c>
      <c r="AE114" s="82">
        <v>0</v>
      </c>
      <c r="AF114" s="82">
        <v>0</v>
      </c>
      <c r="AG114" s="85" t="s">
        <v>11</v>
      </c>
    </row>
    <row r="115" spans="1:33" ht="15" customHeight="1" x14ac:dyDescent="0.35">
      <c r="A115" s="77" t="s">
        <v>2027</v>
      </c>
      <c r="B115" s="81" t="s">
        <v>1944</v>
      </c>
      <c r="C115" s="82">
        <v>0</v>
      </c>
      <c r="D115" s="82">
        <v>0</v>
      </c>
      <c r="E115" s="82">
        <v>0</v>
      </c>
      <c r="F115" s="82">
        <v>0</v>
      </c>
      <c r="G115" s="82">
        <v>0</v>
      </c>
      <c r="H115" s="82">
        <v>0</v>
      </c>
      <c r="I115" s="82">
        <v>0</v>
      </c>
      <c r="J115" s="82">
        <v>0</v>
      </c>
      <c r="K115" s="82">
        <v>0</v>
      </c>
      <c r="L115" s="82">
        <v>0</v>
      </c>
      <c r="M115" s="82">
        <v>0</v>
      </c>
      <c r="N115" s="82">
        <v>0</v>
      </c>
      <c r="O115" s="82">
        <v>0</v>
      </c>
      <c r="P115" s="82">
        <v>0</v>
      </c>
      <c r="Q115" s="82">
        <v>0</v>
      </c>
      <c r="R115" s="82">
        <v>0</v>
      </c>
      <c r="S115" s="82">
        <v>0</v>
      </c>
      <c r="T115" s="82">
        <v>0</v>
      </c>
      <c r="U115" s="82">
        <v>0</v>
      </c>
      <c r="V115" s="82">
        <v>0</v>
      </c>
      <c r="W115" s="82">
        <v>0</v>
      </c>
      <c r="X115" s="82">
        <v>0</v>
      </c>
      <c r="Y115" s="82">
        <v>0</v>
      </c>
      <c r="Z115" s="82">
        <v>0</v>
      </c>
      <c r="AA115" s="82">
        <v>0</v>
      </c>
      <c r="AB115" s="82">
        <v>0</v>
      </c>
      <c r="AC115" s="82">
        <v>0</v>
      </c>
      <c r="AD115" s="82">
        <v>0</v>
      </c>
      <c r="AE115" s="82">
        <v>0</v>
      </c>
      <c r="AF115" s="82">
        <v>0</v>
      </c>
      <c r="AG115" s="85" t="s">
        <v>11</v>
      </c>
    </row>
    <row r="116" spans="1:33" ht="15" customHeight="1" x14ac:dyDescent="0.35">
      <c r="A116" s="77" t="s">
        <v>2028</v>
      </c>
      <c r="B116" s="81" t="s">
        <v>1946</v>
      </c>
      <c r="C116" s="82">
        <v>0</v>
      </c>
      <c r="D116" s="82">
        <v>0</v>
      </c>
      <c r="E116" s="82">
        <v>0</v>
      </c>
      <c r="F116" s="82">
        <v>0</v>
      </c>
      <c r="G116" s="82">
        <v>0</v>
      </c>
      <c r="H116" s="82">
        <v>0</v>
      </c>
      <c r="I116" s="82">
        <v>0</v>
      </c>
      <c r="J116" s="82">
        <v>0</v>
      </c>
      <c r="K116" s="82">
        <v>0</v>
      </c>
      <c r="L116" s="82">
        <v>0</v>
      </c>
      <c r="M116" s="82">
        <v>0</v>
      </c>
      <c r="N116" s="82">
        <v>0</v>
      </c>
      <c r="O116" s="82">
        <v>0</v>
      </c>
      <c r="P116" s="82">
        <v>0</v>
      </c>
      <c r="Q116" s="82">
        <v>0</v>
      </c>
      <c r="R116" s="82">
        <v>0</v>
      </c>
      <c r="S116" s="82">
        <v>0</v>
      </c>
      <c r="T116" s="82">
        <v>0</v>
      </c>
      <c r="U116" s="82">
        <v>0</v>
      </c>
      <c r="V116" s="82">
        <v>0</v>
      </c>
      <c r="W116" s="82">
        <v>0</v>
      </c>
      <c r="X116" s="82">
        <v>0</v>
      </c>
      <c r="Y116" s="82">
        <v>0</v>
      </c>
      <c r="Z116" s="82">
        <v>0</v>
      </c>
      <c r="AA116" s="82">
        <v>0</v>
      </c>
      <c r="AB116" s="82">
        <v>0</v>
      </c>
      <c r="AC116" s="82">
        <v>0</v>
      </c>
      <c r="AD116" s="82">
        <v>0</v>
      </c>
      <c r="AE116" s="82">
        <v>0</v>
      </c>
      <c r="AF116" s="82">
        <v>0</v>
      </c>
      <c r="AG116" s="85" t="s">
        <v>11</v>
      </c>
    </row>
    <row r="117" spans="1:33" ht="15" customHeight="1" x14ac:dyDescent="0.35">
      <c r="B117" s="34" t="s">
        <v>27</v>
      </c>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5"/>
    </row>
    <row r="118" spans="1:33" ht="15" customHeight="1" x14ac:dyDescent="0.35">
      <c r="A118" s="77" t="s">
        <v>2029</v>
      </c>
      <c r="B118" s="81" t="s">
        <v>1916</v>
      </c>
      <c r="C118" s="82">
        <v>0</v>
      </c>
      <c r="D118" s="82">
        <v>0</v>
      </c>
      <c r="E118" s="82">
        <v>0</v>
      </c>
      <c r="F118" s="82">
        <v>0</v>
      </c>
      <c r="G118" s="82">
        <v>0</v>
      </c>
      <c r="H118" s="82">
        <v>0</v>
      </c>
      <c r="I118" s="82">
        <v>0</v>
      </c>
      <c r="J118" s="82">
        <v>0</v>
      </c>
      <c r="K118" s="82">
        <v>0</v>
      </c>
      <c r="L118" s="82">
        <v>0</v>
      </c>
      <c r="M118" s="82">
        <v>0</v>
      </c>
      <c r="N118" s="82">
        <v>0</v>
      </c>
      <c r="O118" s="82">
        <v>0</v>
      </c>
      <c r="P118" s="82">
        <v>0</v>
      </c>
      <c r="Q118" s="82">
        <v>0</v>
      </c>
      <c r="R118" s="82">
        <v>0</v>
      </c>
      <c r="S118" s="82">
        <v>0</v>
      </c>
      <c r="T118" s="82">
        <v>0</v>
      </c>
      <c r="U118" s="82">
        <v>0</v>
      </c>
      <c r="V118" s="82">
        <v>0</v>
      </c>
      <c r="W118" s="82">
        <v>0</v>
      </c>
      <c r="X118" s="82">
        <v>0</v>
      </c>
      <c r="Y118" s="82">
        <v>0</v>
      </c>
      <c r="Z118" s="82">
        <v>0</v>
      </c>
      <c r="AA118" s="82">
        <v>0</v>
      </c>
      <c r="AB118" s="82">
        <v>0</v>
      </c>
      <c r="AC118" s="82">
        <v>0</v>
      </c>
      <c r="AD118" s="82">
        <v>0</v>
      </c>
      <c r="AE118" s="82">
        <v>0</v>
      </c>
      <c r="AF118" s="82">
        <v>0</v>
      </c>
      <c r="AG118" s="85" t="s">
        <v>11</v>
      </c>
    </row>
    <row r="119" spans="1:33" ht="15" customHeight="1" x14ac:dyDescent="0.35">
      <c r="A119" s="77" t="s">
        <v>2030</v>
      </c>
      <c r="B119" s="81" t="s">
        <v>1918</v>
      </c>
      <c r="C119" s="82">
        <v>0</v>
      </c>
      <c r="D119" s="82">
        <v>0</v>
      </c>
      <c r="E119" s="82">
        <v>0</v>
      </c>
      <c r="F119" s="82">
        <v>0</v>
      </c>
      <c r="G119" s="82">
        <v>0</v>
      </c>
      <c r="H119" s="82">
        <v>0</v>
      </c>
      <c r="I119" s="82">
        <v>0</v>
      </c>
      <c r="J119" s="82">
        <v>0</v>
      </c>
      <c r="K119" s="82">
        <v>0</v>
      </c>
      <c r="L119" s="82">
        <v>0</v>
      </c>
      <c r="M119" s="82">
        <v>0</v>
      </c>
      <c r="N119" s="82">
        <v>0</v>
      </c>
      <c r="O119" s="82">
        <v>0</v>
      </c>
      <c r="P119" s="82">
        <v>0</v>
      </c>
      <c r="Q119" s="82">
        <v>0</v>
      </c>
      <c r="R119" s="82">
        <v>0</v>
      </c>
      <c r="S119" s="82">
        <v>0</v>
      </c>
      <c r="T119" s="82">
        <v>0</v>
      </c>
      <c r="U119" s="82">
        <v>0</v>
      </c>
      <c r="V119" s="82">
        <v>0</v>
      </c>
      <c r="W119" s="82">
        <v>0</v>
      </c>
      <c r="X119" s="82">
        <v>0</v>
      </c>
      <c r="Y119" s="82">
        <v>0</v>
      </c>
      <c r="Z119" s="82">
        <v>0</v>
      </c>
      <c r="AA119" s="82">
        <v>0</v>
      </c>
      <c r="AB119" s="82">
        <v>0</v>
      </c>
      <c r="AC119" s="82">
        <v>0</v>
      </c>
      <c r="AD119" s="82">
        <v>0</v>
      </c>
      <c r="AE119" s="82">
        <v>0</v>
      </c>
      <c r="AF119" s="82">
        <v>0</v>
      </c>
      <c r="AG119" s="85" t="s">
        <v>11</v>
      </c>
    </row>
    <row r="120" spans="1:33" ht="15" customHeight="1" x14ac:dyDescent="0.35">
      <c r="A120" s="77" t="s">
        <v>2031</v>
      </c>
      <c r="B120" s="81" t="s">
        <v>1920</v>
      </c>
      <c r="C120" s="82">
        <v>37.539271999999997</v>
      </c>
      <c r="D120" s="82">
        <v>37.474941000000001</v>
      </c>
      <c r="E120" s="82">
        <v>37.559578000000002</v>
      </c>
      <c r="F120" s="82">
        <v>37.648029000000001</v>
      </c>
      <c r="G120" s="82">
        <v>37.813183000000002</v>
      </c>
      <c r="H120" s="82">
        <v>37.937781999999999</v>
      </c>
      <c r="I120" s="82">
        <v>38.014969000000001</v>
      </c>
      <c r="J120" s="82">
        <v>38.098697999999999</v>
      </c>
      <c r="K120" s="82">
        <v>38.182026</v>
      </c>
      <c r="L120" s="82">
        <v>38.261066</v>
      </c>
      <c r="M120" s="82">
        <v>38.342345999999999</v>
      </c>
      <c r="N120" s="82">
        <v>38.409660000000002</v>
      </c>
      <c r="O120" s="82">
        <v>38.490616000000003</v>
      </c>
      <c r="P120" s="82">
        <v>38.547634000000002</v>
      </c>
      <c r="Q120" s="82">
        <v>38.600185000000003</v>
      </c>
      <c r="R120" s="82">
        <v>38.653441999999998</v>
      </c>
      <c r="S120" s="82">
        <v>38.706310000000002</v>
      </c>
      <c r="T120" s="82">
        <v>38.756115000000001</v>
      </c>
      <c r="U120" s="82">
        <v>38.810043</v>
      </c>
      <c r="V120" s="82">
        <v>38.854568</v>
      </c>
      <c r="W120" s="82">
        <v>38.900531999999998</v>
      </c>
      <c r="X120" s="82">
        <v>38.945670999999997</v>
      </c>
      <c r="Y120" s="82">
        <v>38.988948999999998</v>
      </c>
      <c r="Z120" s="82">
        <v>39.033985000000001</v>
      </c>
      <c r="AA120" s="82">
        <v>39.080643000000002</v>
      </c>
      <c r="AB120" s="82">
        <v>39.126579</v>
      </c>
      <c r="AC120" s="82">
        <v>39.173999999999999</v>
      </c>
      <c r="AD120" s="82">
        <v>39.221401</v>
      </c>
      <c r="AE120" s="82">
        <v>39.269553999999999</v>
      </c>
      <c r="AF120" s="82">
        <v>39.304049999999997</v>
      </c>
      <c r="AG120" s="85">
        <v>2E-3</v>
      </c>
    </row>
    <row r="121" spans="1:33" ht="15" customHeight="1" x14ac:dyDescent="0.35">
      <c r="A121" s="77" t="s">
        <v>2032</v>
      </c>
      <c r="B121" s="81" t="s">
        <v>1922</v>
      </c>
      <c r="C121" s="82">
        <v>0</v>
      </c>
      <c r="D121" s="82">
        <v>0</v>
      </c>
      <c r="E121" s="82">
        <v>0</v>
      </c>
      <c r="F121" s="82">
        <v>0</v>
      </c>
      <c r="G121" s="82">
        <v>0</v>
      </c>
      <c r="H121" s="82">
        <v>0</v>
      </c>
      <c r="I121" s="82">
        <v>0</v>
      </c>
      <c r="J121" s="82">
        <v>0</v>
      </c>
      <c r="K121" s="82">
        <v>0</v>
      </c>
      <c r="L121" s="82">
        <v>0</v>
      </c>
      <c r="M121" s="82">
        <v>0</v>
      </c>
      <c r="N121" s="82">
        <v>0</v>
      </c>
      <c r="O121" s="82">
        <v>0</v>
      </c>
      <c r="P121" s="82">
        <v>0</v>
      </c>
      <c r="Q121" s="82">
        <v>0</v>
      </c>
      <c r="R121" s="82">
        <v>0</v>
      </c>
      <c r="S121" s="82">
        <v>0</v>
      </c>
      <c r="T121" s="82">
        <v>0</v>
      </c>
      <c r="U121" s="82">
        <v>0</v>
      </c>
      <c r="V121" s="82">
        <v>0</v>
      </c>
      <c r="W121" s="82">
        <v>0</v>
      </c>
      <c r="X121" s="82">
        <v>0</v>
      </c>
      <c r="Y121" s="82">
        <v>0</v>
      </c>
      <c r="Z121" s="82">
        <v>0</v>
      </c>
      <c r="AA121" s="82">
        <v>0</v>
      </c>
      <c r="AB121" s="82">
        <v>0</v>
      </c>
      <c r="AC121" s="82">
        <v>0</v>
      </c>
      <c r="AD121" s="82">
        <v>0</v>
      </c>
      <c r="AE121" s="82">
        <v>0</v>
      </c>
      <c r="AF121" s="82">
        <v>0</v>
      </c>
      <c r="AG121" s="85" t="s">
        <v>11</v>
      </c>
    </row>
    <row r="122" spans="1:33" ht="15" customHeight="1" x14ac:dyDescent="0.35">
      <c r="A122" s="77" t="s">
        <v>2033</v>
      </c>
      <c r="B122" s="81" t="s">
        <v>1924</v>
      </c>
      <c r="C122" s="82">
        <v>43.611373999999998</v>
      </c>
      <c r="D122" s="82">
        <v>43.572040999999999</v>
      </c>
      <c r="E122" s="82">
        <v>43.646374000000002</v>
      </c>
      <c r="F122" s="82">
        <v>43.75</v>
      </c>
      <c r="G122" s="82">
        <v>43.931175000000003</v>
      </c>
      <c r="H122" s="82">
        <v>44.081924000000001</v>
      </c>
      <c r="I122" s="82">
        <v>44.164791000000001</v>
      </c>
      <c r="J122" s="82">
        <v>44.235751999999998</v>
      </c>
      <c r="K122" s="82">
        <v>44.313858000000003</v>
      </c>
      <c r="L122" s="82">
        <v>44.387141999999997</v>
      </c>
      <c r="M122" s="82">
        <v>44.460278000000002</v>
      </c>
      <c r="N122" s="82">
        <v>44.522854000000002</v>
      </c>
      <c r="O122" s="82">
        <v>44.596809</v>
      </c>
      <c r="P122" s="82">
        <v>44.648273000000003</v>
      </c>
      <c r="Q122" s="82">
        <v>44.695019000000002</v>
      </c>
      <c r="R122" s="82">
        <v>44.743507000000001</v>
      </c>
      <c r="S122" s="82">
        <v>44.791091999999999</v>
      </c>
      <c r="T122" s="82">
        <v>44.835383999999998</v>
      </c>
      <c r="U122" s="82">
        <v>44.882354999999997</v>
      </c>
      <c r="V122" s="82">
        <v>44.923271</v>
      </c>
      <c r="W122" s="82">
        <v>44.964683999999998</v>
      </c>
      <c r="X122" s="82">
        <v>45.005405000000003</v>
      </c>
      <c r="Y122" s="82">
        <v>45.044013999999997</v>
      </c>
      <c r="Z122" s="82">
        <v>45.083934999999997</v>
      </c>
      <c r="AA122" s="82">
        <v>45.125629000000004</v>
      </c>
      <c r="AB122" s="82">
        <v>45.167011000000002</v>
      </c>
      <c r="AC122" s="82">
        <v>45.209491999999997</v>
      </c>
      <c r="AD122" s="82">
        <v>45.251792999999999</v>
      </c>
      <c r="AE122" s="82">
        <v>45.294674000000001</v>
      </c>
      <c r="AF122" s="82">
        <v>45.322265999999999</v>
      </c>
      <c r="AG122" s="85">
        <v>1E-3</v>
      </c>
    </row>
    <row r="123" spans="1:33" ht="12" customHeight="1" x14ac:dyDescent="0.35">
      <c r="A123" s="77" t="s">
        <v>2034</v>
      </c>
      <c r="B123" s="81" t="s">
        <v>1926</v>
      </c>
      <c r="C123" s="82">
        <v>0</v>
      </c>
      <c r="D123" s="82">
        <v>0</v>
      </c>
      <c r="E123" s="82">
        <v>0</v>
      </c>
      <c r="F123" s="82">
        <v>0</v>
      </c>
      <c r="G123" s="82">
        <v>0</v>
      </c>
      <c r="H123" s="82">
        <v>0</v>
      </c>
      <c r="I123" s="82">
        <v>0</v>
      </c>
      <c r="J123" s="82">
        <v>0</v>
      </c>
      <c r="K123" s="82">
        <v>0</v>
      </c>
      <c r="L123" s="82">
        <v>0</v>
      </c>
      <c r="M123" s="82">
        <v>0</v>
      </c>
      <c r="N123" s="82">
        <v>0</v>
      </c>
      <c r="O123" s="82">
        <v>0</v>
      </c>
      <c r="P123" s="82">
        <v>0</v>
      </c>
      <c r="Q123" s="82">
        <v>0</v>
      </c>
      <c r="R123" s="82">
        <v>0</v>
      </c>
      <c r="S123" s="82">
        <v>0</v>
      </c>
      <c r="T123" s="82">
        <v>0</v>
      </c>
      <c r="U123" s="82">
        <v>0</v>
      </c>
      <c r="V123" s="82">
        <v>0</v>
      </c>
      <c r="W123" s="82">
        <v>0</v>
      </c>
      <c r="X123" s="82">
        <v>0</v>
      </c>
      <c r="Y123" s="82">
        <v>0</v>
      </c>
      <c r="Z123" s="82">
        <v>0</v>
      </c>
      <c r="AA123" s="82">
        <v>0</v>
      </c>
      <c r="AB123" s="82">
        <v>0</v>
      </c>
      <c r="AC123" s="82">
        <v>0</v>
      </c>
      <c r="AD123" s="82">
        <v>0</v>
      </c>
      <c r="AE123" s="82">
        <v>0</v>
      </c>
      <c r="AF123" s="82">
        <v>0</v>
      </c>
      <c r="AG123" s="85" t="s">
        <v>11</v>
      </c>
    </row>
    <row r="124" spans="1:33" ht="12" customHeight="1" x14ac:dyDescent="0.35">
      <c r="A124" s="77" t="s">
        <v>2035</v>
      </c>
      <c r="B124" s="81" t="s">
        <v>1928</v>
      </c>
      <c r="C124" s="82">
        <v>0</v>
      </c>
      <c r="D124" s="82">
        <v>0</v>
      </c>
      <c r="E124" s="82">
        <v>0</v>
      </c>
      <c r="F124" s="82">
        <v>0</v>
      </c>
      <c r="G124" s="82">
        <v>0</v>
      </c>
      <c r="H124" s="82">
        <v>0</v>
      </c>
      <c r="I124" s="82">
        <v>0</v>
      </c>
      <c r="J124" s="82">
        <v>0</v>
      </c>
      <c r="K124" s="82">
        <v>0</v>
      </c>
      <c r="L124" s="82">
        <v>0</v>
      </c>
      <c r="M124" s="82">
        <v>0</v>
      </c>
      <c r="N124" s="82">
        <v>0</v>
      </c>
      <c r="O124" s="82">
        <v>0</v>
      </c>
      <c r="P124" s="82">
        <v>0</v>
      </c>
      <c r="Q124" s="82">
        <v>0</v>
      </c>
      <c r="R124" s="82">
        <v>0</v>
      </c>
      <c r="S124" s="82">
        <v>0</v>
      </c>
      <c r="T124" s="82">
        <v>0</v>
      </c>
      <c r="U124" s="82">
        <v>0</v>
      </c>
      <c r="V124" s="82">
        <v>0</v>
      </c>
      <c r="W124" s="82">
        <v>0</v>
      </c>
      <c r="X124" s="82">
        <v>0</v>
      </c>
      <c r="Y124" s="82">
        <v>0</v>
      </c>
      <c r="Z124" s="82">
        <v>0</v>
      </c>
      <c r="AA124" s="82">
        <v>0</v>
      </c>
      <c r="AB124" s="82">
        <v>0</v>
      </c>
      <c r="AC124" s="82">
        <v>0</v>
      </c>
      <c r="AD124" s="82">
        <v>0</v>
      </c>
      <c r="AE124" s="82">
        <v>0</v>
      </c>
      <c r="AF124" s="82">
        <v>0</v>
      </c>
      <c r="AG124" s="85" t="s">
        <v>11</v>
      </c>
    </row>
    <row r="125" spans="1:33" ht="12" customHeight="1" x14ac:dyDescent="0.35">
      <c r="A125" s="77" t="s">
        <v>2036</v>
      </c>
      <c r="B125" s="81" t="s">
        <v>1930</v>
      </c>
      <c r="C125" s="82">
        <v>0</v>
      </c>
      <c r="D125" s="82">
        <v>0</v>
      </c>
      <c r="E125" s="82">
        <v>0</v>
      </c>
      <c r="F125" s="82">
        <v>0</v>
      </c>
      <c r="G125" s="82">
        <v>0</v>
      </c>
      <c r="H125" s="82">
        <v>0</v>
      </c>
      <c r="I125" s="82">
        <v>0</v>
      </c>
      <c r="J125" s="82">
        <v>0</v>
      </c>
      <c r="K125" s="82">
        <v>0</v>
      </c>
      <c r="L125" s="82">
        <v>0</v>
      </c>
      <c r="M125" s="82">
        <v>0</v>
      </c>
      <c r="N125" s="82">
        <v>0</v>
      </c>
      <c r="O125" s="82">
        <v>0</v>
      </c>
      <c r="P125" s="82">
        <v>0</v>
      </c>
      <c r="Q125" s="82">
        <v>0</v>
      </c>
      <c r="R125" s="82">
        <v>0</v>
      </c>
      <c r="S125" s="82">
        <v>0</v>
      </c>
      <c r="T125" s="82">
        <v>0</v>
      </c>
      <c r="U125" s="82">
        <v>0</v>
      </c>
      <c r="V125" s="82">
        <v>0</v>
      </c>
      <c r="W125" s="82">
        <v>0</v>
      </c>
      <c r="X125" s="82">
        <v>0</v>
      </c>
      <c r="Y125" s="82">
        <v>0</v>
      </c>
      <c r="Z125" s="82">
        <v>0</v>
      </c>
      <c r="AA125" s="82">
        <v>0</v>
      </c>
      <c r="AB125" s="82">
        <v>0</v>
      </c>
      <c r="AC125" s="82">
        <v>0</v>
      </c>
      <c r="AD125" s="82">
        <v>0</v>
      </c>
      <c r="AE125" s="82">
        <v>0</v>
      </c>
      <c r="AF125" s="82">
        <v>0</v>
      </c>
      <c r="AG125" s="85" t="s">
        <v>11</v>
      </c>
    </row>
    <row r="126" spans="1:33" ht="12" customHeight="1" x14ac:dyDescent="0.35">
      <c r="A126" s="77" t="s">
        <v>2037</v>
      </c>
      <c r="B126" s="81" t="s">
        <v>1932</v>
      </c>
      <c r="C126" s="82">
        <v>0</v>
      </c>
      <c r="D126" s="82">
        <v>0</v>
      </c>
      <c r="E126" s="82">
        <v>0</v>
      </c>
      <c r="F126" s="82">
        <v>0</v>
      </c>
      <c r="G126" s="82">
        <v>0</v>
      </c>
      <c r="H126" s="82">
        <v>0</v>
      </c>
      <c r="I126" s="82">
        <v>0</v>
      </c>
      <c r="J126" s="82">
        <v>0</v>
      </c>
      <c r="K126" s="82">
        <v>0</v>
      </c>
      <c r="L126" s="82">
        <v>0</v>
      </c>
      <c r="M126" s="82">
        <v>0</v>
      </c>
      <c r="N126" s="82">
        <v>0</v>
      </c>
      <c r="O126" s="82">
        <v>0</v>
      </c>
      <c r="P126" s="82">
        <v>0</v>
      </c>
      <c r="Q126" s="82">
        <v>0</v>
      </c>
      <c r="R126" s="82">
        <v>0</v>
      </c>
      <c r="S126" s="82">
        <v>0</v>
      </c>
      <c r="T126" s="82">
        <v>0</v>
      </c>
      <c r="U126" s="82">
        <v>0</v>
      </c>
      <c r="V126" s="82">
        <v>0</v>
      </c>
      <c r="W126" s="82">
        <v>0</v>
      </c>
      <c r="X126" s="82">
        <v>0</v>
      </c>
      <c r="Y126" s="82">
        <v>0</v>
      </c>
      <c r="Z126" s="82">
        <v>0</v>
      </c>
      <c r="AA126" s="82">
        <v>0</v>
      </c>
      <c r="AB126" s="82">
        <v>0</v>
      </c>
      <c r="AC126" s="82">
        <v>0</v>
      </c>
      <c r="AD126" s="82">
        <v>0</v>
      </c>
      <c r="AE126" s="82">
        <v>0</v>
      </c>
      <c r="AF126" s="82">
        <v>0</v>
      </c>
      <c r="AG126" s="85" t="s">
        <v>11</v>
      </c>
    </row>
    <row r="127" spans="1:33" ht="12" customHeight="1" x14ac:dyDescent="0.35">
      <c r="A127" s="77" t="s">
        <v>2038</v>
      </c>
      <c r="B127" s="81" t="s">
        <v>1934</v>
      </c>
      <c r="C127" s="82">
        <v>46.327869</v>
      </c>
      <c r="D127" s="82">
        <v>46.472698000000001</v>
      </c>
      <c r="E127" s="82">
        <v>46.660240000000002</v>
      </c>
      <c r="F127" s="82">
        <v>46.885162000000001</v>
      </c>
      <c r="G127" s="82">
        <v>47.008831000000001</v>
      </c>
      <c r="H127" s="82">
        <v>47.146847000000001</v>
      </c>
      <c r="I127" s="82">
        <v>47.285514999999997</v>
      </c>
      <c r="J127" s="82">
        <v>47.426163000000003</v>
      </c>
      <c r="K127" s="82">
        <v>47.544604999999997</v>
      </c>
      <c r="L127" s="82">
        <v>47.656395000000003</v>
      </c>
      <c r="M127" s="82">
        <v>47.766128999999999</v>
      </c>
      <c r="N127" s="82">
        <v>47.870766000000003</v>
      </c>
      <c r="O127" s="82">
        <v>47.974204999999998</v>
      </c>
      <c r="P127" s="82">
        <v>48.007595000000002</v>
      </c>
      <c r="Q127" s="82">
        <v>48.022877000000001</v>
      </c>
      <c r="R127" s="82">
        <v>48.024590000000003</v>
      </c>
      <c r="S127" s="82">
        <v>48.041522999999998</v>
      </c>
      <c r="T127" s="82">
        <v>48.058307999999997</v>
      </c>
      <c r="U127" s="82">
        <v>48.075347999999998</v>
      </c>
      <c r="V127" s="82">
        <v>48.092509999999997</v>
      </c>
      <c r="W127" s="82">
        <v>48.107548000000001</v>
      </c>
      <c r="X127" s="82">
        <v>48.123013</v>
      </c>
      <c r="Y127" s="82">
        <v>48.133678000000003</v>
      </c>
      <c r="Z127" s="82">
        <v>48.143520000000002</v>
      </c>
      <c r="AA127" s="82">
        <v>48.155650999999999</v>
      </c>
      <c r="AB127" s="82">
        <v>48.167400000000001</v>
      </c>
      <c r="AC127" s="82">
        <v>48.178390999999998</v>
      </c>
      <c r="AD127" s="82">
        <v>48.193626000000002</v>
      </c>
      <c r="AE127" s="82">
        <v>48.204276999999998</v>
      </c>
      <c r="AF127" s="82">
        <v>48.213099999999997</v>
      </c>
      <c r="AG127" s="85">
        <v>1E-3</v>
      </c>
    </row>
    <row r="128" spans="1:33" ht="12" customHeight="1" x14ac:dyDescent="0.35">
      <c r="A128" s="77" t="s">
        <v>2039</v>
      </c>
      <c r="B128" s="81" t="s">
        <v>1936</v>
      </c>
      <c r="C128" s="82">
        <v>0</v>
      </c>
      <c r="D128" s="82">
        <v>0</v>
      </c>
      <c r="E128" s="82">
        <v>0</v>
      </c>
      <c r="F128" s="82">
        <v>0</v>
      </c>
      <c r="G128" s="82">
        <v>0</v>
      </c>
      <c r="H128" s="82">
        <v>0</v>
      </c>
      <c r="I128" s="82">
        <v>0</v>
      </c>
      <c r="J128" s="82">
        <v>0</v>
      </c>
      <c r="K128" s="82">
        <v>0</v>
      </c>
      <c r="L128" s="82">
        <v>0</v>
      </c>
      <c r="M128" s="82">
        <v>0</v>
      </c>
      <c r="N128" s="82">
        <v>0</v>
      </c>
      <c r="O128" s="82">
        <v>0</v>
      </c>
      <c r="P128" s="82">
        <v>0</v>
      </c>
      <c r="Q128" s="82">
        <v>0</v>
      </c>
      <c r="R128" s="82">
        <v>0</v>
      </c>
      <c r="S128" s="82">
        <v>0</v>
      </c>
      <c r="T128" s="82">
        <v>0</v>
      </c>
      <c r="U128" s="82">
        <v>0</v>
      </c>
      <c r="V128" s="82">
        <v>0</v>
      </c>
      <c r="W128" s="82">
        <v>0</v>
      </c>
      <c r="X128" s="82">
        <v>0</v>
      </c>
      <c r="Y128" s="82">
        <v>0</v>
      </c>
      <c r="Z128" s="82">
        <v>0</v>
      </c>
      <c r="AA128" s="82">
        <v>0</v>
      </c>
      <c r="AB128" s="82">
        <v>0</v>
      </c>
      <c r="AC128" s="82">
        <v>0</v>
      </c>
      <c r="AD128" s="82">
        <v>0</v>
      </c>
      <c r="AE128" s="82">
        <v>0</v>
      </c>
      <c r="AF128" s="82">
        <v>0</v>
      </c>
      <c r="AG128" s="85" t="s">
        <v>11</v>
      </c>
    </row>
    <row r="129" spans="1:33" ht="12" customHeight="1" x14ac:dyDescent="0.35">
      <c r="A129" s="77" t="s">
        <v>2040</v>
      </c>
      <c r="B129" s="81" t="s">
        <v>1938</v>
      </c>
      <c r="C129" s="82">
        <v>45.306094999999999</v>
      </c>
      <c r="D129" s="82">
        <v>45.414302999999997</v>
      </c>
      <c r="E129" s="82">
        <v>45.536040999999997</v>
      </c>
      <c r="F129" s="82">
        <v>45.644100000000002</v>
      </c>
      <c r="G129" s="82">
        <v>45.738712</v>
      </c>
      <c r="H129" s="82">
        <v>45.835307999999998</v>
      </c>
      <c r="I129" s="82">
        <v>45.931373999999998</v>
      </c>
      <c r="J129" s="82">
        <v>46.029045000000004</v>
      </c>
      <c r="K129" s="82">
        <v>46.126697999999998</v>
      </c>
      <c r="L129" s="82">
        <v>46.223948999999998</v>
      </c>
      <c r="M129" s="82">
        <v>46.322020999999999</v>
      </c>
      <c r="N129" s="82">
        <v>46.419097999999998</v>
      </c>
      <c r="O129" s="82">
        <v>46.515518</v>
      </c>
      <c r="P129" s="82">
        <v>46.534720999999998</v>
      </c>
      <c r="Q129" s="82">
        <v>46.532829</v>
      </c>
      <c r="R129" s="82">
        <v>46.528815999999999</v>
      </c>
      <c r="S129" s="82">
        <v>46.524853</v>
      </c>
      <c r="T129" s="82">
        <v>46.539555</v>
      </c>
      <c r="U129" s="82">
        <v>46.553832999999997</v>
      </c>
      <c r="V129" s="82">
        <v>46.565764999999999</v>
      </c>
      <c r="W129" s="82">
        <v>46.577759</v>
      </c>
      <c r="X129" s="82">
        <v>46.587657999999998</v>
      </c>
      <c r="Y129" s="82">
        <v>46.592345999999999</v>
      </c>
      <c r="Z129" s="82">
        <v>46.595950999999999</v>
      </c>
      <c r="AA129" s="82">
        <v>46.597636999999999</v>
      </c>
      <c r="AB129" s="82">
        <v>46.607425999999997</v>
      </c>
      <c r="AC129" s="82">
        <v>46.618462000000001</v>
      </c>
      <c r="AD129" s="82">
        <v>46.627769000000001</v>
      </c>
      <c r="AE129" s="82">
        <v>46.637917000000002</v>
      </c>
      <c r="AF129" s="82">
        <v>46.641635999999998</v>
      </c>
      <c r="AG129" s="85">
        <v>1E-3</v>
      </c>
    </row>
    <row r="130" spans="1:33" ht="12" customHeight="1" x14ac:dyDescent="0.35">
      <c r="A130" s="77" t="s">
        <v>2041</v>
      </c>
      <c r="B130" s="81" t="s">
        <v>1940</v>
      </c>
      <c r="C130" s="82">
        <v>0</v>
      </c>
      <c r="D130" s="82">
        <v>0</v>
      </c>
      <c r="E130" s="82">
        <v>0</v>
      </c>
      <c r="F130" s="82">
        <v>0</v>
      </c>
      <c r="G130" s="82">
        <v>0</v>
      </c>
      <c r="H130" s="82">
        <v>0</v>
      </c>
      <c r="I130" s="82">
        <v>0</v>
      </c>
      <c r="J130" s="82">
        <v>0</v>
      </c>
      <c r="K130" s="82">
        <v>0</v>
      </c>
      <c r="L130" s="82">
        <v>0</v>
      </c>
      <c r="M130" s="82">
        <v>0</v>
      </c>
      <c r="N130" s="82">
        <v>0</v>
      </c>
      <c r="O130" s="82">
        <v>0</v>
      </c>
      <c r="P130" s="82">
        <v>0</v>
      </c>
      <c r="Q130" s="82">
        <v>0</v>
      </c>
      <c r="R130" s="82">
        <v>0</v>
      </c>
      <c r="S130" s="82">
        <v>0</v>
      </c>
      <c r="T130" s="82">
        <v>0</v>
      </c>
      <c r="U130" s="82">
        <v>0</v>
      </c>
      <c r="V130" s="82">
        <v>0</v>
      </c>
      <c r="W130" s="82">
        <v>0</v>
      </c>
      <c r="X130" s="82">
        <v>0</v>
      </c>
      <c r="Y130" s="82">
        <v>0</v>
      </c>
      <c r="Z130" s="82">
        <v>0</v>
      </c>
      <c r="AA130" s="82">
        <v>0</v>
      </c>
      <c r="AB130" s="82">
        <v>0</v>
      </c>
      <c r="AC130" s="82">
        <v>0</v>
      </c>
      <c r="AD130" s="82">
        <v>0</v>
      </c>
      <c r="AE130" s="82">
        <v>0</v>
      </c>
      <c r="AF130" s="82">
        <v>0</v>
      </c>
      <c r="AG130" s="85" t="s">
        <v>11</v>
      </c>
    </row>
    <row r="131" spans="1:33" ht="12" customHeight="1" x14ac:dyDescent="0.35">
      <c r="A131" s="77" t="s">
        <v>2042</v>
      </c>
      <c r="B131" s="81" t="s">
        <v>1942</v>
      </c>
      <c r="C131" s="82">
        <v>0</v>
      </c>
      <c r="D131" s="82">
        <v>0</v>
      </c>
      <c r="E131" s="82">
        <v>0</v>
      </c>
      <c r="F131" s="82">
        <v>0</v>
      </c>
      <c r="G131" s="82">
        <v>0</v>
      </c>
      <c r="H131" s="82">
        <v>0</v>
      </c>
      <c r="I131" s="82">
        <v>0</v>
      </c>
      <c r="J131" s="82">
        <v>0</v>
      </c>
      <c r="K131" s="82">
        <v>0</v>
      </c>
      <c r="L131" s="82">
        <v>0</v>
      </c>
      <c r="M131" s="82">
        <v>0</v>
      </c>
      <c r="N131" s="82">
        <v>0</v>
      </c>
      <c r="O131" s="82">
        <v>0</v>
      </c>
      <c r="P131" s="82">
        <v>0</v>
      </c>
      <c r="Q131" s="82">
        <v>0</v>
      </c>
      <c r="R131" s="82">
        <v>0</v>
      </c>
      <c r="S131" s="82">
        <v>0</v>
      </c>
      <c r="T131" s="82">
        <v>0</v>
      </c>
      <c r="U131" s="82">
        <v>0</v>
      </c>
      <c r="V131" s="82">
        <v>0</v>
      </c>
      <c r="W131" s="82">
        <v>0</v>
      </c>
      <c r="X131" s="82">
        <v>0</v>
      </c>
      <c r="Y131" s="82">
        <v>0</v>
      </c>
      <c r="Z131" s="82">
        <v>0</v>
      </c>
      <c r="AA131" s="82">
        <v>0</v>
      </c>
      <c r="AB131" s="82">
        <v>0</v>
      </c>
      <c r="AC131" s="82">
        <v>0</v>
      </c>
      <c r="AD131" s="82">
        <v>0</v>
      </c>
      <c r="AE131" s="82">
        <v>0</v>
      </c>
      <c r="AF131" s="82">
        <v>0</v>
      </c>
      <c r="AG131" s="85" t="s">
        <v>11</v>
      </c>
    </row>
    <row r="132" spans="1:33" ht="12" customHeight="1" x14ac:dyDescent="0.35">
      <c r="A132" s="77" t="s">
        <v>2043</v>
      </c>
      <c r="B132" s="81" t="s">
        <v>1944</v>
      </c>
      <c r="C132" s="82">
        <v>0</v>
      </c>
      <c r="D132" s="82">
        <v>0</v>
      </c>
      <c r="E132" s="82">
        <v>0</v>
      </c>
      <c r="F132" s="82">
        <v>0</v>
      </c>
      <c r="G132" s="82">
        <v>0</v>
      </c>
      <c r="H132" s="82">
        <v>0</v>
      </c>
      <c r="I132" s="82">
        <v>0</v>
      </c>
      <c r="J132" s="82">
        <v>0</v>
      </c>
      <c r="K132" s="82">
        <v>0</v>
      </c>
      <c r="L132" s="82">
        <v>0</v>
      </c>
      <c r="M132" s="82">
        <v>0</v>
      </c>
      <c r="N132" s="82">
        <v>0</v>
      </c>
      <c r="O132" s="82">
        <v>0</v>
      </c>
      <c r="P132" s="82">
        <v>0</v>
      </c>
      <c r="Q132" s="82">
        <v>0</v>
      </c>
      <c r="R132" s="82">
        <v>0</v>
      </c>
      <c r="S132" s="82">
        <v>0</v>
      </c>
      <c r="T132" s="82">
        <v>0</v>
      </c>
      <c r="U132" s="82">
        <v>0</v>
      </c>
      <c r="V132" s="82">
        <v>0</v>
      </c>
      <c r="W132" s="82">
        <v>0</v>
      </c>
      <c r="X132" s="82">
        <v>0</v>
      </c>
      <c r="Y132" s="82">
        <v>0</v>
      </c>
      <c r="Z132" s="82">
        <v>0</v>
      </c>
      <c r="AA132" s="82">
        <v>0</v>
      </c>
      <c r="AB132" s="82">
        <v>0</v>
      </c>
      <c r="AC132" s="82">
        <v>0</v>
      </c>
      <c r="AD132" s="82">
        <v>0</v>
      </c>
      <c r="AE132" s="82">
        <v>0</v>
      </c>
      <c r="AF132" s="82">
        <v>0</v>
      </c>
      <c r="AG132" s="85" t="s">
        <v>11</v>
      </c>
    </row>
    <row r="133" spans="1:33" ht="12" customHeight="1" x14ac:dyDescent="0.35">
      <c r="A133" s="77" t="s">
        <v>2044</v>
      </c>
      <c r="B133" s="81" t="s">
        <v>1946</v>
      </c>
      <c r="C133" s="82">
        <v>0</v>
      </c>
      <c r="D133" s="82">
        <v>0</v>
      </c>
      <c r="E133" s="82">
        <v>0</v>
      </c>
      <c r="F133" s="82">
        <v>0</v>
      </c>
      <c r="G133" s="82">
        <v>0</v>
      </c>
      <c r="H133" s="82">
        <v>0</v>
      </c>
      <c r="I133" s="82">
        <v>0</v>
      </c>
      <c r="J133" s="82">
        <v>0</v>
      </c>
      <c r="K133" s="82">
        <v>0</v>
      </c>
      <c r="L133" s="82">
        <v>0</v>
      </c>
      <c r="M133" s="82">
        <v>0</v>
      </c>
      <c r="N133" s="82">
        <v>0</v>
      </c>
      <c r="O133" s="82">
        <v>0</v>
      </c>
      <c r="P133" s="82">
        <v>0</v>
      </c>
      <c r="Q133" s="82">
        <v>0</v>
      </c>
      <c r="R133" s="82">
        <v>0</v>
      </c>
      <c r="S133" s="82">
        <v>0</v>
      </c>
      <c r="T133" s="82">
        <v>0</v>
      </c>
      <c r="U133" s="82">
        <v>0</v>
      </c>
      <c r="V133" s="82">
        <v>0</v>
      </c>
      <c r="W133" s="82">
        <v>0</v>
      </c>
      <c r="X133" s="82">
        <v>0</v>
      </c>
      <c r="Y133" s="82">
        <v>0</v>
      </c>
      <c r="Z133" s="82">
        <v>0</v>
      </c>
      <c r="AA133" s="82">
        <v>0</v>
      </c>
      <c r="AB133" s="82">
        <v>0</v>
      </c>
      <c r="AC133" s="82">
        <v>0</v>
      </c>
      <c r="AD133" s="82">
        <v>0</v>
      </c>
      <c r="AE133" s="82">
        <v>0</v>
      </c>
      <c r="AF133" s="82">
        <v>0</v>
      </c>
      <c r="AG133" s="85" t="s">
        <v>11</v>
      </c>
    </row>
    <row r="134" spans="1:33" ht="12" customHeight="1" x14ac:dyDescent="0.35">
      <c r="B134" s="34" t="s">
        <v>26</v>
      </c>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5"/>
    </row>
    <row r="135" spans="1:33" ht="12" customHeight="1" x14ac:dyDescent="0.35">
      <c r="A135" s="77" t="s">
        <v>2045</v>
      </c>
      <c r="B135" s="81" t="s">
        <v>1916</v>
      </c>
      <c r="C135" s="82">
        <v>0</v>
      </c>
      <c r="D135" s="82">
        <v>0</v>
      </c>
      <c r="E135" s="82">
        <v>0</v>
      </c>
      <c r="F135" s="82">
        <v>0</v>
      </c>
      <c r="G135" s="82">
        <v>0</v>
      </c>
      <c r="H135" s="82">
        <v>0</v>
      </c>
      <c r="I135" s="82">
        <v>0</v>
      </c>
      <c r="J135" s="82">
        <v>0</v>
      </c>
      <c r="K135" s="82">
        <v>0</v>
      </c>
      <c r="L135" s="82">
        <v>0</v>
      </c>
      <c r="M135" s="82">
        <v>0</v>
      </c>
      <c r="N135" s="82">
        <v>0</v>
      </c>
      <c r="O135" s="82">
        <v>0</v>
      </c>
      <c r="P135" s="82">
        <v>0</v>
      </c>
      <c r="Q135" s="82">
        <v>0</v>
      </c>
      <c r="R135" s="82">
        <v>0</v>
      </c>
      <c r="S135" s="82">
        <v>0</v>
      </c>
      <c r="T135" s="82">
        <v>0</v>
      </c>
      <c r="U135" s="82">
        <v>0</v>
      </c>
      <c r="V135" s="82">
        <v>0</v>
      </c>
      <c r="W135" s="82">
        <v>0</v>
      </c>
      <c r="X135" s="82">
        <v>0</v>
      </c>
      <c r="Y135" s="82">
        <v>0</v>
      </c>
      <c r="Z135" s="82">
        <v>0</v>
      </c>
      <c r="AA135" s="82">
        <v>0</v>
      </c>
      <c r="AB135" s="82">
        <v>0</v>
      </c>
      <c r="AC135" s="82">
        <v>0</v>
      </c>
      <c r="AD135" s="82">
        <v>0</v>
      </c>
      <c r="AE135" s="82">
        <v>0</v>
      </c>
      <c r="AF135" s="82">
        <v>0</v>
      </c>
      <c r="AG135" s="85" t="s">
        <v>11</v>
      </c>
    </row>
    <row r="136" spans="1:33" ht="12" customHeight="1" x14ac:dyDescent="0.35">
      <c r="A136" s="77" t="s">
        <v>2046</v>
      </c>
      <c r="B136" s="81" t="s">
        <v>1918</v>
      </c>
      <c r="C136" s="82">
        <v>0</v>
      </c>
      <c r="D136" s="82">
        <v>0</v>
      </c>
      <c r="E136" s="82">
        <v>0</v>
      </c>
      <c r="F136" s="82">
        <v>0</v>
      </c>
      <c r="G136" s="82">
        <v>0</v>
      </c>
      <c r="H136" s="82">
        <v>0</v>
      </c>
      <c r="I136" s="82">
        <v>0</v>
      </c>
      <c r="J136" s="82">
        <v>0</v>
      </c>
      <c r="K136" s="82">
        <v>0</v>
      </c>
      <c r="L136" s="82">
        <v>0</v>
      </c>
      <c r="M136" s="82">
        <v>0</v>
      </c>
      <c r="N136" s="82">
        <v>0</v>
      </c>
      <c r="O136" s="82">
        <v>0</v>
      </c>
      <c r="P136" s="82">
        <v>0</v>
      </c>
      <c r="Q136" s="82">
        <v>0</v>
      </c>
      <c r="R136" s="82">
        <v>0</v>
      </c>
      <c r="S136" s="82">
        <v>0</v>
      </c>
      <c r="T136" s="82">
        <v>0</v>
      </c>
      <c r="U136" s="82">
        <v>0</v>
      </c>
      <c r="V136" s="82">
        <v>0</v>
      </c>
      <c r="W136" s="82">
        <v>0</v>
      </c>
      <c r="X136" s="82">
        <v>0</v>
      </c>
      <c r="Y136" s="82">
        <v>0</v>
      </c>
      <c r="Z136" s="82">
        <v>0</v>
      </c>
      <c r="AA136" s="82">
        <v>0</v>
      </c>
      <c r="AB136" s="82">
        <v>0</v>
      </c>
      <c r="AC136" s="82">
        <v>0</v>
      </c>
      <c r="AD136" s="82">
        <v>0</v>
      </c>
      <c r="AE136" s="82">
        <v>0</v>
      </c>
      <c r="AF136" s="82">
        <v>0</v>
      </c>
      <c r="AG136" s="85" t="s">
        <v>11</v>
      </c>
    </row>
    <row r="137" spans="1:33" ht="12" customHeight="1" x14ac:dyDescent="0.35">
      <c r="A137" s="77" t="s">
        <v>2047</v>
      </c>
      <c r="B137" s="81" t="s">
        <v>1920</v>
      </c>
      <c r="C137" s="82">
        <v>0</v>
      </c>
      <c r="D137" s="82">
        <v>0</v>
      </c>
      <c r="E137" s="82">
        <v>0</v>
      </c>
      <c r="F137" s="82">
        <v>0</v>
      </c>
      <c r="G137" s="82">
        <v>0</v>
      </c>
      <c r="H137" s="82">
        <v>0</v>
      </c>
      <c r="I137" s="82">
        <v>0</v>
      </c>
      <c r="J137" s="82">
        <v>0</v>
      </c>
      <c r="K137" s="82">
        <v>0</v>
      </c>
      <c r="L137" s="82">
        <v>0</v>
      </c>
      <c r="M137" s="82">
        <v>0</v>
      </c>
      <c r="N137" s="82">
        <v>0</v>
      </c>
      <c r="O137" s="82">
        <v>0</v>
      </c>
      <c r="P137" s="82">
        <v>0</v>
      </c>
      <c r="Q137" s="82">
        <v>0</v>
      </c>
      <c r="R137" s="82">
        <v>0</v>
      </c>
      <c r="S137" s="82">
        <v>0</v>
      </c>
      <c r="T137" s="82">
        <v>0</v>
      </c>
      <c r="U137" s="82">
        <v>0</v>
      </c>
      <c r="V137" s="82">
        <v>0</v>
      </c>
      <c r="W137" s="82">
        <v>0</v>
      </c>
      <c r="X137" s="82">
        <v>0</v>
      </c>
      <c r="Y137" s="82">
        <v>0</v>
      </c>
      <c r="Z137" s="82">
        <v>0</v>
      </c>
      <c r="AA137" s="82">
        <v>0</v>
      </c>
      <c r="AB137" s="82">
        <v>0</v>
      </c>
      <c r="AC137" s="82">
        <v>0</v>
      </c>
      <c r="AD137" s="82">
        <v>0</v>
      </c>
      <c r="AE137" s="82">
        <v>0</v>
      </c>
      <c r="AF137" s="82">
        <v>0</v>
      </c>
      <c r="AG137" s="85" t="s">
        <v>11</v>
      </c>
    </row>
    <row r="138" spans="1:33" ht="12" customHeight="1" x14ac:dyDescent="0.35">
      <c r="A138" s="77" t="s">
        <v>2048</v>
      </c>
      <c r="B138" s="81" t="s">
        <v>1922</v>
      </c>
      <c r="C138" s="82">
        <v>0</v>
      </c>
      <c r="D138" s="82">
        <v>0</v>
      </c>
      <c r="E138" s="82">
        <v>0</v>
      </c>
      <c r="F138" s="82">
        <v>0</v>
      </c>
      <c r="G138" s="82">
        <v>0</v>
      </c>
      <c r="H138" s="82">
        <v>0</v>
      </c>
      <c r="I138" s="82">
        <v>0</v>
      </c>
      <c r="J138" s="82">
        <v>0</v>
      </c>
      <c r="K138" s="82">
        <v>0</v>
      </c>
      <c r="L138" s="82">
        <v>0</v>
      </c>
      <c r="M138" s="82">
        <v>0</v>
      </c>
      <c r="N138" s="82">
        <v>0</v>
      </c>
      <c r="O138" s="82">
        <v>0</v>
      </c>
      <c r="P138" s="82">
        <v>0</v>
      </c>
      <c r="Q138" s="82">
        <v>0</v>
      </c>
      <c r="R138" s="82">
        <v>0</v>
      </c>
      <c r="S138" s="82">
        <v>0</v>
      </c>
      <c r="T138" s="82">
        <v>0</v>
      </c>
      <c r="U138" s="82">
        <v>0</v>
      </c>
      <c r="V138" s="82">
        <v>0</v>
      </c>
      <c r="W138" s="82">
        <v>0</v>
      </c>
      <c r="X138" s="82">
        <v>0</v>
      </c>
      <c r="Y138" s="82">
        <v>0</v>
      </c>
      <c r="Z138" s="82">
        <v>0</v>
      </c>
      <c r="AA138" s="82">
        <v>0</v>
      </c>
      <c r="AB138" s="82">
        <v>0</v>
      </c>
      <c r="AC138" s="82">
        <v>0</v>
      </c>
      <c r="AD138" s="82">
        <v>0</v>
      </c>
      <c r="AE138" s="82">
        <v>0</v>
      </c>
      <c r="AF138" s="82">
        <v>0</v>
      </c>
      <c r="AG138" s="85" t="s">
        <v>11</v>
      </c>
    </row>
    <row r="139" spans="1:33" ht="12" customHeight="1" x14ac:dyDescent="0.35">
      <c r="A139" s="77" t="s">
        <v>2049</v>
      </c>
      <c r="B139" s="81" t="s">
        <v>1924</v>
      </c>
      <c r="C139" s="82">
        <v>43.098788999999996</v>
      </c>
      <c r="D139" s="82">
        <v>43.058883999999999</v>
      </c>
      <c r="E139" s="82">
        <v>43.133899999999997</v>
      </c>
      <c r="F139" s="82">
        <v>43.235621999999999</v>
      </c>
      <c r="G139" s="82">
        <v>43.425139999999999</v>
      </c>
      <c r="H139" s="82">
        <v>43.583477000000002</v>
      </c>
      <c r="I139" s="82">
        <v>43.664741999999997</v>
      </c>
      <c r="J139" s="82">
        <v>43.736687000000003</v>
      </c>
      <c r="K139" s="82">
        <v>43.814579000000002</v>
      </c>
      <c r="L139" s="82">
        <v>43.887604000000003</v>
      </c>
      <c r="M139" s="82">
        <v>43.960213000000003</v>
      </c>
      <c r="N139" s="82">
        <v>44.022143999999997</v>
      </c>
      <c r="O139" s="82">
        <v>44.096462000000002</v>
      </c>
      <c r="P139" s="82">
        <v>44.146759000000003</v>
      </c>
      <c r="Q139" s="82">
        <v>44.192172999999997</v>
      </c>
      <c r="R139" s="82">
        <v>44.239113000000003</v>
      </c>
      <c r="S139" s="82">
        <v>44.286422999999999</v>
      </c>
      <c r="T139" s="82">
        <v>44.330756999999998</v>
      </c>
      <c r="U139" s="82">
        <v>44.377738999999998</v>
      </c>
      <c r="V139" s="82">
        <v>44.418151999999999</v>
      </c>
      <c r="W139" s="82">
        <v>44.458655999999998</v>
      </c>
      <c r="X139" s="82">
        <v>44.498829000000001</v>
      </c>
      <c r="Y139" s="82">
        <v>44.536915</v>
      </c>
      <c r="Z139" s="82">
        <v>44.576324</v>
      </c>
      <c r="AA139" s="82">
        <v>44.616928000000001</v>
      </c>
      <c r="AB139" s="82">
        <v>44.657192000000002</v>
      </c>
      <c r="AC139" s="82">
        <v>44.698830000000001</v>
      </c>
      <c r="AD139" s="82">
        <v>44.740406</v>
      </c>
      <c r="AE139" s="82">
        <v>44.782490000000003</v>
      </c>
      <c r="AF139" s="82">
        <v>44.809024999999998</v>
      </c>
      <c r="AG139" s="85">
        <v>1E-3</v>
      </c>
    </row>
    <row r="140" spans="1:33" ht="12" customHeight="1" x14ac:dyDescent="0.35">
      <c r="A140" s="77" t="s">
        <v>2050</v>
      </c>
      <c r="B140" s="81" t="s">
        <v>1926</v>
      </c>
      <c r="C140" s="82">
        <v>0</v>
      </c>
      <c r="D140" s="82">
        <v>0</v>
      </c>
      <c r="E140" s="82">
        <v>0</v>
      </c>
      <c r="F140" s="82">
        <v>0</v>
      </c>
      <c r="G140" s="82">
        <v>0</v>
      </c>
      <c r="H140" s="82">
        <v>0</v>
      </c>
      <c r="I140" s="82">
        <v>0</v>
      </c>
      <c r="J140" s="82">
        <v>0</v>
      </c>
      <c r="K140" s="82">
        <v>0</v>
      </c>
      <c r="L140" s="82">
        <v>0</v>
      </c>
      <c r="M140" s="82">
        <v>0</v>
      </c>
      <c r="N140" s="82">
        <v>0</v>
      </c>
      <c r="O140" s="82">
        <v>0</v>
      </c>
      <c r="P140" s="82">
        <v>0</v>
      </c>
      <c r="Q140" s="82">
        <v>0</v>
      </c>
      <c r="R140" s="82">
        <v>0</v>
      </c>
      <c r="S140" s="82">
        <v>0</v>
      </c>
      <c r="T140" s="82">
        <v>0</v>
      </c>
      <c r="U140" s="82">
        <v>0</v>
      </c>
      <c r="V140" s="82">
        <v>0</v>
      </c>
      <c r="W140" s="82">
        <v>0</v>
      </c>
      <c r="X140" s="82">
        <v>0</v>
      </c>
      <c r="Y140" s="82">
        <v>0</v>
      </c>
      <c r="Z140" s="82">
        <v>0</v>
      </c>
      <c r="AA140" s="82">
        <v>0</v>
      </c>
      <c r="AB140" s="82">
        <v>0</v>
      </c>
      <c r="AC140" s="82">
        <v>0</v>
      </c>
      <c r="AD140" s="82">
        <v>0</v>
      </c>
      <c r="AE140" s="82">
        <v>0</v>
      </c>
      <c r="AF140" s="82">
        <v>0</v>
      </c>
      <c r="AG140" s="85" t="s">
        <v>11</v>
      </c>
    </row>
    <row r="141" spans="1:33" ht="12" customHeight="1" x14ac:dyDescent="0.35">
      <c r="A141" s="77" t="s">
        <v>2051</v>
      </c>
      <c r="B141" s="81" t="s">
        <v>1928</v>
      </c>
      <c r="C141" s="82">
        <v>0</v>
      </c>
      <c r="D141" s="82">
        <v>0</v>
      </c>
      <c r="E141" s="82">
        <v>0</v>
      </c>
      <c r="F141" s="82">
        <v>0</v>
      </c>
      <c r="G141" s="82">
        <v>0</v>
      </c>
      <c r="H141" s="82">
        <v>0</v>
      </c>
      <c r="I141" s="82">
        <v>0</v>
      </c>
      <c r="J141" s="82">
        <v>0</v>
      </c>
      <c r="K141" s="82">
        <v>0</v>
      </c>
      <c r="L141" s="82">
        <v>0</v>
      </c>
      <c r="M141" s="82">
        <v>0</v>
      </c>
      <c r="N141" s="82">
        <v>0</v>
      </c>
      <c r="O141" s="82">
        <v>0</v>
      </c>
      <c r="P141" s="82">
        <v>0</v>
      </c>
      <c r="Q141" s="82">
        <v>0</v>
      </c>
      <c r="R141" s="82">
        <v>0</v>
      </c>
      <c r="S141" s="82">
        <v>0</v>
      </c>
      <c r="T141" s="82">
        <v>0</v>
      </c>
      <c r="U141" s="82">
        <v>0</v>
      </c>
      <c r="V141" s="82">
        <v>0</v>
      </c>
      <c r="W141" s="82">
        <v>0</v>
      </c>
      <c r="X141" s="82">
        <v>0</v>
      </c>
      <c r="Y141" s="82">
        <v>0</v>
      </c>
      <c r="Z141" s="82">
        <v>0</v>
      </c>
      <c r="AA141" s="82">
        <v>0</v>
      </c>
      <c r="AB141" s="82">
        <v>0</v>
      </c>
      <c r="AC141" s="82">
        <v>0</v>
      </c>
      <c r="AD141" s="82">
        <v>0</v>
      </c>
      <c r="AE141" s="82">
        <v>0</v>
      </c>
      <c r="AF141" s="82">
        <v>0</v>
      </c>
      <c r="AG141" s="85" t="s">
        <v>11</v>
      </c>
    </row>
    <row r="142" spans="1:33" ht="12" customHeight="1" x14ac:dyDescent="0.35">
      <c r="A142" s="77" t="s">
        <v>2052</v>
      </c>
      <c r="B142" s="81" t="s">
        <v>1930</v>
      </c>
      <c r="C142" s="82">
        <v>0</v>
      </c>
      <c r="D142" s="82">
        <v>0</v>
      </c>
      <c r="E142" s="82">
        <v>0</v>
      </c>
      <c r="F142" s="82">
        <v>0</v>
      </c>
      <c r="G142" s="82">
        <v>0</v>
      </c>
      <c r="H142" s="82">
        <v>0</v>
      </c>
      <c r="I142" s="82">
        <v>0</v>
      </c>
      <c r="J142" s="82">
        <v>0</v>
      </c>
      <c r="K142" s="82">
        <v>0</v>
      </c>
      <c r="L142" s="82">
        <v>0</v>
      </c>
      <c r="M142" s="82">
        <v>0</v>
      </c>
      <c r="N142" s="82">
        <v>0</v>
      </c>
      <c r="O142" s="82">
        <v>0</v>
      </c>
      <c r="P142" s="82">
        <v>0</v>
      </c>
      <c r="Q142" s="82">
        <v>0</v>
      </c>
      <c r="R142" s="82">
        <v>0</v>
      </c>
      <c r="S142" s="82">
        <v>0</v>
      </c>
      <c r="T142" s="82">
        <v>0</v>
      </c>
      <c r="U142" s="82">
        <v>0</v>
      </c>
      <c r="V142" s="82">
        <v>0</v>
      </c>
      <c r="W142" s="82">
        <v>0</v>
      </c>
      <c r="X142" s="82">
        <v>0</v>
      </c>
      <c r="Y142" s="82">
        <v>0</v>
      </c>
      <c r="Z142" s="82">
        <v>0</v>
      </c>
      <c r="AA142" s="82">
        <v>0</v>
      </c>
      <c r="AB142" s="82">
        <v>0</v>
      </c>
      <c r="AC142" s="82">
        <v>0</v>
      </c>
      <c r="AD142" s="82">
        <v>0</v>
      </c>
      <c r="AE142" s="82">
        <v>0</v>
      </c>
      <c r="AF142" s="82">
        <v>0</v>
      </c>
      <c r="AG142" s="85" t="s">
        <v>11</v>
      </c>
    </row>
    <row r="143" spans="1:33" ht="12" customHeight="1" x14ac:dyDescent="0.35">
      <c r="A143" s="77" t="s">
        <v>2053</v>
      </c>
      <c r="B143" s="81" t="s">
        <v>1932</v>
      </c>
      <c r="C143" s="82">
        <v>0</v>
      </c>
      <c r="D143" s="82">
        <v>0</v>
      </c>
      <c r="E143" s="82">
        <v>0</v>
      </c>
      <c r="F143" s="82">
        <v>0</v>
      </c>
      <c r="G143" s="82">
        <v>0</v>
      </c>
      <c r="H143" s="82">
        <v>0</v>
      </c>
      <c r="I143" s="82">
        <v>0</v>
      </c>
      <c r="J143" s="82">
        <v>0</v>
      </c>
      <c r="K143" s="82">
        <v>0</v>
      </c>
      <c r="L143" s="82">
        <v>0</v>
      </c>
      <c r="M143" s="82">
        <v>0</v>
      </c>
      <c r="N143" s="82">
        <v>0</v>
      </c>
      <c r="O143" s="82">
        <v>0</v>
      </c>
      <c r="P143" s="82">
        <v>0</v>
      </c>
      <c r="Q143" s="82">
        <v>0</v>
      </c>
      <c r="R143" s="82">
        <v>0</v>
      </c>
      <c r="S143" s="82">
        <v>0</v>
      </c>
      <c r="T143" s="82">
        <v>0</v>
      </c>
      <c r="U143" s="82">
        <v>0</v>
      </c>
      <c r="V143" s="82">
        <v>0</v>
      </c>
      <c r="W143" s="82">
        <v>0</v>
      </c>
      <c r="X143" s="82">
        <v>0</v>
      </c>
      <c r="Y143" s="82">
        <v>0</v>
      </c>
      <c r="Z143" s="82">
        <v>0</v>
      </c>
      <c r="AA143" s="82">
        <v>0</v>
      </c>
      <c r="AB143" s="82">
        <v>0</v>
      </c>
      <c r="AC143" s="82">
        <v>0</v>
      </c>
      <c r="AD143" s="82">
        <v>0</v>
      </c>
      <c r="AE143" s="82">
        <v>0</v>
      </c>
      <c r="AF143" s="82">
        <v>0</v>
      </c>
      <c r="AG143" s="85" t="s">
        <v>11</v>
      </c>
    </row>
    <row r="144" spans="1:33" ht="15" customHeight="1" x14ac:dyDescent="0.35">
      <c r="A144" s="77" t="s">
        <v>2054</v>
      </c>
      <c r="B144" s="81" t="s">
        <v>1934</v>
      </c>
      <c r="C144" s="82">
        <v>47.604667999999997</v>
      </c>
      <c r="D144" s="82">
        <v>47.748806000000002</v>
      </c>
      <c r="E144" s="82">
        <v>47.935519999999997</v>
      </c>
      <c r="F144" s="82">
        <v>48.164535999999998</v>
      </c>
      <c r="G144" s="82">
        <v>48.290905000000002</v>
      </c>
      <c r="H144" s="82">
        <v>48.428303</v>
      </c>
      <c r="I144" s="82">
        <v>48.570396000000002</v>
      </c>
      <c r="J144" s="82">
        <v>48.706699</v>
      </c>
      <c r="K144" s="82">
        <v>48.825767999999997</v>
      </c>
      <c r="L144" s="82">
        <v>48.937652999999997</v>
      </c>
      <c r="M144" s="82">
        <v>49.047497</v>
      </c>
      <c r="N144" s="82">
        <v>49.152546000000001</v>
      </c>
      <c r="O144" s="82">
        <v>49.255547</v>
      </c>
      <c r="P144" s="82">
        <v>49.288409999999999</v>
      </c>
      <c r="Q144" s="82">
        <v>49.307944999999997</v>
      </c>
      <c r="R144" s="82">
        <v>49.319504000000002</v>
      </c>
      <c r="S144" s="82">
        <v>49.325836000000002</v>
      </c>
      <c r="T144" s="82">
        <v>49.339928</v>
      </c>
      <c r="U144" s="82">
        <v>49.356994999999998</v>
      </c>
      <c r="V144" s="82">
        <v>49.373936</v>
      </c>
      <c r="W144" s="82">
        <v>49.389423000000001</v>
      </c>
      <c r="X144" s="82">
        <v>49.405037</v>
      </c>
      <c r="Y144" s="82">
        <v>49.418914999999998</v>
      </c>
      <c r="Z144" s="82">
        <v>49.432887999999998</v>
      </c>
      <c r="AA144" s="82">
        <v>49.446311999999999</v>
      </c>
      <c r="AB144" s="82">
        <v>49.458660000000002</v>
      </c>
      <c r="AC144" s="82">
        <v>49.469127999999998</v>
      </c>
      <c r="AD144" s="82">
        <v>49.483902</v>
      </c>
      <c r="AE144" s="82">
        <v>49.495936999999998</v>
      </c>
      <c r="AF144" s="82">
        <v>49.505806</v>
      </c>
      <c r="AG144" s="85">
        <v>1E-3</v>
      </c>
    </row>
    <row r="145" spans="1:33" ht="15" customHeight="1" x14ac:dyDescent="0.35">
      <c r="A145" s="77" t="s">
        <v>2055</v>
      </c>
      <c r="B145" s="81" t="s">
        <v>1936</v>
      </c>
      <c r="C145" s="82">
        <v>0</v>
      </c>
      <c r="D145" s="82">
        <v>0</v>
      </c>
      <c r="E145" s="82">
        <v>0</v>
      </c>
      <c r="F145" s="82">
        <v>0</v>
      </c>
      <c r="G145" s="82">
        <v>0</v>
      </c>
      <c r="H145" s="82">
        <v>0</v>
      </c>
      <c r="I145" s="82">
        <v>0</v>
      </c>
      <c r="J145" s="82">
        <v>0</v>
      </c>
      <c r="K145" s="82">
        <v>0</v>
      </c>
      <c r="L145" s="82">
        <v>0</v>
      </c>
      <c r="M145" s="82">
        <v>0</v>
      </c>
      <c r="N145" s="82">
        <v>0</v>
      </c>
      <c r="O145" s="82">
        <v>0</v>
      </c>
      <c r="P145" s="82">
        <v>0</v>
      </c>
      <c r="Q145" s="82">
        <v>0</v>
      </c>
      <c r="R145" s="82">
        <v>0</v>
      </c>
      <c r="S145" s="82">
        <v>0</v>
      </c>
      <c r="T145" s="82">
        <v>0</v>
      </c>
      <c r="U145" s="82">
        <v>0</v>
      </c>
      <c r="V145" s="82">
        <v>0</v>
      </c>
      <c r="W145" s="82">
        <v>0</v>
      </c>
      <c r="X145" s="82">
        <v>0</v>
      </c>
      <c r="Y145" s="82">
        <v>0</v>
      </c>
      <c r="Z145" s="82">
        <v>0</v>
      </c>
      <c r="AA145" s="82">
        <v>0</v>
      </c>
      <c r="AB145" s="82">
        <v>0</v>
      </c>
      <c r="AC145" s="82">
        <v>0</v>
      </c>
      <c r="AD145" s="82">
        <v>0</v>
      </c>
      <c r="AE145" s="82">
        <v>0</v>
      </c>
      <c r="AF145" s="82">
        <v>0</v>
      </c>
      <c r="AG145" s="85" t="s">
        <v>11</v>
      </c>
    </row>
    <row r="146" spans="1:33" ht="15" customHeight="1" x14ac:dyDescent="0.35">
      <c r="A146" s="77" t="s">
        <v>2056</v>
      </c>
      <c r="B146" s="81" t="s">
        <v>1938</v>
      </c>
      <c r="C146" s="82">
        <v>46.584538000000002</v>
      </c>
      <c r="D146" s="82">
        <v>46.693995999999999</v>
      </c>
      <c r="E146" s="82">
        <v>46.809280000000001</v>
      </c>
      <c r="F146" s="82">
        <v>46.916851000000001</v>
      </c>
      <c r="G146" s="82">
        <v>47.009846000000003</v>
      </c>
      <c r="H146" s="82">
        <v>47.104317000000002</v>
      </c>
      <c r="I146" s="82">
        <v>47.198990000000002</v>
      </c>
      <c r="J146" s="82">
        <v>47.295132000000002</v>
      </c>
      <c r="K146" s="82">
        <v>47.391193000000001</v>
      </c>
      <c r="L146" s="82">
        <v>47.486969000000002</v>
      </c>
      <c r="M146" s="82">
        <v>47.583401000000002</v>
      </c>
      <c r="N146" s="82">
        <v>47.679564999999997</v>
      </c>
      <c r="O146" s="82">
        <v>47.776752000000002</v>
      </c>
      <c r="P146" s="82">
        <v>47.805225</v>
      </c>
      <c r="Q146" s="82">
        <v>47.805996</v>
      </c>
      <c r="R146" s="82">
        <v>47.808430000000001</v>
      </c>
      <c r="S146" s="82">
        <v>47.807636000000002</v>
      </c>
      <c r="T146" s="82">
        <v>47.802123999999999</v>
      </c>
      <c r="U146" s="82">
        <v>47.804015999999997</v>
      </c>
      <c r="V146" s="82">
        <v>47.814864999999998</v>
      </c>
      <c r="W146" s="82">
        <v>47.825741000000001</v>
      </c>
      <c r="X146" s="82">
        <v>47.835552</v>
      </c>
      <c r="Y146" s="82">
        <v>47.845036</v>
      </c>
      <c r="Z146" s="82">
        <v>47.854115</v>
      </c>
      <c r="AA146" s="82">
        <v>47.862811999999998</v>
      </c>
      <c r="AB146" s="82">
        <v>47.869976000000001</v>
      </c>
      <c r="AC146" s="82">
        <v>47.872428999999997</v>
      </c>
      <c r="AD146" s="82">
        <v>47.880135000000003</v>
      </c>
      <c r="AE146" s="82">
        <v>47.884247000000002</v>
      </c>
      <c r="AF146" s="82">
        <v>47.884022000000002</v>
      </c>
      <c r="AG146" s="85">
        <v>1E-3</v>
      </c>
    </row>
    <row r="147" spans="1:33" ht="15" customHeight="1" x14ac:dyDescent="0.35">
      <c r="A147" s="77" t="s">
        <v>2057</v>
      </c>
      <c r="B147" s="81" t="s">
        <v>1940</v>
      </c>
      <c r="C147" s="82">
        <v>0</v>
      </c>
      <c r="D147" s="82">
        <v>0</v>
      </c>
      <c r="E147" s="82">
        <v>0</v>
      </c>
      <c r="F147" s="82">
        <v>0</v>
      </c>
      <c r="G147" s="82">
        <v>0</v>
      </c>
      <c r="H147" s="82">
        <v>0</v>
      </c>
      <c r="I147" s="82">
        <v>0</v>
      </c>
      <c r="J147" s="82">
        <v>0</v>
      </c>
      <c r="K147" s="82">
        <v>0</v>
      </c>
      <c r="L147" s="82">
        <v>0</v>
      </c>
      <c r="M147" s="82">
        <v>0</v>
      </c>
      <c r="N147" s="82">
        <v>0</v>
      </c>
      <c r="O147" s="82">
        <v>0</v>
      </c>
      <c r="P147" s="82">
        <v>0</v>
      </c>
      <c r="Q147" s="82">
        <v>0</v>
      </c>
      <c r="R147" s="82">
        <v>0</v>
      </c>
      <c r="S147" s="82">
        <v>0</v>
      </c>
      <c r="T147" s="82">
        <v>0</v>
      </c>
      <c r="U147" s="82">
        <v>0</v>
      </c>
      <c r="V147" s="82">
        <v>0</v>
      </c>
      <c r="W147" s="82">
        <v>0</v>
      </c>
      <c r="X147" s="82">
        <v>0</v>
      </c>
      <c r="Y147" s="82">
        <v>0</v>
      </c>
      <c r="Z147" s="82">
        <v>0</v>
      </c>
      <c r="AA147" s="82">
        <v>0</v>
      </c>
      <c r="AB147" s="82">
        <v>0</v>
      </c>
      <c r="AC147" s="82">
        <v>0</v>
      </c>
      <c r="AD147" s="82">
        <v>0</v>
      </c>
      <c r="AE147" s="82">
        <v>0</v>
      </c>
      <c r="AF147" s="82">
        <v>0</v>
      </c>
      <c r="AG147" s="85" t="s">
        <v>11</v>
      </c>
    </row>
    <row r="148" spans="1:33" ht="15" customHeight="1" x14ac:dyDescent="0.35">
      <c r="A148" s="77" t="s">
        <v>2058</v>
      </c>
      <c r="B148" s="81" t="s">
        <v>1942</v>
      </c>
      <c r="C148" s="82">
        <v>0</v>
      </c>
      <c r="D148" s="82">
        <v>0</v>
      </c>
      <c r="E148" s="82">
        <v>0</v>
      </c>
      <c r="F148" s="82">
        <v>0</v>
      </c>
      <c r="G148" s="82">
        <v>0</v>
      </c>
      <c r="H148" s="82">
        <v>0</v>
      </c>
      <c r="I148" s="82">
        <v>0</v>
      </c>
      <c r="J148" s="82">
        <v>0</v>
      </c>
      <c r="K148" s="82">
        <v>0</v>
      </c>
      <c r="L148" s="82">
        <v>0</v>
      </c>
      <c r="M148" s="82">
        <v>0</v>
      </c>
      <c r="N148" s="82">
        <v>0</v>
      </c>
      <c r="O148" s="82">
        <v>0</v>
      </c>
      <c r="P148" s="82">
        <v>0</v>
      </c>
      <c r="Q148" s="82">
        <v>0</v>
      </c>
      <c r="R148" s="82">
        <v>0</v>
      </c>
      <c r="S148" s="82">
        <v>0</v>
      </c>
      <c r="T148" s="82">
        <v>0</v>
      </c>
      <c r="U148" s="82">
        <v>0</v>
      </c>
      <c r="V148" s="82">
        <v>0</v>
      </c>
      <c r="W148" s="82">
        <v>0</v>
      </c>
      <c r="X148" s="82">
        <v>0</v>
      </c>
      <c r="Y148" s="82">
        <v>0</v>
      </c>
      <c r="Z148" s="82">
        <v>0</v>
      </c>
      <c r="AA148" s="82">
        <v>0</v>
      </c>
      <c r="AB148" s="82">
        <v>0</v>
      </c>
      <c r="AC148" s="82">
        <v>0</v>
      </c>
      <c r="AD148" s="82">
        <v>0</v>
      </c>
      <c r="AE148" s="82">
        <v>0</v>
      </c>
      <c r="AF148" s="82">
        <v>0</v>
      </c>
      <c r="AG148" s="85" t="s">
        <v>11</v>
      </c>
    </row>
    <row r="149" spans="1:33" ht="15" customHeight="1" x14ac:dyDescent="0.35">
      <c r="A149" s="77" t="s">
        <v>2059</v>
      </c>
      <c r="B149" s="81" t="s">
        <v>1944</v>
      </c>
      <c r="C149" s="82">
        <v>0</v>
      </c>
      <c r="D149" s="82">
        <v>0</v>
      </c>
      <c r="E149" s="82">
        <v>0</v>
      </c>
      <c r="F149" s="82">
        <v>0</v>
      </c>
      <c r="G149" s="82">
        <v>0</v>
      </c>
      <c r="H149" s="82">
        <v>0</v>
      </c>
      <c r="I149" s="82">
        <v>0</v>
      </c>
      <c r="J149" s="82">
        <v>0</v>
      </c>
      <c r="K149" s="82">
        <v>0</v>
      </c>
      <c r="L149" s="82">
        <v>0</v>
      </c>
      <c r="M149" s="82">
        <v>0</v>
      </c>
      <c r="N149" s="82">
        <v>0</v>
      </c>
      <c r="O149" s="82">
        <v>0</v>
      </c>
      <c r="P149" s="82">
        <v>0</v>
      </c>
      <c r="Q149" s="82">
        <v>0</v>
      </c>
      <c r="R149" s="82">
        <v>0</v>
      </c>
      <c r="S149" s="82">
        <v>0</v>
      </c>
      <c r="T149" s="82">
        <v>0</v>
      </c>
      <c r="U149" s="82">
        <v>0</v>
      </c>
      <c r="V149" s="82">
        <v>0</v>
      </c>
      <c r="W149" s="82">
        <v>0</v>
      </c>
      <c r="X149" s="82">
        <v>0</v>
      </c>
      <c r="Y149" s="82">
        <v>0</v>
      </c>
      <c r="Z149" s="82">
        <v>0</v>
      </c>
      <c r="AA149" s="82">
        <v>0</v>
      </c>
      <c r="AB149" s="82">
        <v>0</v>
      </c>
      <c r="AC149" s="82">
        <v>0</v>
      </c>
      <c r="AD149" s="82">
        <v>0</v>
      </c>
      <c r="AE149" s="82">
        <v>0</v>
      </c>
      <c r="AF149" s="82">
        <v>0</v>
      </c>
      <c r="AG149" s="85" t="s">
        <v>11</v>
      </c>
    </row>
    <row r="150" spans="1:33" ht="15" customHeight="1" x14ac:dyDescent="0.35">
      <c r="A150" s="77" t="s">
        <v>2060</v>
      </c>
      <c r="B150" s="81" t="s">
        <v>1946</v>
      </c>
      <c r="C150" s="82">
        <v>0</v>
      </c>
      <c r="D150" s="82">
        <v>0</v>
      </c>
      <c r="E150" s="82">
        <v>0</v>
      </c>
      <c r="F150" s="82">
        <v>0</v>
      </c>
      <c r="G150" s="82">
        <v>0</v>
      </c>
      <c r="H150" s="82">
        <v>0</v>
      </c>
      <c r="I150" s="82">
        <v>0</v>
      </c>
      <c r="J150" s="82">
        <v>0</v>
      </c>
      <c r="K150" s="82">
        <v>0</v>
      </c>
      <c r="L150" s="82">
        <v>0</v>
      </c>
      <c r="M150" s="82">
        <v>0</v>
      </c>
      <c r="N150" s="82">
        <v>0</v>
      </c>
      <c r="O150" s="82">
        <v>0</v>
      </c>
      <c r="P150" s="82">
        <v>0</v>
      </c>
      <c r="Q150" s="82">
        <v>0</v>
      </c>
      <c r="R150" s="82">
        <v>0</v>
      </c>
      <c r="S150" s="82">
        <v>0</v>
      </c>
      <c r="T150" s="82">
        <v>0</v>
      </c>
      <c r="U150" s="82">
        <v>0</v>
      </c>
      <c r="V150" s="82">
        <v>0</v>
      </c>
      <c r="W150" s="82">
        <v>0</v>
      </c>
      <c r="X150" s="82">
        <v>0</v>
      </c>
      <c r="Y150" s="82">
        <v>0</v>
      </c>
      <c r="Z150" s="82">
        <v>0</v>
      </c>
      <c r="AA150" s="82">
        <v>0</v>
      </c>
      <c r="AB150" s="82">
        <v>0</v>
      </c>
      <c r="AC150" s="82">
        <v>0</v>
      </c>
      <c r="AD150" s="82">
        <v>0</v>
      </c>
      <c r="AE150" s="82">
        <v>0</v>
      </c>
      <c r="AF150" s="82">
        <v>0</v>
      </c>
      <c r="AG150" s="85" t="s">
        <v>11</v>
      </c>
    </row>
    <row r="151" spans="1:33" ht="15" customHeight="1" x14ac:dyDescent="0.35">
      <c r="B151" s="34" t="s">
        <v>25</v>
      </c>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5"/>
    </row>
    <row r="152" spans="1:33" ht="15" customHeight="1" x14ac:dyDescent="0.35">
      <c r="A152" s="77" t="s">
        <v>2061</v>
      </c>
      <c r="B152" s="81" t="s">
        <v>1916</v>
      </c>
      <c r="C152" s="82">
        <v>0</v>
      </c>
      <c r="D152" s="82">
        <v>0</v>
      </c>
      <c r="E152" s="82">
        <v>0</v>
      </c>
      <c r="F152" s="82">
        <v>0</v>
      </c>
      <c r="G152" s="82">
        <v>0</v>
      </c>
      <c r="H152" s="82">
        <v>0</v>
      </c>
      <c r="I152" s="82">
        <v>0</v>
      </c>
      <c r="J152" s="82">
        <v>0</v>
      </c>
      <c r="K152" s="82">
        <v>0</v>
      </c>
      <c r="L152" s="82">
        <v>0</v>
      </c>
      <c r="M152" s="82">
        <v>0</v>
      </c>
      <c r="N152" s="82">
        <v>0</v>
      </c>
      <c r="O152" s="82">
        <v>0</v>
      </c>
      <c r="P152" s="82">
        <v>0</v>
      </c>
      <c r="Q152" s="82">
        <v>0</v>
      </c>
      <c r="R152" s="82">
        <v>0</v>
      </c>
      <c r="S152" s="82">
        <v>0</v>
      </c>
      <c r="T152" s="82">
        <v>0</v>
      </c>
      <c r="U152" s="82">
        <v>0</v>
      </c>
      <c r="V152" s="82">
        <v>0</v>
      </c>
      <c r="W152" s="82">
        <v>0</v>
      </c>
      <c r="X152" s="82">
        <v>0</v>
      </c>
      <c r="Y152" s="82">
        <v>0</v>
      </c>
      <c r="Z152" s="82">
        <v>0</v>
      </c>
      <c r="AA152" s="82">
        <v>0</v>
      </c>
      <c r="AB152" s="82">
        <v>0</v>
      </c>
      <c r="AC152" s="82">
        <v>0</v>
      </c>
      <c r="AD152" s="82">
        <v>0</v>
      </c>
      <c r="AE152" s="82">
        <v>0</v>
      </c>
      <c r="AF152" s="82">
        <v>0</v>
      </c>
      <c r="AG152" s="85" t="s">
        <v>11</v>
      </c>
    </row>
    <row r="153" spans="1:33" ht="15" customHeight="1" x14ac:dyDescent="0.35">
      <c r="A153" s="77" t="s">
        <v>2062</v>
      </c>
      <c r="B153" s="81" t="s">
        <v>1918</v>
      </c>
      <c r="C153" s="82">
        <v>0</v>
      </c>
      <c r="D153" s="82">
        <v>0</v>
      </c>
      <c r="E153" s="82">
        <v>0</v>
      </c>
      <c r="F153" s="82">
        <v>0</v>
      </c>
      <c r="G153" s="82">
        <v>0</v>
      </c>
      <c r="H153" s="82">
        <v>0</v>
      </c>
      <c r="I153" s="82">
        <v>0</v>
      </c>
      <c r="J153" s="82">
        <v>0</v>
      </c>
      <c r="K153" s="82">
        <v>0</v>
      </c>
      <c r="L153" s="82">
        <v>0</v>
      </c>
      <c r="M153" s="82">
        <v>0</v>
      </c>
      <c r="N153" s="82">
        <v>0</v>
      </c>
      <c r="O153" s="82">
        <v>0</v>
      </c>
      <c r="P153" s="82">
        <v>0</v>
      </c>
      <c r="Q153" s="82">
        <v>0</v>
      </c>
      <c r="R153" s="82">
        <v>0</v>
      </c>
      <c r="S153" s="82">
        <v>0</v>
      </c>
      <c r="T153" s="82">
        <v>0</v>
      </c>
      <c r="U153" s="82">
        <v>0</v>
      </c>
      <c r="V153" s="82">
        <v>0</v>
      </c>
      <c r="W153" s="82">
        <v>0</v>
      </c>
      <c r="X153" s="82">
        <v>0</v>
      </c>
      <c r="Y153" s="82">
        <v>0</v>
      </c>
      <c r="Z153" s="82">
        <v>0</v>
      </c>
      <c r="AA153" s="82">
        <v>0</v>
      </c>
      <c r="AB153" s="82">
        <v>0</v>
      </c>
      <c r="AC153" s="82">
        <v>0</v>
      </c>
      <c r="AD153" s="82">
        <v>0</v>
      </c>
      <c r="AE153" s="82">
        <v>0</v>
      </c>
      <c r="AF153" s="82">
        <v>0</v>
      </c>
      <c r="AG153" s="85" t="s">
        <v>11</v>
      </c>
    </row>
    <row r="154" spans="1:33" ht="15" customHeight="1" x14ac:dyDescent="0.35">
      <c r="A154" s="77" t="s">
        <v>2063</v>
      </c>
      <c r="B154" s="81" t="s">
        <v>1920</v>
      </c>
      <c r="C154" s="82">
        <v>36.796871000000003</v>
      </c>
      <c r="D154" s="82">
        <v>36.732430000000001</v>
      </c>
      <c r="E154" s="82">
        <v>36.816550999999997</v>
      </c>
      <c r="F154" s="82">
        <v>36.905197000000001</v>
      </c>
      <c r="G154" s="82">
        <v>37.072291999999997</v>
      </c>
      <c r="H154" s="82">
        <v>37.197215999999997</v>
      </c>
      <c r="I154" s="82">
        <v>37.274227000000003</v>
      </c>
      <c r="J154" s="82">
        <v>37.357700000000001</v>
      </c>
      <c r="K154" s="82">
        <v>37.440322999999999</v>
      </c>
      <c r="L154" s="82">
        <v>37.519035000000002</v>
      </c>
      <c r="M154" s="82">
        <v>37.599975999999998</v>
      </c>
      <c r="N154" s="82">
        <v>37.666972999999999</v>
      </c>
      <c r="O154" s="82">
        <v>37.747635000000002</v>
      </c>
      <c r="P154" s="82">
        <v>37.804340000000003</v>
      </c>
      <c r="Q154" s="82">
        <v>37.856555999999998</v>
      </c>
      <c r="R154" s="82">
        <v>37.909466000000002</v>
      </c>
      <c r="S154" s="82">
        <v>37.961975000000002</v>
      </c>
      <c r="T154" s="82">
        <v>38.011474999999997</v>
      </c>
      <c r="U154" s="82">
        <v>38.065120999999998</v>
      </c>
      <c r="V154" s="82">
        <v>38.109425000000002</v>
      </c>
      <c r="W154" s="82">
        <v>38.155169999999998</v>
      </c>
      <c r="X154" s="82">
        <v>38.200114999999997</v>
      </c>
      <c r="Y154" s="82">
        <v>38.243217000000001</v>
      </c>
      <c r="Z154" s="82">
        <v>38.288074000000002</v>
      </c>
      <c r="AA154" s="82">
        <v>38.334544999999999</v>
      </c>
      <c r="AB154" s="82">
        <v>38.380313999999998</v>
      </c>
      <c r="AC154" s="82">
        <v>38.427486000000002</v>
      </c>
      <c r="AD154" s="82">
        <v>38.474670000000003</v>
      </c>
      <c r="AE154" s="82">
        <v>38.522559999999999</v>
      </c>
      <c r="AF154" s="82">
        <v>38.556736000000001</v>
      </c>
      <c r="AG154" s="85">
        <v>2E-3</v>
      </c>
    </row>
    <row r="155" spans="1:33" ht="15" customHeight="1" x14ac:dyDescent="0.35">
      <c r="A155" s="77" t="s">
        <v>2064</v>
      </c>
      <c r="B155" s="81" t="s">
        <v>1922</v>
      </c>
      <c r="C155" s="82">
        <v>37.216022000000002</v>
      </c>
      <c r="D155" s="82">
        <v>37.172427999999996</v>
      </c>
      <c r="E155" s="82">
        <v>37.262897000000002</v>
      </c>
      <c r="F155" s="82">
        <v>37.351353000000003</v>
      </c>
      <c r="G155" s="82">
        <v>37.532927999999998</v>
      </c>
      <c r="H155" s="82">
        <v>37.662143999999998</v>
      </c>
      <c r="I155" s="82">
        <v>37.743000000000002</v>
      </c>
      <c r="J155" s="82">
        <v>37.819781999999996</v>
      </c>
      <c r="K155" s="82">
        <v>37.901896999999998</v>
      </c>
      <c r="L155" s="82">
        <v>37.979056999999997</v>
      </c>
      <c r="M155" s="82">
        <v>38.056598999999999</v>
      </c>
      <c r="N155" s="82">
        <v>38.121830000000003</v>
      </c>
      <c r="O155" s="82">
        <v>38.200619000000003</v>
      </c>
      <c r="P155" s="82">
        <v>38.256748000000002</v>
      </c>
      <c r="Q155" s="82">
        <v>38.308734999999999</v>
      </c>
      <c r="R155" s="82">
        <v>38.361164000000002</v>
      </c>
      <c r="S155" s="82">
        <v>38.412990999999998</v>
      </c>
      <c r="T155" s="82">
        <v>38.461575000000003</v>
      </c>
      <c r="U155" s="82">
        <v>38.513686999999997</v>
      </c>
      <c r="V155" s="82">
        <v>38.556660000000001</v>
      </c>
      <c r="W155" s="82">
        <v>38.600830000000002</v>
      </c>
      <c r="X155" s="82">
        <v>38.643990000000002</v>
      </c>
      <c r="Y155" s="82">
        <v>38.685558</v>
      </c>
      <c r="Z155" s="82">
        <v>38.728588000000002</v>
      </c>
      <c r="AA155" s="82">
        <v>38.773685</v>
      </c>
      <c r="AB155" s="82">
        <v>38.817841000000001</v>
      </c>
      <c r="AC155" s="82">
        <v>38.863425999999997</v>
      </c>
      <c r="AD155" s="82">
        <v>38.908096</v>
      </c>
      <c r="AE155" s="82">
        <v>38.953944999999997</v>
      </c>
      <c r="AF155" s="82">
        <v>38.984959000000003</v>
      </c>
      <c r="AG155" s="85">
        <v>2E-3</v>
      </c>
    </row>
    <row r="156" spans="1:33" ht="15" customHeight="1" x14ac:dyDescent="0.35">
      <c r="A156" s="77" t="s">
        <v>2065</v>
      </c>
      <c r="B156" s="81" t="s">
        <v>1924</v>
      </c>
      <c r="C156" s="82">
        <v>42.873291000000002</v>
      </c>
      <c r="D156" s="82">
        <v>42.833480999999999</v>
      </c>
      <c r="E156" s="82">
        <v>42.907783999999999</v>
      </c>
      <c r="F156" s="82">
        <v>43.011657999999997</v>
      </c>
      <c r="G156" s="82">
        <v>43.192931999999999</v>
      </c>
      <c r="H156" s="82">
        <v>43.348422999999997</v>
      </c>
      <c r="I156" s="82">
        <v>43.431033999999997</v>
      </c>
      <c r="J156" s="82">
        <v>43.501849999999997</v>
      </c>
      <c r="K156" s="82">
        <v>43.579738999999996</v>
      </c>
      <c r="L156" s="82">
        <v>43.652794</v>
      </c>
      <c r="M156" s="82">
        <v>43.725628</v>
      </c>
      <c r="N156" s="82">
        <v>43.788086</v>
      </c>
      <c r="O156" s="82">
        <v>43.861794000000003</v>
      </c>
      <c r="P156" s="82">
        <v>43.912334000000001</v>
      </c>
      <c r="Q156" s="82">
        <v>43.958083999999999</v>
      </c>
      <c r="R156" s="82">
        <v>44.006180000000001</v>
      </c>
      <c r="S156" s="82">
        <v>44.053406000000003</v>
      </c>
      <c r="T156" s="82">
        <v>44.097484999999999</v>
      </c>
      <c r="U156" s="82">
        <v>44.144114999999999</v>
      </c>
      <c r="V156" s="82">
        <v>44.184769000000003</v>
      </c>
      <c r="W156" s="82">
        <v>44.225929000000001</v>
      </c>
      <c r="X156" s="82">
        <v>44.26643</v>
      </c>
      <c r="Y156" s="82">
        <v>44.304813000000003</v>
      </c>
      <c r="Z156" s="82">
        <v>44.344498000000002</v>
      </c>
      <c r="AA156" s="82">
        <v>44.385871999999999</v>
      </c>
      <c r="AB156" s="82">
        <v>44.426991000000001</v>
      </c>
      <c r="AC156" s="82">
        <v>44.469180999999999</v>
      </c>
      <c r="AD156" s="82">
        <v>44.511169000000002</v>
      </c>
      <c r="AE156" s="82">
        <v>44.553722</v>
      </c>
      <c r="AF156" s="82">
        <v>44.580840999999999</v>
      </c>
      <c r="AG156" s="85">
        <v>1E-3</v>
      </c>
    </row>
    <row r="157" spans="1:33" ht="12" customHeight="1" x14ac:dyDescent="0.35">
      <c r="A157" s="77" t="s">
        <v>2066</v>
      </c>
      <c r="B157" s="81" t="s">
        <v>1926</v>
      </c>
      <c r="C157" s="82">
        <v>0</v>
      </c>
      <c r="D157" s="82">
        <v>0</v>
      </c>
      <c r="E157" s="82">
        <v>0</v>
      </c>
      <c r="F157" s="82">
        <v>0</v>
      </c>
      <c r="G157" s="82">
        <v>0</v>
      </c>
      <c r="H157" s="82">
        <v>0</v>
      </c>
      <c r="I157" s="82">
        <v>0</v>
      </c>
      <c r="J157" s="82">
        <v>0</v>
      </c>
      <c r="K157" s="82">
        <v>0</v>
      </c>
      <c r="L157" s="82">
        <v>0</v>
      </c>
      <c r="M157" s="82">
        <v>0</v>
      </c>
      <c r="N157" s="82">
        <v>0</v>
      </c>
      <c r="O157" s="82">
        <v>0</v>
      </c>
      <c r="P157" s="82">
        <v>0</v>
      </c>
      <c r="Q157" s="82">
        <v>0</v>
      </c>
      <c r="R157" s="82">
        <v>0</v>
      </c>
      <c r="S157" s="82">
        <v>0</v>
      </c>
      <c r="T157" s="82">
        <v>0</v>
      </c>
      <c r="U157" s="82">
        <v>0</v>
      </c>
      <c r="V157" s="82">
        <v>0</v>
      </c>
      <c r="W157" s="82">
        <v>0</v>
      </c>
      <c r="X157" s="82">
        <v>0</v>
      </c>
      <c r="Y157" s="82">
        <v>0</v>
      </c>
      <c r="Z157" s="82">
        <v>0</v>
      </c>
      <c r="AA157" s="82">
        <v>0</v>
      </c>
      <c r="AB157" s="82">
        <v>0</v>
      </c>
      <c r="AC157" s="82">
        <v>0</v>
      </c>
      <c r="AD157" s="82">
        <v>0</v>
      </c>
      <c r="AE157" s="82">
        <v>0</v>
      </c>
      <c r="AF157" s="82">
        <v>0</v>
      </c>
      <c r="AG157" s="85" t="s">
        <v>11</v>
      </c>
    </row>
    <row r="158" spans="1:33" ht="15" customHeight="1" x14ac:dyDescent="0.35">
      <c r="A158" s="77" t="s">
        <v>2067</v>
      </c>
      <c r="B158" s="81" t="s">
        <v>1928</v>
      </c>
      <c r="C158" s="82">
        <v>0</v>
      </c>
      <c r="D158" s="82">
        <v>0</v>
      </c>
      <c r="E158" s="82">
        <v>0</v>
      </c>
      <c r="F158" s="82">
        <v>0</v>
      </c>
      <c r="G158" s="82">
        <v>0</v>
      </c>
      <c r="H158" s="82">
        <v>0</v>
      </c>
      <c r="I158" s="82">
        <v>0</v>
      </c>
      <c r="J158" s="82">
        <v>0</v>
      </c>
      <c r="K158" s="82">
        <v>0</v>
      </c>
      <c r="L158" s="82">
        <v>0</v>
      </c>
      <c r="M158" s="82">
        <v>0</v>
      </c>
      <c r="N158" s="82">
        <v>0</v>
      </c>
      <c r="O158" s="82">
        <v>0</v>
      </c>
      <c r="P158" s="82">
        <v>0</v>
      </c>
      <c r="Q158" s="82">
        <v>0</v>
      </c>
      <c r="R158" s="82">
        <v>0</v>
      </c>
      <c r="S158" s="82">
        <v>0</v>
      </c>
      <c r="T158" s="82">
        <v>0</v>
      </c>
      <c r="U158" s="82">
        <v>0</v>
      </c>
      <c r="V158" s="82">
        <v>0</v>
      </c>
      <c r="W158" s="82">
        <v>0</v>
      </c>
      <c r="X158" s="82">
        <v>0</v>
      </c>
      <c r="Y158" s="82">
        <v>0</v>
      </c>
      <c r="Z158" s="82">
        <v>0</v>
      </c>
      <c r="AA158" s="82">
        <v>0</v>
      </c>
      <c r="AB158" s="82">
        <v>0</v>
      </c>
      <c r="AC158" s="82">
        <v>0</v>
      </c>
      <c r="AD158" s="82">
        <v>0</v>
      </c>
      <c r="AE158" s="82">
        <v>0</v>
      </c>
      <c r="AF158" s="82">
        <v>0</v>
      </c>
      <c r="AG158" s="85" t="s">
        <v>11</v>
      </c>
    </row>
    <row r="159" spans="1:33" ht="15" customHeight="1" x14ac:dyDescent="0.35">
      <c r="A159" s="77" t="s">
        <v>2068</v>
      </c>
      <c r="B159" s="81" t="s">
        <v>1930</v>
      </c>
      <c r="C159" s="82">
        <v>0</v>
      </c>
      <c r="D159" s="82">
        <v>0</v>
      </c>
      <c r="E159" s="82">
        <v>0</v>
      </c>
      <c r="F159" s="82">
        <v>0</v>
      </c>
      <c r="G159" s="82">
        <v>0</v>
      </c>
      <c r="H159" s="82">
        <v>0</v>
      </c>
      <c r="I159" s="82">
        <v>0</v>
      </c>
      <c r="J159" s="82">
        <v>0</v>
      </c>
      <c r="K159" s="82">
        <v>0</v>
      </c>
      <c r="L159" s="82">
        <v>0</v>
      </c>
      <c r="M159" s="82">
        <v>0</v>
      </c>
      <c r="N159" s="82">
        <v>0</v>
      </c>
      <c r="O159" s="82">
        <v>0</v>
      </c>
      <c r="P159" s="82">
        <v>0</v>
      </c>
      <c r="Q159" s="82">
        <v>0</v>
      </c>
      <c r="R159" s="82">
        <v>0</v>
      </c>
      <c r="S159" s="82">
        <v>0</v>
      </c>
      <c r="T159" s="82">
        <v>0</v>
      </c>
      <c r="U159" s="82">
        <v>0</v>
      </c>
      <c r="V159" s="82">
        <v>0</v>
      </c>
      <c r="W159" s="82">
        <v>0</v>
      </c>
      <c r="X159" s="82">
        <v>0</v>
      </c>
      <c r="Y159" s="82">
        <v>0</v>
      </c>
      <c r="Z159" s="82">
        <v>0</v>
      </c>
      <c r="AA159" s="82">
        <v>0</v>
      </c>
      <c r="AB159" s="82">
        <v>0</v>
      </c>
      <c r="AC159" s="82">
        <v>0</v>
      </c>
      <c r="AD159" s="82">
        <v>0</v>
      </c>
      <c r="AE159" s="82">
        <v>0</v>
      </c>
      <c r="AF159" s="82">
        <v>0</v>
      </c>
      <c r="AG159" s="85" t="s">
        <v>11</v>
      </c>
    </row>
    <row r="160" spans="1:33" ht="15" customHeight="1" x14ac:dyDescent="0.35">
      <c r="A160" s="77" t="s">
        <v>2069</v>
      </c>
      <c r="B160" s="81" t="s">
        <v>1932</v>
      </c>
      <c r="C160" s="82">
        <v>0</v>
      </c>
      <c r="D160" s="82">
        <v>0</v>
      </c>
      <c r="E160" s="82">
        <v>0</v>
      </c>
      <c r="F160" s="82">
        <v>0</v>
      </c>
      <c r="G160" s="82">
        <v>0</v>
      </c>
      <c r="H160" s="82">
        <v>0</v>
      </c>
      <c r="I160" s="82">
        <v>0</v>
      </c>
      <c r="J160" s="82">
        <v>0</v>
      </c>
      <c r="K160" s="82">
        <v>0</v>
      </c>
      <c r="L160" s="82">
        <v>0</v>
      </c>
      <c r="M160" s="82">
        <v>0</v>
      </c>
      <c r="N160" s="82">
        <v>0</v>
      </c>
      <c r="O160" s="82">
        <v>0</v>
      </c>
      <c r="P160" s="82">
        <v>0</v>
      </c>
      <c r="Q160" s="82">
        <v>0</v>
      </c>
      <c r="R160" s="82">
        <v>0</v>
      </c>
      <c r="S160" s="82">
        <v>0</v>
      </c>
      <c r="T160" s="82">
        <v>0</v>
      </c>
      <c r="U160" s="82">
        <v>0</v>
      </c>
      <c r="V160" s="82">
        <v>0</v>
      </c>
      <c r="W160" s="82">
        <v>0</v>
      </c>
      <c r="X160" s="82">
        <v>0</v>
      </c>
      <c r="Y160" s="82">
        <v>0</v>
      </c>
      <c r="Z160" s="82">
        <v>0</v>
      </c>
      <c r="AA160" s="82">
        <v>0</v>
      </c>
      <c r="AB160" s="82">
        <v>0</v>
      </c>
      <c r="AC160" s="82">
        <v>0</v>
      </c>
      <c r="AD160" s="82">
        <v>0</v>
      </c>
      <c r="AE160" s="82">
        <v>0</v>
      </c>
      <c r="AF160" s="82">
        <v>0</v>
      </c>
      <c r="AG160" s="85" t="s">
        <v>11</v>
      </c>
    </row>
    <row r="161" spans="1:33" ht="15" customHeight="1" x14ac:dyDescent="0.35">
      <c r="A161" s="77" t="s">
        <v>2070</v>
      </c>
      <c r="B161" s="81" t="s">
        <v>1934</v>
      </c>
      <c r="C161" s="82">
        <v>44.673865999999997</v>
      </c>
      <c r="D161" s="82">
        <v>44.817917000000001</v>
      </c>
      <c r="E161" s="82">
        <v>45.004973999999997</v>
      </c>
      <c r="F161" s="82">
        <v>45.230721000000003</v>
      </c>
      <c r="G161" s="82">
        <v>45.353813000000002</v>
      </c>
      <c r="H161" s="82">
        <v>45.491104</v>
      </c>
      <c r="I161" s="82">
        <v>45.629550999999999</v>
      </c>
      <c r="J161" s="82">
        <v>45.769790999999998</v>
      </c>
      <c r="K161" s="82">
        <v>45.887905000000003</v>
      </c>
      <c r="L161" s="82">
        <v>45.999381999999997</v>
      </c>
      <c r="M161" s="82">
        <v>46.108809999999998</v>
      </c>
      <c r="N161" s="82">
        <v>46.213164999999996</v>
      </c>
      <c r="O161" s="82">
        <v>46.316276999999999</v>
      </c>
      <c r="P161" s="82">
        <v>46.349285000000002</v>
      </c>
      <c r="Q161" s="82">
        <v>46.364669999999997</v>
      </c>
      <c r="R161" s="82">
        <v>46.364952000000002</v>
      </c>
      <c r="S161" s="82">
        <v>46.381641000000002</v>
      </c>
      <c r="T161" s="82">
        <v>46.398136000000001</v>
      </c>
      <c r="U161" s="82">
        <v>46.415432000000003</v>
      </c>
      <c r="V161" s="82">
        <v>46.432429999999997</v>
      </c>
      <c r="W161" s="82">
        <v>46.447372000000001</v>
      </c>
      <c r="X161" s="82">
        <v>46.462746000000003</v>
      </c>
      <c r="Y161" s="82">
        <v>46.474227999999997</v>
      </c>
      <c r="Z161" s="82">
        <v>46.483845000000002</v>
      </c>
      <c r="AA161" s="82">
        <v>46.495480000000001</v>
      </c>
      <c r="AB161" s="82">
        <v>46.507153000000002</v>
      </c>
      <c r="AC161" s="82">
        <v>46.518054999999997</v>
      </c>
      <c r="AD161" s="82">
        <v>46.533161</v>
      </c>
      <c r="AE161" s="82">
        <v>46.545082000000001</v>
      </c>
      <c r="AF161" s="82">
        <v>46.553767999999998</v>
      </c>
      <c r="AG161" s="85">
        <v>1E-3</v>
      </c>
    </row>
    <row r="162" spans="1:33" ht="15" customHeight="1" x14ac:dyDescent="0.35">
      <c r="A162" s="77" t="s">
        <v>2071</v>
      </c>
      <c r="B162" s="81" t="s">
        <v>1936</v>
      </c>
      <c r="C162" s="82">
        <v>0</v>
      </c>
      <c r="D162" s="82">
        <v>0</v>
      </c>
      <c r="E162" s="82">
        <v>0</v>
      </c>
      <c r="F162" s="82">
        <v>0</v>
      </c>
      <c r="G162" s="82">
        <v>0</v>
      </c>
      <c r="H162" s="82">
        <v>0</v>
      </c>
      <c r="I162" s="82">
        <v>0</v>
      </c>
      <c r="J162" s="82">
        <v>0</v>
      </c>
      <c r="K162" s="82">
        <v>0</v>
      </c>
      <c r="L162" s="82">
        <v>0</v>
      </c>
      <c r="M162" s="82">
        <v>0</v>
      </c>
      <c r="N162" s="82">
        <v>0</v>
      </c>
      <c r="O162" s="82">
        <v>0</v>
      </c>
      <c r="P162" s="82">
        <v>0</v>
      </c>
      <c r="Q162" s="82">
        <v>0</v>
      </c>
      <c r="R162" s="82">
        <v>0</v>
      </c>
      <c r="S162" s="82">
        <v>0</v>
      </c>
      <c r="T162" s="82">
        <v>0</v>
      </c>
      <c r="U162" s="82">
        <v>0</v>
      </c>
      <c r="V162" s="82">
        <v>0</v>
      </c>
      <c r="W162" s="82">
        <v>0</v>
      </c>
      <c r="X162" s="82">
        <v>0</v>
      </c>
      <c r="Y162" s="82">
        <v>0</v>
      </c>
      <c r="Z162" s="82">
        <v>0</v>
      </c>
      <c r="AA162" s="82">
        <v>0</v>
      </c>
      <c r="AB162" s="82">
        <v>0</v>
      </c>
      <c r="AC162" s="82">
        <v>0</v>
      </c>
      <c r="AD162" s="82">
        <v>0</v>
      </c>
      <c r="AE162" s="82">
        <v>0</v>
      </c>
      <c r="AF162" s="82">
        <v>0</v>
      </c>
      <c r="AG162" s="85" t="s">
        <v>11</v>
      </c>
    </row>
    <row r="163" spans="1:33" ht="15" customHeight="1" x14ac:dyDescent="0.35">
      <c r="A163" s="77" t="s">
        <v>2072</v>
      </c>
      <c r="B163" s="81" t="s">
        <v>1938</v>
      </c>
      <c r="C163" s="82">
        <v>43.652115000000002</v>
      </c>
      <c r="D163" s="82">
        <v>43.760714999999998</v>
      </c>
      <c r="E163" s="82">
        <v>43.881152999999998</v>
      </c>
      <c r="F163" s="82">
        <v>43.988391999999997</v>
      </c>
      <c r="G163" s="82">
        <v>44.082622999999998</v>
      </c>
      <c r="H163" s="82">
        <v>44.177951999999998</v>
      </c>
      <c r="I163" s="82">
        <v>44.273345999999997</v>
      </c>
      <c r="J163" s="82">
        <v>44.370280999999999</v>
      </c>
      <c r="K163" s="82">
        <v>44.467205</v>
      </c>
      <c r="L163" s="82">
        <v>44.563763000000002</v>
      </c>
      <c r="M163" s="82">
        <v>44.661118000000002</v>
      </c>
      <c r="N163" s="82">
        <v>44.75761</v>
      </c>
      <c r="O163" s="82">
        <v>44.853340000000003</v>
      </c>
      <c r="P163" s="82">
        <v>44.871872000000003</v>
      </c>
      <c r="Q163" s="82">
        <v>44.869315999999998</v>
      </c>
      <c r="R163" s="82">
        <v>44.864638999999997</v>
      </c>
      <c r="S163" s="82">
        <v>44.859985000000002</v>
      </c>
      <c r="T163" s="82">
        <v>44.874175999999999</v>
      </c>
      <c r="U163" s="82">
        <v>44.887959000000002</v>
      </c>
      <c r="V163" s="82">
        <v>44.899509000000002</v>
      </c>
      <c r="W163" s="82">
        <v>44.911140000000003</v>
      </c>
      <c r="X163" s="82">
        <v>44.920836999999999</v>
      </c>
      <c r="Y163" s="82">
        <v>44.925266000000001</v>
      </c>
      <c r="Z163" s="82">
        <v>44.92868</v>
      </c>
      <c r="AA163" s="82">
        <v>44.930095999999999</v>
      </c>
      <c r="AB163" s="82">
        <v>44.939297000000003</v>
      </c>
      <c r="AC163" s="82">
        <v>44.950035</v>
      </c>
      <c r="AD163" s="82">
        <v>44.959029999999998</v>
      </c>
      <c r="AE163" s="82">
        <v>44.968860999999997</v>
      </c>
      <c r="AF163" s="82">
        <v>44.972163999999999</v>
      </c>
      <c r="AG163" s="85">
        <v>1E-3</v>
      </c>
    </row>
    <row r="164" spans="1:33" ht="15" customHeight="1" x14ac:dyDescent="0.35">
      <c r="A164" s="77" t="s">
        <v>2073</v>
      </c>
      <c r="B164" s="81" t="s">
        <v>1940</v>
      </c>
      <c r="C164" s="82">
        <v>0</v>
      </c>
      <c r="D164" s="82">
        <v>0</v>
      </c>
      <c r="E164" s="82">
        <v>0</v>
      </c>
      <c r="F164" s="82">
        <v>0</v>
      </c>
      <c r="G164" s="82">
        <v>0</v>
      </c>
      <c r="H164" s="82">
        <v>0</v>
      </c>
      <c r="I164" s="82">
        <v>0</v>
      </c>
      <c r="J164" s="82">
        <v>0</v>
      </c>
      <c r="K164" s="82">
        <v>0</v>
      </c>
      <c r="L164" s="82">
        <v>0</v>
      </c>
      <c r="M164" s="82">
        <v>0</v>
      </c>
      <c r="N164" s="82">
        <v>0</v>
      </c>
      <c r="O164" s="82">
        <v>0</v>
      </c>
      <c r="P164" s="82">
        <v>0</v>
      </c>
      <c r="Q164" s="82">
        <v>0</v>
      </c>
      <c r="R164" s="82">
        <v>0</v>
      </c>
      <c r="S164" s="82">
        <v>0</v>
      </c>
      <c r="T164" s="82">
        <v>0</v>
      </c>
      <c r="U164" s="82">
        <v>0</v>
      </c>
      <c r="V164" s="82">
        <v>0</v>
      </c>
      <c r="W164" s="82">
        <v>0</v>
      </c>
      <c r="X164" s="82">
        <v>0</v>
      </c>
      <c r="Y164" s="82">
        <v>0</v>
      </c>
      <c r="Z164" s="82">
        <v>0</v>
      </c>
      <c r="AA164" s="82">
        <v>0</v>
      </c>
      <c r="AB164" s="82">
        <v>0</v>
      </c>
      <c r="AC164" s="82">
        <v>0</v>
      </c>
      <c r="AD164" s="82">
        <v>0</v>
      </c>
      <c r="AE164" s="82">
        <v>0</v>
      </c>
      <c r="AF164" s="82">
        <v>0</v>
      </c>
      <c r="AG164" s="85" t="s">
        <v>11</v>
      </c>
    </row>
    <row r="165" spans="1:33" ht="15" customHeight="1" x14ac:dyDescent="0.35">
      <c r="A165" s="77" t="s">
        <v>2074</v>
      </c>
      <c r="B165" s="81" t="s">
        <v>1942</v>
      </c>
      <c r="C165" s="82">
        <v>0</v>
      </c>
      <c r="D165" s="82">
        <v>0</v>
      </c>
      <c r="E165" s="82">
        <v>0</v>
      </c>
      <c r="F165" s="82">
        <v>0</v>
      </c>
      <c r="G165" s="82">
        <v>0</v>
      </c>
      <c r="H165" s="82">
        <v>0</v>
      </c>
      <c r="I165" s="82">
        <v>0</v>
      </c>
      <c r="J165" s="82">
        <v>0</v>
      </c>
      <c r="K165" s="82">
        <v>0</v>
      </c>
      <c r="L165" s="82">
        <v>0</v>
      </c>
      <c r="M165" s="82">
        <v>0</v>
      </c>
      <c r="N165" s="82">
        <v>0</v>
      </c>
      <c r="O165" s="82">
        <v>0</v>
      </c>
      <c r="P165" s="82">
        <v>0</v>
      </c>
      <c r="Q165" s="82">
        <v>0</v>
      </c>
      <c r="R165" s="82">
        <v>0</v>
      </c>
      <c r="S165" s="82">
        <v>0</v>
      </c>
      <c r="T165" s="82">
        <v>0</v>
      </c>
      <c r="U165" s="82">
        <v>0</v>
      </c>
      <c r="V165" s="82">
        <v>0</v>
      </c>
      <c r="W165" s="82">
        <v>0</v>
      </c>
      <c r="X165" s="82">
        <v>0</v>
      </c>
      <c r="Y165" s="82">
        <v>0</v>
      </c>
      <c r="Z165" s="82">
        <v>0</v>
      </c>
      <c r="AA165" s="82">
        <v>0</v>
      </c>
      <c r="AB165" s="82">
        <v>0</v>
      </c>
      <c r="AC165" s="82">
        <v>0</v>
      </c>
      <c r="AD165" s="82">
        <v>0</v>
      </c>
      <c r="AE165" s="82">
        <v>0</v>
      </c>
      <c r="AF165" s="82">
        <v>0</v>
      </c>
      <c r="AG165" s="85" t="s">
        <v>11</v>
      </c>
    </row>
    <row r="166" spans="1:33" ht="12" customHeight="1" x14ac:dyDescent="0.35">
      <c r="A166" s="77" t="s">
        <v>2075</v>
      </c>
      <c r="B166" s="81" t="s">
        <v>1944</v>
      </c>
      <c r="C166" s="82">
        <v>0</v>
      </c>
      <c r="D166" s="82">
        <v>0</v>
      </c>
      <c r="E166" s="82">
        <v>0</v>
      </c>
      <c r="F166" s="82">
        <v>0</v>
      </c>
      <c r="G166" s="82">
        <v>0</v>
      </c>
      <c r="H166" s="82">
        <v>0</v>
      </c>
      <c r="I166" s="82">
        <v>0</v>
      </c>
      <c r="J166" s="82">
        <v>0</v>
      </c>
      <c r="K166" s="82">
        <v>0</v>
      </c>
      <c r="L166" s="82">
        <v>0</v>
      </c>
      <c r="M166" s="82">
        <v>0</v>
      </c>
      <c r="N166" s="82">
        <v>0</v>
      </c>
      <c r="O166" s="82">
        <v>0</v>
      </c>
      <c r="P166" s="82">
        <v>0</v>
      </c>
      <c r="Q166" s="82">
        <v>0</v>
      </c>
      <c r="R166" s="82">
        <v>0</v>
      </c>
      <c r="S166" s="82">
        <v>0</v>
      </c>
      <c r="T166" s="82">
        <v>0</v>
      </c>
      <c r="U166" s="82">
        <v>0</v>
      </c>
      <c r="V166" s="82">
        <v>0</v>
      </c>
      <c r="W166" s="82">
        <v>0</v>
      </c>
      <c r="X166" s="82">
        <v>0</v>
      </c>
      <c r="Y166" s="82">
        <v>0</v>
      </c>
      <c r="Z166" s="82">
        <v>0</v>
      </c>
      <c r="AA166" s="82">
        <v>0</v>
      </c>
      <c r="AB166" s="82">
        <v>0</v>
      </c>
      <c r="AC166" s="82">
        <v>0</v>
      </c>
      <c r="AD166" s="82">
        <v>0</v>
      </c>
      <c r="AE166" s="82">
        <v>0</v>
      </c>
      <c r="AF166" s="82">
        <v>0</v>
      </c>
      <c r="AG166" s="85" t="s">
        <v>11</v>
      </c>
    </row>
    <row r="167" spans="1:33" ht="15" customHeight="1" x14ac:dyDescent="0.35">
      <c r="A167" s="77" t="s">
        <v>2076</v>
      </c>
      <c r="B167" s="81" t="s">
        <v>1946</v>
      </c>
      <c r="C167" s="82">
        <v>0</v>
      </c>
      <c r="D167" s="82">
        <v>0</v>
      </c>
      <c r="E167" s="82">
        <v>0</v>
      </c>
      <c r="F167" s="82">
        <v>0</v>
      </c>
      <c r="G167" s="82">
        <v>0</v>
      </c>
      <c r="H167" s="82">
        <v>0</v>
      </c>
      <c r="I167" s="82">
        <v>0</v>
      </c>
      <c r="J167" s="82">
        <v>0</v>
      </c>
      <c r="K167" s="82">
        <v>0</v>
      </c>
      <c r="L167" s="82">
        <v>0</v>
      </c>
      <c r="M167" s="82">
        <v>0</v>
      </c>
      <c r="N167" s="82">
        <v>0</v>
      </c>
      <c r="O167" s="82">
        <v>0</v>
      </c>
      <c r="P167" s="82">
        <v>0</v>
      </c>
      <c r="Q167" s="82">
        <v>0</v>
      </c>
      <c r="R167" s="82">
        <v>0</v>
      </c>
      <c r="S167" s="82">
        <v>0</v>
      </c>
      <c r="T167" s="82">
        <v>0</v>
      </c>
      <c r="U167" s="82">
        <v>0</v>
      </c>
      <c r="V167" s="82">
        <v>0</v>
      </c>
      <c r="W167" s="82">
        <v>0</v>
      </c>
      <c r="X167" s="82">
        <v>0</v>
      </c>
      <c r="Y167" s="82">
        <v>0</v>
      </c>
      <c r="Z167" s="82">
        <v>0</v>
      </c>
      <c r="AA167" s="82">
        <v>0</v>
      </c>
      <c r="AB167" s="82">
        <v>0</v>
      </c>
      <c r="AC167" s="82">
        <v>0</v>
      </c>
      <c r="AD167" s="82">
        <v>0</v>
      </c>
      <c r="AE167" s="82">
        <v>0</v>
      </c>
      <c r="AF167" s="82">
        <v>0</v>
      </c>
      <c r="AG167" s="85" t="s">
        <v>11</v>
      </c>
    </row>
    <row r="168" spans="1:33" ht="15" customHeight="1" x14ac:dyDescent="0.35">
      <c r="B168" s="34" t="s">
        <v>24</v>
      </c>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5"/>
    </row>
    <row r="169" spans="1:33" ht="15" customHeight="1" x14ac:dyDescent="0.35">
      <c r="A169" s="77" t="s">
        <v>2077</v>
      </c>
      <c r="B169" s="81" t="s">
        <v>1916</v>
      </c>
      <c r="C169" s="82">
        <v>91.768317999999994</v>
      </c>
      <c r="D169" s="82">
        <v>91.261238000000006</v>
      </c>
      <c r="E169" s="82">
        <v>90.851982000000007</v>
      </c>
      <c r="F169" s="82">
        <v>90.506989000000004</v>
      </c>
      <c r="G169" s="82">
        <v>90.319107000000002</v>
      </c>
      <c r="H169" s="82">
        <v>90.225525000000005</v>
      </c>
      <c r="I169" s="82">
        <v>90.131675999999999</v>
      </c>
      <c r="J169" s="82">
        <v>90.066872000000004</v>
      </c>
      <c r="K169" s="82">
        <v>90.004958999999999</v>
      </c>
      <c r="L169" s="82">
        <v>89.962142999999998</v>
      </c>
      <c r="M169" s="82">
        <v>89.919051999999994</v>
      </c>
      <c r="N169" s="82">
        <v>89.875298000000001</v>
      </c>
      <c r="O169" s="82">
        <v>89.834159999999997</v>
      </c>
      <c r="P169" s="82">
        <v>89.774878999999999</v>
      </c>
      <c r="Q169" s="82">
        <v>89.717003000000005</v>
      </c>
      <c r="R169" s="82">
        <v>89.669403000000003</v>
      </c>
      <c r="S169" s="82">
        <v>89.625961000000004</v>
      </c>
      <c r="T169" s="82">
        <v>89.586678000000006</v>
      </c>
      <c r="U169" s="82">
        <v>89.549933999999993</v>
      </c>
      <c r="V169" s="82">
        <v>89.518112000000002</v>
      </c>
      <c r="W169" s="82">
        <v>89.487960999999999</v>
      </c>
      <c r="X169" s="82">
        <v>89.460182000000003</v>
      </c>
      <c r="Y169" s="82">
        <v>89.434517</v>
      </c>
      <c r="Z169" s="82">
        <v>89.412086000000002</v>
      </c>
      <c r="AA169" s="82">
        <v>89.391777000000005</v>
      </c>
      <c r="AB169" s="82">
        <v>89.373711</v>
      </c>
      <c r="AC169" s="82">
        <v>89.356544</v>
      </c>
      <c r="AD169" s="82">
        <v>89.341567999999995</v>
      </c>
      <c r="AE169" s="82">
        <v>89.327866</v>
      </c>
      <c r="AF169" s="82">
        <v>89.294387999999998</v>
      </c>
      <c r="AG169" s="85">
        <v>-1E-3</v>
      </c>
    </row>
    <row r="170" spans="1:33" ht="15" customHeight="1" x14ac:dyDescent="0.35">
      <c r="A170" s="77" t="s">
        <v>2078</v>
      </c>
      <c r="B170" s="81" t="s">
        <v>1918</v>
      </c>
      <c r="C170" s="82">
        <v>45.377270000000003</v>
      </c>
      <c r="D170" s="82">
        <v>44.826191000000001</v>
      </c>
      <c r="E170" s="82">
        <v>44.383240000000001</v>
      </c>
      <c r="F170" s="82">
        <v>44.025108000000003</v>
      </c>
      <c r="G170" s="82">
        <v>43.817669000000002</v>
      </c>
      <c r="H170" s="82">
        <v>43.651336999999998</v>
      </c>
      <c r="I170" s="82">
        <v>43.529384999999998</v>
      </c>
      <c r="J170" s="82">
        <v>43.430346999999998</v>
      </c>
      <c r="K170" s="82">
        <v>43.342491000000003</v>
      </c>
      <c r="L170" s="82">
        <v>43.275115999999997</v>
      </c>
      <c r="M170" s="82">
        <v>43.224688999999998</v>
      </c>
      <c r="N170" s="82">
        <v>43.174312999999998</v>
      </c>
      <c r="O170" s="82">
        <v>43.127136</v>
      </c>
      <c r="P170" s="82">
        <v>43.062987999999997</v>
      </c>
      <c r="Q170" s="82">
        <v>43.001258999999997</v>
      </c>
      <c r="R170" s="82">
        <v>42.948307</v>
      </c>
      <c r="S170" s="82">
        <v>42.899906000000001</v>
      </c>
      <c r="T170" s="82">
        <v>42.855651999999999</v>
      </c>
      <c r="U170" s="82">
        <v>42.813831</v>
      </c>
      <c r="V170" s="82">
        <v>42.777416000000002</v>
      </c>
      <c r="W170" s="82">
        <v>42.742496000000003</v>
      </c>
      <c r="X170" s="82">
        <v>42.710514000000003</v>
      </c>
      <c r="Y170" s="82">
        <v>42.680751999999998</v>
      </c>
      <c r="Z170" s="82">
        <v>42.654457000000001</v>
      </c>
      <c r="AA170" s="82">
        <v>42.630420999999998</v>
      </c>
      <c r="AB170" s="82">
        <v>42.608840999999998</v>
      </c>
      <c r="AC170" s="82">
        <v>42.588566</v>
      </c>
      <c r="AD170" s="82">
        <v>42.570720999999999</v>
      </c>
      <c r="AE170" s="82">
        <v>42.554253000000003</v>
      </c>
      <c r="AF170" s="82">
        <v>42.518107999999998</v>
      </c>
      <c r="AG170" s="85">
        <v>-2E-3</v>
      </c>
    </row>
    <row r="171" spans="1:33" ht="15" customHeight="1" x14ac:dyDescent="0.35">
      <c r="A171" s="77" t="s">
        <v>2079</v>
      </c>
      <c r="B171" s="81" t="s">
        <v>1920</v>
      </c>
      <c r="C171" s="82">
        <v>37.984875000000002</v>
      </c>
      <c r="D171" s="82">
        <v>37.390571999999999</v>
      </c>
      <c r="E171" s="82">
        <v>36.928370999999999</v>
      </c>
      <c r="F171" s="82">
        <v>36.560867000000002</v>
      </c>
      <c r="G171" s="82">
        <v>36.386702999999997</v>
      </c>
      <c r="H171" s="82">
        <v>36.224682000000001</v>
      </c>
      <c r="I171" s="82">
        <v>36.081127000000002</v>
      </c>
      <c r="J171" s="82">
        <v>35.973671000000003</v>
      </c>
      <c r="K171" s="82">
        <v>35.876949000000003</v>
      </c>
      <c r="L171" s="82">
        <v>35.801276999999999</v>
      </c>
      <c r="M171" s="82">
        <v>35.743862</v>
      </c>
      <c r="N171" s="82">
        <v>35.687237000000003</v>
      </c>
      <c r="O171" s="82">
        <v>35.634082999999997</v>
      </c>
      <c r="P171" s="82">
        <v>35.565071000000003</v>
      </c>
      <c r="Q171" s="82">
        <v>35.499141999999999</v>
      </c>
      <c r="R171" s="82">
        <v>35.443714</v>
      </c>
      <c r="S171" s="82">
        <v>35.393420999999996</v>
      </c>
      <c r="T171" s="82">
        <v>35.346660999999997</v>
      </c>
      <c r="U171" s="82">
        <v>35.30254</v>
      </c>
      <c r="V171" s="82">
        <v>35.262787000000003</v>
      </c>
      <c r="W171" s="82">
        <v>35.225245999999999</v>
      </c>
      <c r="X171" s="82">
        <v>35.190215999999999</v>
      </c>
      <c r="Y171" s="82">
        <v>35.157867000000003</v>
      </c>
      <c r="Z171" s="82">
        <v>35.128971</v>
      </c>
      <c r="AA171" s="82">
        <v>35.102505000000001</v>
      </c>
      <c r="AB171" s="82">
        <v>35.078465000000001</v>
      </c>
      <c r="AC171" s="82">
        <v>35.056128999999999</v>
      </c>
      <c r="AD171" s="82">
        <v>35.035567999999998</v>
      </c>
      <c r="AE171" s="82">
        <v>35.016925999999998</v>
      </c>
      <c r="AF171" s="82">
        <v>34.978428000000001</v>
      </c>
      <c r="AG171" s="85">
        <v>-3.0000000000000001E-3</v>
      </c>
    </row>
    <row r="172" spans="1:33" ht="15" customHeight="1" x14ac:dyDescent="0.35">
      <c r="A172" s="77" t="s">
        <v>2080</v>
      </c>
      <c r="B172" s="81" t="s">
        <v>1922</v>
      </c>
      <c r="C172" s="82">
        <v>39.450066</v>
      </c>
      <c r="D172" s="82">
        <v>38.630012999999998</v>
      </c>
      <c r="E172" s="82">
        <v>37.933411</v>
      </c>
      <c r="F172" s="82">
        <v>37.325446999999997</v>
      </c>
      <c r="G172" s="82">
        <v>37.054825000000001</v>
      </c>
      <c r="H172" s="82">
        <v>36.856194000000002</v>
      </c>
      <c r="I172" s="82">
        <v>36.698143000000002</v>
      </c>
      <c r="J172" s="82">
        <v>36.586578000000003</v>
      </c>
      <c r="K172" s="82">
        <v>36.47081</v>
      </c>
      <c r="L172" s="82">
        <v>36.389957000000003</v>
      </c>
      <c r="M172" s="82">
        <v>36.340912000000003</v>
      </c>
      <c r="N172" s="82">
        <v>36.277209999999997</v>
      </c>
      <c r="O172" s="82">
        <v>36.214931</v>
      </c>
      <c r="P172" s="82">
        <v>36.135657999999999</v>
      </c>
      <c r="Q172" s="82">
        <v>36.059319000000002</v>
      </c>
      <c r="R172" s="82">
        <v>36.001091000000002</v>
      </c>
      <c r="S172" s="82">
        <v>35.947642999999999</v>
      </c>
      <c r="T172" s="82">
        <v>35.897846000000001</v>
      </c>
      <c r="U172" s="82">
        <v>35.850757999999999</v>
      </c>
      <c r="V172" s="82">
        <v>35.811768000000001</v>
      </c>
      <c r="W172" s="82">
        <v>35.774825999999997</v>
      </c>
      <c r="X172" s="82">
        <v>35.740318000000002</v>
      </c>
      <c r="Y172" s="82">
        <v>35.708302000000003</v>
      </c>
      <c r="Z172" s="82">
        <v>35.681694</v>
      </c>
      <c r="AA172" s="82">
        <v>35.657330000000002</v>
      </c>
      <c r="AB172" s="82">
        <v>35.635288000000003</v>
      </c>
      <c r="AC172" s="82">
        <v>35.614826000000001</v>
      </c>
      <c r="AD172" s="82">
        <v>35.596066</v>
      </c>
      <c r="AE172" s="82">
        <v>35.579048</v>
      </c>
      <c r="AF172" s="82">
        <v>35.542102999999997</v>
      </c>
      <c r="AG172" s="85">
        <v>-4.0000000000000001E-3</v>
      </c>
    </row>
    <row r="173" spans="1:33" ht="15" customHeight="1" x14ac:dyDescent="0.35">
      <c r="A173" s="77" t="s">
        <v>2081</v>
      </c>
      <c r="B173" s="81" t="s">
        <v>1924</v>
      </c>
      <c r="C173" s="82">
        <v>0</v>
      </c>
      <c r="D173" s="82">
        <v>0</v>
      </c>
      <c r="E173" s="82">
        <v>0</v>
      </c>
      <c r="F173" s="82">
        <v>0</v>
      </c>
      <c r="G173" s="82">
        <v>0</v>
      </c>
      <c r="H173" s="82">
        <v>0</v>
      </c>
      <c r="I173" s="82">
        <v>0</v>
      </c>
      <c r="J173" s="82">
        <v>0</v>
      </c>
      <c r="K173" s="82">
        <v>0</v>
      </c>
      <c r="L173" s="82">
        <v>0</v>
      </c>
      <c r="M173" s="82">
        <v>0</v>
      </c>
      <c r="N173" s="82">
        <v>0</v>
      </c>
      <c r="O173" s="82">
        <v>0</v>
      </c>
      <c r="P173" s="82">
        <v>0</v>
      </c>
      <c r="Q173" s="82">
        <v>0</v>
      </c>
      <c r="R173" s="82">
        <v>0</v>
      </c>
      <c r="S173" s="82">
        <v>0</v>
      </c>
      <c r="T173" s="82">
        <v>0</v>
      </c>
      <c r="U173" s="82">
        <v>0</v>
      </c>
      <c r="V173" s="82">
        <v>0</v>
      </c>
      <c r="W173" s="82">
        <v>0</v>
      </c>
      <c r="X173" s="82">
        <v>0</v>
      </c>
      <c r="Y173" s="82">
        <v>0</v>
      </c>
      <c r="Z173" s="82">
        <v>0</v>
      </c>
      <c r="AA173" s="82">
        <v>0</v>
      </c>
      <c r="AB173" s="82">
        <v>0</v>
      </c>
      <c r="AC173" s="82">
        <v>0</v>
      </c>
      <c r="AD173" s="82">
        <v>0</v>
      </c>
      <c r="AE173" s="82">
        <v>0</v>
      </c>
      <c r="AF173" s="82">
        <v>0</v>
      </c>
      <c r="AG173" s="85" t="s">
        <v>11</v>
      </c>
    </row>
    <row r="174" spans="1:33" ht="12" customHeight="1" x14ac:dyDescent="0.35">
      <c r="A174" s="77" t="s">
        <v>2082</v>
      </c>
      <c r="B174" s="81" t="s">
        <v>1926</v>
      </c>
      <c r="C174" s="82">
        <v>108.428375</v>
      </c>
      <c r="D174" s="82">
        <v>107.411934</v>
      </c>
      <c r="E174" s="82">
        <v>106.51148999999999</v>
      </c>
      <c r="F174" s="82">
        <v>105.68787399999999</v>
      </c>
      <c r="G174" s="82">
        <v>105.40057400000001</v>
      </c>
      <c r="H174" s="82">
        <v>105.205673</v>
      </c>
      <c r="I174" s="82">
        <v>105.016113</v>
      </c>
      <c r="J174" s="82">
        <v>104.890907</v>
      </c>
      <c r="K174" s="82">
        <v>104.740044</v>
      </c>
      <c r="L174" s="82">
        <v>104.645515</v>
      </c>
      <c r="M174" s="82">
        <v>104.59760300000001</v>
      </c>
      <c r="N174" s="82">
        <v>104.51068100000001</v>
      </c>
      <c r="O174" s="82">
        <v>104.423508</v>
      </c>
      <c r="P174" s="82">
        <v>104.319267</v>
      </c>
      <c r="Q174" s="82">
        <v>104.21875799999999</v>
      </c>
      <c r="R174" s="82">
        <v>104.148651</v>
      </c>
      <c r="S174" s="82">
        <v>104.083916</v>
      </c>
      <c r="T174" s="82">
        <v>104.022881</v>
      </c>
      <c r="U174" s="82">
        <v>103.964394</v>
      </c>
      <c r="V174" s="82">
        <v>103.92028000000001</v>
      </c>
      <c r="W174" s="82">
        <v>103.877792</v>
      </c>
      <c r="X174" s="82">
        <v>103.837997</v>
      </c>
      <c r="Y174" s="82">
        <v>103.799904</v>
      </c>
      <c r="Z174" s="82">
        <v>103.770653</v>
      </c>
      <c r="AA174" s="82">
        <v>103.743881</v>
      </c>
      <c r="AB174" s="82">
        <v>103.71974899999999</v>
      </c>
      <c r="AC174" s="82">
        <v>103.697281</v>
      </c>
      <c r="AD174" s="82">
        <v>103.676743</v>
      </c>
      <c r="AE174" s="82">
        <v>103.65785200000001</v>
      </c>
      <c r="AF174" s="82">
        <v>103.61911000000001</v>
      </c>
      <c r="AG174" s="85">
        <v>-2E-3</v>
      </c>
    </row>
    <row r="175" spans="1:33" ht="12" customHeight="1" x14ac:dyDescent="0.35">
      <c r="A175" s="77" t="s">
        <v>2083</v>
      </c>
      <c r="B175" s="81" t="s">
        <v>1928</v>
      </c>
      <c r="C175" s="82">
        <v>39.957568999999999</v>
      </c>
      <c r="D175" s="82">
        <v>39.069781999999996</v>
      </c>
      <c r="E175" s="82">
        <v>38.315716000000002</v>
      </c>
      <c r="F175" s="82">
        <v>37.676566999999999</v>
      </c>
      <c r="G175" s="82">
        <v>37.352715000000003</v>
      </c>
      <c r="H175" s="82">
        <v>37.111916000000001</v>
      </c>
      <c r="I175" s="82">
        <v>36.924731999999999</v>
      </c>
      <c r="J175" s="82">
        <v>36.794983000000002</v>
      </c>
      <c r="K175" s="82">
        <v>36.653151999999999</v>
      </c>
      <c r="L175" s="82">
        <v>36.555526999999998</v>
      </c>
      <c r="M175" s="82">
        <v>36.498939999999997</v>
      </c>
      <c r="N175" s="82">
        <v>36.420273000000002</v>
      </c>
      <c r="O175" s="82">
        <v>36.342159000000002</v>
      </c>
      <c r="P175" s="82">
        <v>36.247971</v>
      </c>
      <c r="Q175" s="82">
        <v>36.157466999999997</v>
      </c>
      <c r="R175" s="82">
        <v>36.089652999999998</v>
      </c>
      <c r="S175" s="82">
        <v>36.027039000000002</v>
      </c>
      <c r="T175" s="82">
        <v>35.968418</v>
      </c>
      <c r="U175" s="82">
        <v>35.912745999999999</v>
      </c>
      <c r="V175" s="82">
        <v>35.86739</v>
      </c>
      <c r="W175" s="82">
        <v>35.824286999999998</v>
      </c>
      <c r="X175" s="82">
        <v>35.783828999999997</v>
      </c>
      <c r="Y175" s="82">
        <v>35.746150999999998</v>
      </c>
      <c r="Z175" s="82">
        <v>35.714947000000002</v>
      </c>
      <c r="AA175" s="82">
        <v>35.687579999999997</v>
      </c>
      <c r="AB175" s="82">
        <v>35.662609000000003</v>
      </c>
      <c r="AC175" s="82">
        <v>35.639648000000001</v>
      </c>
      <c r="AD175" s="82">
        <v>35.617255999999998</v>
      </c>
      <c r="AE175" s="82">
        <v>35.597270999999999</v>
      </c>
      <c r="AF175" s="82">
        <v>35.557105999999997</v>
      </c>
      <c r="AG175" s="85">
        <v>-4.0000000000000001E-3</v>
      </c>
    </row>
    <row r="176" spans="1:33" ht="15" customHeight="1" x14ac:dyDescent="0.35">
      <c r="A176" s="77" t="s">
        <v>2084</v>
      </c>
      <c r="B176" s="81" t="s">
        <v>1930</v>
      </c>
      <c r="C176" s="82">
        <v>53.996882999999997</v>
      </c>
      <c r="D176" s="82">
        <v>52.862445999999998</v>
      </c>
      <c r="E176" s="82">
        <v>51.896515000000001</v>
      </c>
      <c r="F176" s="82">
        <v>51.043568</v>
      </c>
      <c r="G176" s="82">
        <v>50.644840000000002</v>
      </c>
      <c r="H176" s="82">
        <v>50.334408000000003</v>
      </c>
      <c r="I176" s="82">
        <v>50.084136999999998</v>
      </c>
      <c r="J176" s="82">
        <v>49.905498999999999</v>
      </c>
      <c r="K176" s="82">
        <v>49.715046000000001</v>
      </c>
      <c r="L176" s="82">
        <v>49.578494999999997</v>
      </c>
      <c r="M176" s="82">
        <v>49.491473999999997</v>
      </c>
      <c r="N176" s="82">
        <v>49.379803000000003</v>
      </c>
      <c r="O176" s="82">
        <v>49.269717999999997</v>
      </c>
      <c r="P176" s="82">
        <v>49.145190999999997</v>
      </c>
      <c r="Q176" s="82">
        <v>49.026741000000001</v>
      </c>
      <c r="R176" s="82">
        <v>48.935741</v>
      </c>
      <c r="S176" s="82">
        <v>48.851813999999997</v>
      </c>
      <c r="T176" s="82">
        <v>48.772101999999997</v>
      </c>
      <c r="U176" s="82">
        <v>48.695659999999997</v>
      </c>
      <c r="V176" s="82">
        <v>48.631931000000002</v>
      </c>
      <c r="W176" s="82">
        <v>48.570732</v>
      </c>
      <c r="X176" s="82">
        <v>48.513168</v>
      </c>
      <c r="Y176" s="82">
        <v>48.458987999999998</v>
      </c>
      <c r="Z176" s="82">
        <v>48.413116000000002</v>
      </c>
      <c r="AA176" s="82">
        <v>48.370235000000001</v>
      </c>
      <c r="AB176" s="82">
        <v>48.330528000000001</v>
      </c>
      <c r="AC176" s="82">
        <v>48.294772999999999</v>
      </c>
      <c r="AD176" s="82">
        <v>48.259990999999999</v>
      </c>
      <c r="AE176" s="82">
        <v>48.228771000000002</v>
      </c>
      <c r="AF176" s="82">
        <v>48.177447999999998</v>
      </c>
      <c r="AG176" s="85">
        <v>-4.0000000000000001E-3</v>
      </c>
    </row>
    <row r="177" spans="1:33" ht="15" customHeight="1" x14ac:dyDescent="0.35">
      <c r="A177" s="77" t="s">
        <v>2085</v>
      </c>
      <c r="B177" s="81" t="s">
        <v>1932</v>
      </c>
      <c r="C177" s="82">
        <v>0</v>
      </c>
      <c r="D177" s="82">
        <v>0</v>
      </c>
      <c r="E177" s="82">
        <v>0</v>
      </c>
      <c r="F177" s="82">
        <v>0</v>
      </c>
      <c r="G177" s="82">
        <v>0</v>
      </c>
      <c r="H177" s="82">
        <v>0</v>
      </c>
      <c r="I177" s="82">
        <v>0</v>
      </c>
      <c r="J177" s="82">
        <v>0</v>
      </c>
      <c r="K177" s="82">
        <v>0</v>
      </c>
      <c r="L177" s="82">
        <v>0</v>
      </c>
      <c r="M177" s="82">
        <v>0</v>
      </c>
      <c r="N177" s="82">
        <v>0</v>
      </c>
      <c r="O177" s="82">
        <v>0</v>
      </c>
      <c r="P177" s="82">
        <v>0</v>
      </c>
      <c r="Q177" s="82">
        <v>0</v>
      </c>
      <c r="R177" s="82">
        <v>0</v>
      </c>
      <c r="S177" s="82">
        <v>0</v>
      </c>
      <c r="T177" s="82">
        <v>0</v>
      </c>
      <c r="U177" s="82">
        <v>0</v>
      </c>
      <c r="V177" s="82">
        <v>0</v>
      </c>
      <c r="W177" s="82">
        <v>0</v>
      </c>
      <c r="X177" s="82">
        <v>0</v>
      </c>
      <c r="Y177" s="82">
        <v>0</v>
      </c>
      <c r="Z177" s="82">
        <v>0</v>
      </c>
      <c r="AA177" s="82">
        <v>0</v>
      </c>
      <c r="AB177" s="82">
        <v>0</v>
      </c>
      <c r="AC177" s="82">
        <v>0</v>
      </c>
      <c r="AD177" s="82">
        <v>0</v>
      </c>
      <c r="AE177" s="82">
        <v>0</v>
      </c>
      <c r="AF177" s="82">
        <v>0</v>
      </c>
      <c r="AG177" s="85" t="s">
        <v>11</v>
      </c>
    </row>
    <row r="178" spans="1:33" ht="15" customHeight="1" x14ac:dyDescent="0.35">
      <c r="A178" s="77" t="s">
        <v>2086</v>
      </c>
      <c r="B178" s="81" t="s">
        <v>1934</v>
      </c>
      <c r="C178" s="82">
        <v>0</v>
      </c>
      <c r="D178" s="82">
        <v>0</v>
      </c>
      <c r="E178" s="82">
        <v>0</v>
      </c>
      <c r="F178" s="82">
        <v>0</v>
      </c>
      <c r="G178" s="82">
        <v>0</v>
      </c>
      <c r="H178" s="82">
        <v>0</v>
      </c>
      <c r="I178" s="82">
        <v>0</v>
      </c>
      <c r="J178" s="82">
        <v>0</v>
      </c>
      <c r="K178" s="82">
        <v>0</v>
      </c>
      <c r="L178" s="82">
        <v>0</v>
      </c>
      <c r="M178" s="82">
        <v>0</v>
      </c>
      <c r="N178" s="82">
        <v>0</v>
      </c>
      <c r="O178" s="82">
        <v>0</v>
      </c>
      <c r="P178" s="82">
        <v>0</v>
      </c>
      <c r="Q178" s="82">
        <v>0</v>
      </c>
      <c r="R178" s="82">
        <v>0</v>
      </c>
      <c r="S178" s="82">
        <v>0</v>
      </c>
      <c r="T178" s="82">
        <v>0</v>
      </c>
      <c r="U178" s="82">
        <v>0</v>
      </c>
      <c r="V178" s="82">
        <v>0</v>
      </c>
      <c r="W178" s="82">
        <v>0</v>
      </c>
      <c r="X178" s="82">
        <v>0</v>
      </c>
      <c r="Y178" s="82">
        <v>0</v>
      </c>
      <c r="Z178" s="82">
        <v>0</v>
      </c>
      <c r="AA178" s="82">
        <v>0</v>
      </c>
      <c r="AB178" s="82">
        <v>0</v>
      </c>
      <c r="AC178" s="82">
        <v>0</v>
      </c>
      <c r="AD178" s="82">
        <v>0</v>
      </c>
      <c r="AE178" s="82">
        <v>0</v>
      </c>
      <c r="AF178" s="82">
        <v>0</v>
      </c>
      <c r="AG178" s="85" t="s">
        <v>11</v>
      </c>
    </row>
    <row r="179" spans="1:33" ht="15" customHeight="1" x14ac:dyDescent="0.35">
      <c r="A179" s="77" t="s">
        <v>2087</v>
      </c>
      <c r="B179" s="81" t="s">
        <v>1936</v>
      </c>
      <c r="C179" s="82">
        <v>0</v>
      </c>
      <c r="D179" s="82">
        <v>0</v>
      </c>
      <c r="E179" s="82">
        <v>0</v>
      </c>
      <c r="F179" s="82">
        <v>0</v>
      </c>
      <c r="G179" s="82">
        <v>0</v>
      </c>
      <c r="H179" s="82">
        <v>0</v>
      </c>
      <c r="I179" s="82">
        <v>0</v>
      </c>
      <c r="J179" s="82">
        <v>0</v>
      </c>
      <c r="K179" s="82">
        <v>0</v>
      </c>
      <c r="L179" s="82">
        <v>0</v>
      </c>
      <c r="M179" s="82">
        <v>0</v>
      </c>
      <c r="N179" s="82">
        <v>0</v>
      </c>
      <c r="O179" s="82">
        <v>0</v>
      </c>
      <c r="P179" s="82">
        <v>0</v>
      </c>
      <c r="Q179" s="82">
        <v>0</v>
      </c>
      <c r="R179" s="82">
        <v>0</v>
      </c>
      <c r="S179" s="82">
        <v>0</v>
      </c>
      <c r="T179" s="82">
        <v>0</v>
      </c>
      <c r="U179" s="82">
        <v>0</v>
      </c>
      <c r="V179" s="82">
        <v>0</v>
      </c>
      <c r="W179" s="82">
        <v>0</v>
      </c>
      <c r="X179" s="82">
        <v>0</v>
      </c>
      <c r="Y179" s="82">
        <v>0</v>
      </c>
      <c r="Z179" s="82">
        <v>0</v>
      </c>
      <c r="AA179" s="82">
        <v>0</v>
      </c>
      <c r="AB179" s="82">
        <v>0</v>
      </c>
      <c r="AC179" s="82">
        <v>0</v>
      </c>
      <c r="AD179" s="82">
        <v>0</v>
      </c>
      <c r="AE179" s="82">
        <v>0</v>
      </c>
      <c r="AF179" s="82">
        <v>0</v>
      </c>
      <c r="AG179" s="85" t="s">
        <v>11</v>
      </c>
    </row>
    <row r="180" spans="1:33" ht="15" customHeight="1" x14ac:dyDescent="0.35">
      <c r="A180" s="77" t="s">
        <v>2088</v>
      </c>
      <c r="B180" s="81" t="s">
        <v>1938</v>
      </c>
      <c r="C180" s="82">
        <v>0</v>
      </c>
      <c r="D180" s="82">
        <v>0</v>
      </c>
      <c r="E180" s="82">
        <v>0</v>
      </c>
      <c r="F180" s="82">
        <v>0</v>
      </c>
      <c r="G180" s="82">
        <v>0</v>
      </c>
      <c r="H180" s="82">
        <v>0</v>
      </c>
      <c r="I180" s="82">
        <v>0</v>
      </c>
      <c r="J180" s="82">
        <v>0</v>
      </c>
      <c r="K180" s="82">
        <v>0</v>
      </c>
      <c r="L180" s="82">
        <v>0</v>
      </c>
      <c r="M180" s="82">
        <v>0</v>
      </c>
      <c r="N180" s="82">
        <v>0</v>
      </c>
      <c r="O180" s="82">
        <v>0</v>
      </c>
      <c r="P180" s="82">
        <v>0</v>
      </c>
      <c r="Q180" s="82">
        <v>0</v>
      </c>
      <c r="R180" s="82">
        <v>0</v>
      </c>
      <c r="S180" s="82">
        <v>0</v>
      </c>
      <c r="T180" s="82">
        <v>0</v>
      </c>
      <c r="U180" s="82">
        <v>0</v>
      </c>
      <c r="V180" s="82">
        <v>0</v>
      </c>
      <c r="W180" s="82">
        <v>0</v>
      </c>
      <c r="X180" s="82">
        <v>0</v>
      </c>
      <c r="Y180" s="82">
        <v>0</v>
      </c>
      <c r="Z180" s="82">
        <v>0</v>
      </c>
      <c r="AA180" s="82">
        <v>0</v>
      </c>
      <c r="AB180" s="82">
        <v>0</v>
      </c>
      <c r="AC180" s="82">
        <v>0</v>
      </c>
      <c r="AD180" s="82">
        <v>0</v>
      </c>
      <c r="AE180" s="82">
        <v>0</v>
      </c>
      <c r="AF180" s="82">
        <v>0</v>
      </c>
      <c r="AG180" s="85" t="s">
        <v>11</v>
      </c>
    </row>
    <row r="181" spans="1:33" ht="12" customHeight="1" x14ac:dyDescent="0.35">
      <c r="A181" s="77" t="s">
        <v>2089</v>
      </c>
      <c r="B181" s="81" t="s">
        <v>1940</v>
      </c>
      <c r="C181" s="82">
        <v>0</v>
      </c>
      <c r="D181" s="82">
        <v>0</v>
      </c>
      <c r="E181" s="82">
        <v>0</v>
      </c>
      <c r="F181" s="82">
        <v>0</v>
      </c>
      <c r="G181" s="82">
        <v>0</v>
      </c>
      <c r="H181" s="82">
        <v>0</v>
      </c>
      <c r="I181" s="82">
        <v>0</v>
      </c>
      <c r="J181" s="82">
        <v>0</v>
      </c>
      <c r="K181" s="82">
        <v>0</v>
      </c>
      <c r="L181" s="82">
        <v>0</v>
      </c>
      <c r="M181" s="82">
        <v>0</v>
      </c>
      <c r="N181" s="82">
        <v>0</v>
      </c>
      <c r="O181" s="82">
        <v>0</v>
      </c>
      <c r="P181" s="82">
        <v>0</v>
      </c>
      <c r="Q181" s="82">
        <v>0</v>
      </c>
      <c r="R181" s="82">
        <v>0</v>
      </c>
      <c r="S181" s="82">
        <v>0</v>
      </c>
      <c r="T181" s="82">
        <v>0</v>
      </c>
      <c r="U181" s="82">
        <v>0</v>
      </c>
      <c r="V181" s="82">
        <v>0</v>
      </c>
      <c r="W181" s="82">
        <v>0</v>
      </c>
      <c r="X181" s="82">
        <v>0</v>
      </c>
      <c r="Y181" s="82">
        <v>0</v>
      </c>
      <c r="Z181" s="82">
        <v>0</v>
      </c>
      <c r="AA181" s="82">
        <v>0</v>
      </c>
      <c r="AB181" s="82">
        <v>0</v>
      </c>
      <c r="AC181" s="82">
        <v>0</v>
      </c>
      <c r="AD181" s="82">
        <v>0</v>
      </c>
      <c r="AE181" s="82">
        <v>0</v>
      </c>
      <c r="AF181" s="82">
        <v>0</v>
      </c>
      <c r="AG181" s="85" t="s">
        <v>11</v>
      </c>
    </row>
    <row r="182" spans="1:33" ht="15" customHeight="1" x14ac:dyDescent="0.35">
      <c r="A182" s="77" t="s">
        <v>2090</v>
      </c>
      <c r="B182" s="81" t="s">
        <v>1942</v>
      </c>
      <c r="C182" s="82">
        <v>0</v>
      </c>
      <c r="D182" s="82">
        <v>0</v>
      </c>
      <c r="E182" s="82">
        <v>0</v>
      </c>
      <c r="F182" s="82">
        <v>0</v>
      </c>
      <c r="G182" s="82">
        <v>0</v>
      </c>
      <c r="H182" s="82">
        <v>0</v>
      </c>
      <c r="I182" s="82">
        <v>0</v>
      </c>
      <c r="J182" s="82">
        <v>0</v>
      </c>
      <c r="K182" s="82">
        <v>0</v>
      </c>
      <c r="L182" s="82">
        <v>0</v>
      </c>
      <c r="M182" s="82">
        <v>0</v>
      </c>
      <c r="N182" s="82">
        <v>0</v>
      </c>
      <c r="O182" s="82">
        <v>0</v>
      </c>
      <c r="P182" s="82">
        <v>0</v>
      </c>
      <c r="Q182" s="82">
        <v>0</v>
      </c>
      <c r="R182" s="82">
        <v>0</v>
      </c>
      <c r="S182" s="82">
        <v>0</v>
      </c>
      <c r="T182" s="82">
        <v>0</v>
      </c>
      <c r="U182" s="82">
        <v>0</v>
      </c>
      <c r="V182" s="82">
        <v>0</v>
      </c>
      <c r="W182" s="82">
        <v>0</v>
      </c>
      <c r="X182" s="82">
        <v>0</v>
      </c>
      <c r="Y182" s="82">
        <v>0</v>
      </c>
      <c r="Z182" s="82">
        <v>0</v>
      </c>
      <c r="AA182" s="82">
        <v>0</v>
      </c>
      <c r="AB182" s="82">
        <v>0</v>
      </c>
      <c r="AC182" s="82">
        <v>0</v>
      </c>
      <c r="AD182" s="82">
        <v>0</v>
      </c>
      <c r="AE182" s="82">
        <v>0</v>
      </c>
      <c r="AF182" s="82">
        <v>0</v>
      </c>
      <c r="AG182" s="85" t="s">
        <v>11</v>
      </c>
    </row>
    <row r="183" spans="1:33" ht="15" customHeight="1" x14ac:dyDescent="0.35">
      <c r="A183" s="77" t="s">
        <v>2091</v>
      </c>
      <c r="B183" s="81" t="s">
        <v>1944</v>
      </c>
      <c r="C183" s="82">
        <v>0</v>
      </c>
      <c r="D183" s="82">
        <v>0</v>
      </c>
      <c r="E183" s="82">
        <v>0</v>
      </c>
      <c r="F183" s="82">
        <v>0</v>
      </c>
      <c r="G183" s="82">
        <v>0</v>
      </c>
      <c r="H183" s="82">
        <v>0</v>
      </c>
      <c r="I183" s="82">
        <v>0</v>
      </c>
      <c r="J183" s="82">
        <v>0</v>
      </c>
      <c r="K183" s="82">
        <v>0</v>
      </c>
      <c r="L183" s="82">
        <v>0</v>
      </c>
      <c r="M183" s="82">
        <v>0</v>
      </c>
      <c r="N183" s="82">
        <v>0</v>
      </c>
      <c r="O183" s="82">
        <v>0</v>
      </c>
      <c r="P183" s="82">
        <v>0</v>
      </c>
      <c r="Q183" s="82">
        <v>0</v>
      </c>
      <c r="R183" s="82">
        <v>0</v>
      </c>
      <c r="S183" s="82">
        <v>0</v>
      </c>
      <c r="T183" s="82">
        <v>0</v>
      </c>
      <c r="U183" s="82">
        <v>0</v>
      </c>
      <c r="V183" s="82">
        <v>0</v>
      </c>
      <c r="W183" s="82">
        <v>0</v>
      </c>
      <c r="X183" s="82">
        <v>0</v>
      </c>
      <c r="Y183" s="82">
        <v>0</v>
      </c>
      <c r="Z183" s="82">
        <v>0</v>
      </c>
      <c r="AA183" s="82">
        <v>0</v>
      </c>
      <c r="AB183" s="82">
        <v>0</v>
      </c>
      <c r="AC183" s="82">
        <v>0</v>
      </c>
      <c r="AD183" s="82">
        <v>0</v>
      </c>
      <c r="AE183" s="82">
        <v>0</v>
      </c>
      <c r="AF183" s="82">
        <v>0</v>
      </c>
      <c r="AG183" s="85" t="s">
        <v>11</v>
      </c>
    </row>
    <row r="184" spans="1:33" ht="15" customHeight="1" x14ac:dyDescent="0.35">
      <c r="A184" s="77" t="s">
        <v>2092</v>
      </c>
      <c r="B184" s="81" t="s">
        <v>1946</v>
      </c>
      <c r="C184" s="82">
        <v>0</v>
      </c>
      <c r="D184" s="82">
        <v>0</v>
      </c>
      <c r="E184" s="82">
        <v>0</v>
      </c>
      <c r="F184" s="82">
        <v>0</v>
      </c>
      <c r="G184" s="82">
        <v>0</v>
      </c>
      <c r="H184" s="82">
        <v>0</v>
      </c>
      <c r="I184" s="82">
        <v>0</v>
      </c>
      <c r="J184" s="82">
        <v>0</v>
      </c>
      <c r="K184" s="82">
        <v>0</v>
      </c>
      <c r="L184" s="82">
        <v>0</v>
      </c>
      <c r="M184" s="82">
        <v>0</v>
      </c>
      <c r="N184" s="82">
        <v>0</v>
      </c>
      <c r="O184" s="82">
        <v>0</v>
      </c>
      <c r="P184" s="82">
        <v>0</v>
      </c>
      <c r="Q184" s="82">
        <v>0</v>
      </c>
      <c r="R184" s="82">
        <v>0</v>
      </c>
      <c r="S184" s="82">
        <v>0</v>
      </c>
      <c r="T184" s="82">
        <v>0</v>
      </c>
      <c r="U184" s="82">
        <v>0</v>
      </c>
      <c r="V184" s="82">
        <v>0</v>
      </c>
      <c r="W184" s="82">
        <v>0</v>
      </c>
      <c r="X184" s="82">
        <v>0</v>
      </c>
      <c r="Y184" s="82">
        <v>0</v>
      </c>
      <c r="Z184" s="82">
        <v>0</v>
      </c>
      <c r="AA184" s="82">
        <v>0</v>
      </c>
      <c r="AB184" s="82">
        <v>0</v>
      </c>
      <c r="AC184" s="82">
        <v>0</v>
      </c>
      <c r="AD184" s="82">
        <v>0</v>
      </c>
      <c r="AE184" s="82">
        <v>0</v>
      </c>
      <c r="AF184" s="82">
        <v>0</v>
      </c>
      <c r="AG184" s="85" t="s">
        <v>11</v>
      </c>
    </row>
    <row r="185" spans="1:33" ht="15" customHeight="1" x14ac:dyDescent="0.35">
      <c r="B185" s="34" t="s">
        <v>23</v>
      </c>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5"/>
    </row>
    <row r="186" spans="1:33" ht="12" customHeight="1" x14ac:dyDescent="0.35">
      <c r="A186" s="77" t="s">
        <v>2093</v>
      </c>
      <c r="B186" s="81" t="s">
        <v>1916</v>
      </c>
      <c r="C186" s="82">
        <v>0</v>
      </c>
      <c r="D186" s="82">
        <v>0</v>
      </c>
      <c r="E186" s="82">
        <v>0</v>
      </c>
      <c r="F186" s="82">
        <v>0</v>
      </c>
      <c r="G186" s="82">
        <v>0</v>
      </c>
      <c r="H186" s="82">
        <v>0</v>
      </c>
      <c r="I186" s="82">
        <v>0</v>
      </c>
      <c r="J186" s="82">
        <v>0</v>
      </c>
      <c r="K186" s="82">
        <v>0</v>
      </c>
      <c r="L186" s="82">
        <v>0</v>
      </c>
      <c r="M186" s="82">
        <v>0</v>
      </c>
      <c r="N186" s="82">
        <v>0</v>
      </c>
      <c r="O186" s="82">
        <v>0</v>
      </c>
      <c r="P186" s="82">
        <v>0</v>
      </c>
      <c r="Q186" s="82">
        <v>0</v>
      </c>
      <c r="R186" s="82">
        <v>0</v>
      </c>
      <c r="S186" s="82">
        <v>0</v>
      </c>
      <c r="T186" s="82">
        <v>0</v>
      </c>
      <c r="U186" s="82">
        <v>0</v>
      </c>
      <c r="V186" s="82">
        <v>0</v>
      </c>
      <c r="W186" s="82">
        <v>0</v>
      </c>
      <c r="X186" s="82">
        <v>0</v>
      </c>
      <c r="Y186" s="82">
        <v>0</v>
      </c>
      <c r="Z186" s="82">
        <v>0</v>
      </c>
      <c r="AA186" s="82">
        <v>0</v>
      </c>
      <c r="AB186" s="82">
        <v>0</v>
      </c>
      <c r="AC186" s="82">
        <v>0</v>
      </c>
      <c r="AD186" s="82">
        <v>0</v>
      </c>
      <c r="AE186" s="82">
        <v>0</v>
      </c>
      <c r="AF186" s="82">
        <v>0</v>
      </c>
      <c r="AG186" s="85" t="s">
        <v>11</v>
      </c>
    </row>
    <row r="187" spans="1:33" ht="15" customHeight="1" x14ac:dyDescent="0.35">
      <c r="A187" s="77" t="s">
        <v>2094</v>
      </c>
      <c r="B187" s="81" t="s">
        <v>1918</v>
      </c>
      <c r="C187" s="82">
        <v>49.708754999999996</v>
      </c>
      <c r="D187" s="82">
        <v>48.845908999999999</v>
      </c>
      <c r="E187" s="82">
        <v>48.162543999999997</v>
      </c>
      <c r="F187" s="82">
        <v>47.609172999999998</v>
      </c>
      <c r="G187" s="82">
        <v>47.217216000000001</v>
      </c>
      <c r="H187" s="82">
        <v>46.916187000000001</v>
      </c>
      <c r="I187" s="82">
        <v>46.696784999999998</v>
      </c>
      <c r="J187" s="82">
        <v>46.512771999999998</v>
      </c>
      <c r="K187" s="82">
        <v>46.351765</v>
      </c>
      <c r="L187" s="82">
        <v>46.219109000000003</v>
      </c>
      <c r="M187" s="82">
        <v>46.109279999999998</v>
      </c>
      <c r="N187" s="82">
        <v>46.005001</v>
      </c>
      <c r="O187" s="82">
        <v>45.906368000000001</v>
      </c>
      <c r="P187" s="82">
        <v>45.793343</v>
      </c>
      <c r="Q187" s="82">
        <v>45.686610999999999</v>
      </c>
      <c r="R187" s="82">
        <v>45.591610000000003</v>
      </c>
      <c r="S187" s="82">
        <v>45.503898999999997</v>
      </c>
      <c r="T187" s="82">
        <v>45.422671999999999</v>
      </c>
      <c r="U187" s="82">
        <v>45.345356000000002</v>
      </c>
      <c r="V187" s="82">
        <v>45.275252999999999</v>
      </c>
      <c r="W187" s="82">
        <v>45.207684</v>
      </c>
      <c r="X187" s="82">
        <v>45.144665000000003</v>
      </c>
      <c r="Y187" s="82">
        <v>45.085296999999997</v>
      </c>
      <c r="Z187" s="82">
        <v>45.030715999999998</v>
      </c>
      <c r="AA187" s="82">
        <v>44.97974</v>
      </c>
      <c r="AB187" s="82">
        <v>44.932696999999997</v>
      </c>
      <c r="AC187" s="82">
        <v>44.887829000000004</v>
      </c>
      <c r="AD187" s="82">
        <v>44.846684000000003</v>
      </c>
      <c r="AE187" s="82">
        <v>44.807850000000002</v>
      </c>
      <c r="AF187" s="82">
        <v>44.750186999999997</v>
      </c>
      <c r="AG187" s="85">
        <v>-4.0000000000000001E-3</v>
      </c>
    </row>
    <row r="188" spans="1:33" ht="15" customHeight="1" x14ac:dyDescent="0.35">
      <c r="A188" s="77" t="s">
        <v>2095</v>
      </c>
      <c r="B188" s="81" t="s">
        <v>1920</v>
      </c>
      <c r="C188" s="82">
        <v>42.412936999999999</v>
      </c>
      <c r="D188" s="82">
        <v>41.492645000000003</v>
      </c>
      <c r="E188" s="82">
        <v>40.784077000000003</v>
      </c>
      <c r="F188" s="82">
        <v>40.222225000000002</v>
      </c>
      <c r="G188" s="82">
        <v>39.889468999999998</v>
      </c>
      <c r="H188" s="82">
        <v>39.601447999999998</v>
      </c>
      <c r="I188" s="82">
        <v>39.353206999999998</v>
      </c>
      <c r="J188" s="82">
        <v>39.157829</v>
      </c>
      <c r="K188" s="82">
        <v>38.984943000000001</v>
      </c>
      <c r="L188" s="82">
        <v>38.841132999999999</v>
      </c>
      <c r="M188" s="82">
        <v>38.721812999999997</v>
      </c>
      <c r="N188" s="82">
        <v>38.609164999999997</v>
      </c>
      <c r="O188" s="82">
        <v>38.503250000000001</v>
      </c>
      <c r="P188" s="82">
        <v>38.383316000000001</v>
      </c>
      <c r="Q188" s="82">
        <v>38.270527000000001</v>
      </c>
      <c r="R188" s="82">
        <v>38.171776000000001</v>
      </c>
      <c r="S188" s="82">
        <v>38.081085000000002</v>
      </c>
      <c r="T188" s="82">
        <v>37.996161999999998</v>
      </c>
      <c r="U188" s="82">
        <v>37.915520000000001</v>
      </c>
      <c r="V188" s="82">
        <v>37.840809</v>
      </c>
      <c r="W188" s="82">
        <v>37.769592000000003</v>
      </c>
      <c r="X188" s="82">
        <v>37.702449999999999</v>
      </c>
      <c r="Y188" s="82">
        <v>37.639541999999999</v>
      </c>
      <c r="Z188" s="82">
        <v>37.581435999999997</v>
      </c>
      <c r="AA188" s="82">
        <v>37.527203</v>
      </c>
      <c r="AB188" s="82">
        <v>37.476883000000001</v>
      </c>
      <c r="AC188" s="82">
        <v>37.429268</v>
      </c>
      <c r="AD188" s="82">
        <v>37.384501999999998</v>
      </c>
      <c r="AE188" s="82">
        <v>37.342776999999998</v>
      </c>
      <c r="AF188" s="82">
        <v>37.281979</v>
      </c>
      <c r="AG188" s="85">
        <v>-4.0000000000000001E-3</v>
      </c>
    </row>
    <row r="189" spans="1:33" ht="15" customHeight="1" x14ac:dyDescent="0.35">
      <c r="A189" s="77" t="s">
        <v>2096</v>
      </c>
      <c r="B189" s="81" t="s">
        <v>1922</v>
      </c>
      <c r="C189" s="82">
        <v>43.723049000000003</v>
      </c>
      <c r="D189" s="82">
        <v>42.587333999999998</v>
      </c>
      <c r="E189" s="82">
        <v>41.651493000000002</v>
      </c>
      <c r="F189" s="82">
        <v>40.852229999999999</v>
      </c>
      <c r="G189" s="82">
        <v>40.416111000000001</v>
      </c>
      <c r="H189" s="82">
        <v>40.087947999999997</v>
      </c>
      <c r="I189" s="82">
        <v>39.829914000000002</v>
      </c>
      <c r="J189" s="82">
        <v>39.633698000000003</v>
      </c>
      <c r="K189" s="82">
        <v>39.444988000000002</v>
      </c>
      <c r="L189" s="82">
        <v>39.298988000000001</v>
      </c>
      <c r="M189" s="82">
        <v>39.190693000000003</v>
      </c>
      <c r="N189" s="82">
        <v>39.073245999999997</v>
      </c>
      <c r="O189" s="82">
        <v>38.959721000000002</v>
      </c>
      <c r="P189" s="82">
        <v>38.831561999999998</v>
      </c>
      <c r="Q189" s="82">
        <v>38.710116999999997</v>
      </c>
      <c r="R189" s="82">
        <v>38.610233000000001</v>
      </c>
      <c r="S189" s="82">
        <v>38.517901999999999</v>
      </c>
      <c r="T189" s="82">
        <v>38.431431000000003</v>
      </c>
      <c r="U189" s="82">
        <v>38.349293000000003</v>
      </c>
      <c r="V189" s="82">
        <v>38.276806000000001</v>
      </c>
      <c r="W189" s="82">
        <v>38.207577000000001</v>
      </c>
      <c r="X189" s="82">
        <v>38.142310999999999</v>
      </c>
      <c r="Y189" s="82">
        <v>38.081023999999999</v>
      </c>
      <c r="Z189" s="82">
        <v>38.026440000000001</v>
      </c>
      <c r="AA189" s="82">
        <v>37.975459999999998</v>
      </c>
      <c r="AB189" s="82">
        <v>37.928257000000002</v>
      </c>
      <c r="AC189" s="82">
        <v>37.883586999999999</v>
      </c>
      <c r="AD189" s="82">
        <v>37.841678999999999</v>
      </c>
      <c r="AE189" s="82">
        <v>37.802559000000002</v>
      </c>
      <c r="AF189" s="82">
        <v>37.744281999999998</v>
      </c>
      <c r="AG189" s="85">
        <v>-5.0000000000000001E-3</v>
      </c>
    </row>
    <row r="190" spans="1:33" ht="15" customHeight="1" x14ac:dyDescent="0.35">
      <c r="A190" s="77" t="s">
        <v>2097</v>
      </c>
      <c r="B190" s="81" t="s">
        <v>1924</v>
      </c>
      <c r="C190" s="82">
        <v>53.067242</v>
      </c>
      <c r="D190" s="82">
        <v>51.595730000000003</v>
      </c>
      <c r="E190" s="82">
        <v>50.352032000000001</v>
      </c>
      <c r="F190" s="82">
        <v>49.243625999999999</v>
      </c>
      <c r="G190" s="82">
        <v>48.688118000000003</v>
      </c>
      <c r="H190" s="82">
        <v>48.253158999999997</v>
      </c>
      <c r="I190" s="82">
        <v>47.913283999999997</v>
      </c>
      <c r="J190" s="82">
        <v>47.661242999999999</v>
      </c>
      <c r="K190" s="82">
        <v>47.399718999999997</v>
      </c>
      <c r="L190" s="82">
        <v>47.206051000000002</v>
      </c>
      <c r="M190" s="82">
        <v>47.074474000000002</v>
      </c>
      <c r="N190" s="82">
        <v>46.913981999999997</v>
      </c>
      <c r="O190" s="82">
        <v>46.755386000000001</v>
      </c>
      <c r="P190" s="82">
        <v>46.584327999999999</v>
      </c>
      <c r="Q190" s="82">
        <v>46.421894000000002</v>
      </c>
      <c r="R190" s="82">
        <v>46.294060000000002</v>
      </c>
      <c r="S190" s="82">
        <v>46.174942000000001</v>
      </c>
      <c r="T190" s="82">
        <v>46.062652999999997</v>
      </c>
      <c r="U190" s="82">
        <v>45.955146999999997</v>
      </c>
      <c r="V190" s="82">
        <v>45.864254000000003</v>
      </c>
      <c r="W190" s="82">
        <v>45.776772000000001</v>
      </c>
      <c r="X190" s="82">
        <v>45.694088000000001</v>
      </c>
      <c r="Y190" s="82">
        <v>45.615715000000002</v>
      </c>
      <c r="Z190" s="82">
        <v>45.547851999999999</v>
      </c>
      <c r="AA190" s="82">
        <v>45.484240999999997</v>
      </c>
      <c r="AB190" s="82">
        <v>45.424999</v>
      </c>
      <c r="AC190" s="82">
        <v>45.368568000000003</v>
      </c>
      <c r="AD190" s="82">
        <v>45.315697</v>
      </c>
      <c r="AE190" s="82">
        <v>45.265799999999999</v>
      </c>
      <c r="AF190" s="82">
        <v>45.19717</v>
      </c>
      <c r="AG190" s="85">
        <v>-6.0000000000000001E-3</v>
      </c>
    </row>
    <row r="191" spans="1:33" ht="15" customHeight="1" x14ac:dyDescent="0.35">
      <c r="A191" s="77" t="s">
        <v>2098</v>
      </c>
      <c r="B191" s="81" t="s">
        <v>1926</v>
      </c>
      <c r="C191" s="82">
        <v>112.672066</v>
      </c>
      <c r="D191" s="82">
        <v>111.346024</v>
      </c>
      <c r="E191" s="82">
        <v>110.209915</v>
      </c>
      <c r="F191" s="82">
        <v>109.19631200000001</v>
      </c>
      <c r="G191" s="82">
        <v>108.74543</v>
      </c>
      <c r="H191" s="82">
        <v>108.42115</v>
      </c>
      <c r="I191" s="82">
        <v>108.13314099999999</v>
      </c>
      <c r="J191" s="82">
        <v>107.92409499999999</v>
      </c>
      <c r="K191" s="82">
        <v>107.70130899999999</v>
      </c>
      <c r="L191" s="82">
        <v>107.542389</v>
      </c>
      <c r="M191" s="82">
        <v>107.43581399999999</v>
      </c>
      <c r="N191" s="82">
        <v>107.295013</v>
      </c>
      <c r="O191" s="82">
        <v>107.156509</v>
      </c>
      <c r="P191" s="82">
        <v>107.003136</v>
      </c>
      <c r="Q191" s="82">
        <v>106.85777299999999</v>
      </c>
      <c r="R191" s="82">
        <v>106.746307</v>
      </c>
      <c r="S191" s="82">
        <v>106.642792</v>
      </c>
      <c r="T191" s="82">
        <v>106.54512800000001</v>
      </c>
      <c r="U191" s="82">
        <v>106.451515</v>
      </c>
      <c r="V191" s="82">
        <v>106.37402299999999</v>
      </c>
      <c r="W191" s="82">
        <v>106.29924800000001</v>
      </c>
      <c r="X191" s="82">
        <v>106.228737</v>
      </c>
      <c r="Y191" s="82">
        <v>106.161125</v>
      </c>
      <c r="Z191" s="82">
        <v>106.103722</v>
      </c>
      <c r="AA191" s="82">
        <v>106.050247</v>
      </c>
      <c r="AB191" s="82">
        <v>106.00095399999999</v>
      </c>
      <c r="AC191" s="82">
        <v>105.954277</v>
      </c>
      <c r="AD191" s="82">
        <v>105.910713</v>
      </c>
      <c r="AE191" s="82">
        <v>105.86977400000001</v>
      </c>
      <c r="AF191" s="82">
        <v>105.809776</v>
      </c>
      <c r="AG191" s="85">
        <v>-2E-3</v>
      </c>
    </row>
    <row r="192" spans="1:33" ht="12" customHeight="1" x14ac:dyDescent="0.35">
      <c r="A192" s="77" t="s">
        <v>2099</v>
      </c>
      <c r="B192" s="81" t="s">
        <v>1928</v>
      </c>
      <c r="C192" s="82">
        <v>44.426043999999997</v>
      </c>
      <c r="D192" s="82">
        <v>43.210003</v>
      </c>
      <c r="E192" s="82">
        <v>42.207405000000001</v>
      </c>
      <c r="F192" s="82">
        <v>41.369919000000003</v>
      </c>
      <c r="G192" s="82">
        <v>40.868915999999999</v>
      </c>
      <c r="H192" s="82">
        <v>40.480269999999997</v>
      </c>
      <c r="I192" s="82">
        <v>40.189025999999998</v>
      </c>
      <c r="J192" s="82">
        <v>39.971496999999999</v>
      </c>
      <c r="K192" s="82">
        <v>39.753632000000003</v>
      </c>
      <c r="L192" s="82">
        <v>39.588104000000001</v>
      </c>
      <c r="M192" s="82">
        <v>39.469841000000002</v>
      </c>
      <c r="N192" s="82">
        <v>39.335217</v>
      </c>
      <c r="O192" s="82">
        <v>39.203487000000003</v>
      </c>
      <c r="P192" s="82">
        <v>39.058346</v>
      </c>
      <c r="Q192" s="82">
        <v>38.920963</v>
      </c>
      <c r="R192" s="82">
        <v>38.809803000000002</v>
      </c>
      <c r="S192" s="82">
        <v>38.706691999999997</v>
      </c>
      <c r="T192" s="82">
        <v>38.609886000000003</v>
      </c>
      <c r="U192" s="82">
        <v>38.517699999999998</v>
      </c>
      <c r="V192" s="82">
        <v>38.437424</v>
      </c>
      <c r="W192" s="82">
        <v>38.360683000000002</v>
      </c>
      <c r="X192" s="82">
        <v>38.288165999999997</v>
      </c>
      <c r="Y192" s="82">
        <v>38.220013000000002</v>
      </c>
      <c r="Z192" s="82">
        <v>38.159579999999998</v>
      </c>
      <c r="AA192" s="82">
        <v>38.104874000000002</v>
      </c>
      <c r="AB192" s="82">
        <v>38.054023999999998</v>
      </c>
      <c r="AC192" s="82">
        <v>38.006278999999999</v>
      </c>
      <c r="AD192" s="82">
        <v>37.959797000000002</v>
      </c>
      <c r="AE192" s="82">
        <v>37.916992</v>
      </c>
      <c r="AF192" s="82">
        <v>37.854675</v>
      </c>
      <c r="AG192" s="85">
        <v>-6.0000000000000001E-3</v>
      </c>
    </row>
    <row r="193" spans="1:33" ht="15" customHeight="1" x14ac:dyDescent="0.35">
      <c r="A193" s="77" t="s">
        <v>2100</v>
      </c>
      <c r="B193" s="81" t="s">
        <v>1930</v>
      </c>
      <c r="C193" s="82">
        <v>59.174334999999999</v>
      </c>
      <c r="D193" s="82">
        <v>57.654342999999997</v>
      </c>
      <c r="E193" s="82">
        <v>56.394592000000003</v>
      </c>
      <c r="F193" s="82">
        <v>55.301594000000001</v>
      </c>
      <c r="G193" s="82">
        <v>54.702187000000002</v>
      </c>
      <c r="H193" s="82">
        <v>54.233767999999998</v>
      </c>
      <c r="I193" s="82">
        <v>53.862408000000002</v>
      </c>
      <c r="J193" s="82">
        <v>53.581757000000003</v>
      </c>
      <c r="K193" s="82">
        <v>53.302998000000002</v>
      </c>
      <c r="L193" s="82">
        <v>53.087605000000003</v>
      </c>
      <c r="M193" s="82">
        <v>52.928947000000001</v>
      </c>
      <c r="N193" s="82">
        <v>52.752357000000003</v>
      </c>
      <c r="O193" s="82">
        <v>52.580089999999998</v>
      </c>
      <c r="P193" s="82">
        <v>52.396586999999997</v>
      </c>
      <c r="Q193" s="82">
        <v>52.223861999999997</v>
      </c>
      <c r="R193" s="82">
        <v>52.082672000000002</v>
      </c>
      <c r="S193" s="82">
        <v>51.952057000000003</v>
      </c>
      <c r="T193" s="82">
        <v>51.828052999999997</v>
      </c>
      <c r="U193" s="82">
        <v>51.709086999999997</v>
      </c>
      <c r="V193" s="82">
        <v>51.604809000000003</v>
      </c>
      <c r="W193" s="82">
        <v>51.504435999999998</v>
      </c>
      <c r="X193" s="82">
        <v>51.409592000000004</v>
      </c>
      <c r="Y193" s="82">
        <v>51.319930999999997</v>
      </c>
      <c r="Z193" s="82">
        <v>51.240161999999998</v>
      </c>
      <c r="AA193" s="82">
        <v>51.165000999999997</v>
      </c>
      <c r="AB193" s="82">
        <v>51.094752999999997</v>
      </c>
      <c r="AC193" s="82">
        <v>51.030186</v>
      </c>
      <c r="AD193" s="82">
        <v>50.967407000000001</v>
      </c>
      <c r="AE193" s="82">
        <v>50.909863000000001</v>
      </c>
      <c r="AF193" s="82">
        <v>50.832886000000002</v>
      </c>
      <c r="AG193" s="85">
        <v>-5.0000000000000001E-3</v>
      </c>
    </row>
    <row r="194" spans="1:33" ht="15" customHeight="1" x14ac:dyDescent="0.35">
      <c r="A194" s="77" t="s">
        <v>2101</v>
      </c>
      <c r="B194" s="81" t="s">
        <v>1932</v>
      </c>
      <c r="C194" s="82">
        <v>46.863556000000003</v>
      </c>
      <c r="D194" s="82">
        <v>45.713096999999998</v>
      </c>
      <c r="E194" s="82">
        <v>44.896464999999999</v>
      </c>
      <c r="F194" s="82">
        <v>44.248558000000003</v>
      </c>
      <c r="G194" s="82">
        <v>43.758243999999998</v>
      </c>
      <c r="H194" s="82">
        <v>43.392982000000003</v>
      </c>
      <c r="I194" s="82">
        <v>43.111446000000001</v>
      </c>
      <c r="J194" s="82">
        <v>42.891917999999997</v>
      </c>
      <c r="K194" s="82">
        <v>42.711182000000001</v>
      </c>
      <c r="L194" s="82">
        <v>42.561646000000003</v>
      </c>
      <c r="M194" s="82">
        <v>42.436424000000002</v>
      </c>
      <c r="N194" s="82">
        <v>42.327435000000001</v>
      </c>
      <c r="O194" s="82">
        <v>42.228752</v>
      </c>
      <c r="P194" s="82">
        <v>42.073619999999998</v>
      </c>
      <c r="Q194" s="82">
        <v>41.913868000000001</v>
      </c>
      <c r="R194" s="82">
        <v>41.765929999999997</v>
      </c>
      <c r="S194" s="82">
        <v>41.626987</v>
      </c>
      <c r="T194" s="82">
        <v>41.496589999999998</v>
      </c>
      <c r="U194" s="82">
        <v>41.372002000000002</v>
      </c>
      <c r="V194" s="82">
        <v>41.256247999999999</v>
      </c>
      <c r="W194" s="82">
        <v>41.143185000000003</v>
      </c>
      <c r="X194" s="82">
        <v>41.036343000000002</v>
      </c>
      <c r="Y194" s="82">
        <v>40.933982999999998</v>
      </c>
      <c r="Z194" s="82">
        <v>40.837048000000003</v>
      </c>
      <c r="AA194" s="82">
        <v>40.745178000000003</v>
      </c>
      <c r="AB194" s="82">
        <v>40.658481999999999</v>
      </c>
      <c r="AC194" s="82">
        <v>40.575145999999997</v>
      </c>
      <c r="AD194" s="82">
        <v>40.496524999999998</v>
      </c>
      <c r="AE194" s="82">
        <v>40.421391</v>
      </c>
      <c r="AF194" s="82">
        <v>40.342776999999998</v>
      </c>
      <c r="AG194" s="85">
        <v>-5.0000000000000001E-3</v>
      </c>
    </row>
    <row r="195" spans="1:33" ht="15" customHeight="1" x14ac:dyDescent="0.35">
      <c r="A195" s="77" t="s">
        <v>2102</v>
      </c>
      <c r="B195" s="81" t="s">
        <v>1934</v>
      </c>
      <c r="C195" s="82">
        <v>0</v>
      </c>
      <c r="D195" s="82">
        <v>0</v>
      </c>
      <c r="E195" s="82">
        <v>0</v>
      </c>
      <c r="F195" s="82">
        <v>0</v>
      </c>
      <c r="G195" s="82">
        <v>0</v>
      </c>
      <c r="H195" s="82">
        <v>0</v>
      </c>
      <c r="I195" s="82">
        <v>0</v>
      </c>
      <c r="J195" s="82">
        <v>0</v>
      </c>
      <c r="K195" s="82">
        <v>0</v>
      </c>
      <c r="L195" s="82">
        <v>0</v>
      </c>
      <c r="M195" s="82">
        <v>0</v>
      </c>
      <c r="N195" s="82">
        <v>0</v>
      </c>
      <c r="O195" s="82">
        <v>0</v>
      </c>
      <c r="P195" s="82">
        <v>0</v>
      </c>
      <c r="Q195" s="82">
        <v>0</v>
      </c>
      <c r="R195" s="82">
        <v>0</v>
      </c>
      <c r="S195" s="82">
        <v>0</v>
      </c>
      <c r="T195" s="82">
        <v>0</v>
      </c>
      <c r="U195" s="82">
        <v>0</v>
      </c>
      <c r="V195" s="82">
        <v>0</v>
      </c>
      <c r="W195" s="82">
        <v>0</v>
      </c>
      <c r="X195" s="82">
        <v>0</v>
      </c>
      <c r="Y195" s="82">
        <v>0</v>
      </c>
      <c r="Z195" s="82">
        <v>0</v>
      </c>
      <c r="AA195" s="82">
        <v>0</v>
      </c>
      <c r="AB195" s="82">
        <v>0</v>
      </c>
      <c r="AC195" s="82">
        <v>0</v>
      </c>
      <c r="AD195" s="82">
        <v>0</v>
      </c>
      <c r="AE195" s="82">
        <v>0</v>
      </c>
      <c r="AF195" s="82">
        <v>0</v>
      </c>
      <c r="AG195" s="85" t="s">
        <v>11</v>
      </c>
    </row>
    <row r="196" spans="1:33" ht="12" customHeight="1" x14ac:dyDescent="0.35">
      <c r="A196" s="77" t="s">
        <v>2103</v>
      </c>
      <c r="B196" s="81" t="s">
        <v>1936</v>
      </c>
      <c r="C196" s="82">
        <v>42.584952999999999</v>
      </c>
      <c r="D196" s="82">
        <v>41.636192000000001</v>
      </c>
      <c r="E196" s="82">
        <v>40.993687000000001</v>
      </c>
      <c r="F196" s="82">
        <v>40.550468000000002</v>
      </c>
      <c r="G196" s="82">
        <v>40.221961999999998</v>
      </c>
      <c r="H196" s="82">
        <v>40.048499999999997</v>
      </c>
      <c r="I196" s="82">
        <v>39.915897000000001</v>
      </c>
      <c r="J196" s="82">
        <v>39.812519000000002</v>
      </c>
      <c r="K196" s="82">
        <v>39.738303999999999</v>
      </c>
      <c r="L196" s="82">
        <v>39.677120000000002</v>
      </c>
      <c r="M196" s="82">
        <v>39.624392999999998</v>
      </c>
      <c r="N196" s="82">
        <v>39.575108</v>
      </c>
      <c r="O196" s="82">
        <v>39.526524000000002</v>
      </c>
      <c r="P196" s="82">
        <v>39.414684000000001</v>
      </c>
      <c r="Q196" s="82">
        <v>39.300423000000002</v>
      </c>
      <c r="R196" s="82">
        <v>39.196739000000001</v>
      </c>
      <c r="S196" s="82">
        <v>39.103146000000002</v>
      </c>
      <c r="T196" s="82">
        <v>39.009189999999997</v>
      </c>
      <c r="U196" s="82">
        <v>38.919426000000001</v>
      </c>
      <c r="V196" s="82">
        <v>38.834170999999998</v>
      </c>
      <c r="W196" s="82">
        <v>38.752144000000001</v>
      </c>
      <c r="X196" s="82">
        <v>38.674156000000004</v>
      </c>
      <c r="Y196" s="82">
        <v>38.600391000000002</v>
      </c>
      <c r="Z196" s="82">
        <v>38.530456999999998</v>
      </c>
      <c r="AA196" s="82">
        <v>38.464267999999997</v>
      </c>
      <c r="AB196" s="82">
        <v>38.401916999999997</v>
      </c>
      <c r="AC196" s="82">
        <v>38.342441999999998</v>
      </c>
      <c r="AD196" s="82">
        <v>38.285499999999999</v>
      </c>
      <c r="AE196" s="82">
        <v>38.231647000000002</v>
      </c>
      <c r="AF196" s="82">
        <v>38.173191000000003</v>
      </c>
      <c r="AG196" s="85">
        <v>-4.0000000000000001E-3</v>
      </c>
    </row>
    <row r="197" spans="1:33" ht="15" customHeight="1" x14ac:dyDescent="0.35">
      <c r="A197" s="77" t="s">
        <v>2104</v>
      </c>
      <c r="B197" s="81" t="s">
        <v>1938</v>
      </c>
      <c r="C197" s="82">
        <v>0</v>
      </c>
      <c r="D197" s="82">
        <v>0</v>
      </c>
      <c r="E197" s="82">
        <v>0</v>
      </c>
      <c r="F197" s="82">
        <v>0</v>
      </c>
      <c r="G197" s="82">
        <v>0</v>
      </c>
      <c r="H197" s="82">
        <v>0</v>
      </c>
      <c r="I197" s="82">
        <v>0</v>
      </c>
      <c r="J197" s="82">
        <v>0</v>
      </c>
      <c r="K197" s="82">
        <v>0</v>
      </c>
      <c r="L197" s="82">
        <v>0</v>
      </c>
      <c r="M197" s="82">
        <v>0</v>
      </c>
      <c r="N197" s="82">
        <v>0</v>
      </c>
      <c r="O197" s="82">
        <v>0</v>
      </c>
      <c r="P197" s="82">
        <v>0</v>
      </c>
      <c r="Q197" s="82">
        <v>0</v>
      </c>
      <c r="R197" s="82">
        <v>0</v>
      </c>
      <c r="S197" s="82">
        <v>0</v>
      </c>
      <c r="T197" s="82">
        <v>0</v>
      </c>
      <c r="U197" s="82">
        <v>0</v>
      </c>
      <c r="V197" s="82">
        <v>0</v>
      </c>
      <c r="W197" s="82">
        <v>0</v>
      </c>
      <c r="X197" s="82">
        <v>0</v>
      </c>
      <c r="Y197" s="82">
        <v>0</v>
      </c>
      <c r="Z197" s="82">
        <v>0</v>
      </c>
      <c r="AA197" s="82">
        <v>0</v>
      </c>
      <c r="AB197" s="82">
        <v>0</v>
      </c>
      <c r="AC197" s="82">
        <v>0</v>
      </c>
      <c r="AD197" s="82">
        <v>0</v>
      </c>
      <c r="AE197" s="82">
        <v>0</v>
      </c>
      <c r="AF197" s="82">
        <v>0</v>
      </c>
      <c r="AG197" s="85" t="s">
        <v>11</v>
      </c>
    </row>
    <row r="198" spans="1:33" ht="15" customHeight="1" x14ac:dyDescent="0.35">
      <c r="A198" s="77" t="s">
        <v>2105</v>
      </c>
      <c r="B198" s="81" t="s">
        <v>1940</v>
      </c>
      <c r="C198" s="82">
        <v>61.412574999999997</v>
      </c>
      <c r="D198" s="82">
        <v>60.076225000000001</v>
      </c>
      <c r="E198" s="82">
        <v>59.073279999999997</v>
      </c>
      <c r="F198" s="82">
        <v>58.271636999999998</v>
      </c>
      <c r="G198" s="82">
        <v>57.675868999999999</v>
      </c>
      <c r="H198" s="82">
        <v>57.227271999999999</v>
      </c>
      <c r="I198" s="82">
        <v>56.878909999999998</v>
      </c>
      <c r="J198" s="82">
        <v>56.605209000000002</v>
      </c>
      <c r="K198" s="82">
        <v>56.376347000000003</v>
      </c>
      <c r="L198" s="82">
        <v>56.183788</v>
      </c>
      <c r="M198" s="82">
        <v>56.019683999999998</v>
      </c>
      <c r="N198" s="82">
        <v>55.876475999999997</v>
      </c>
      <c r="O198" s="82">
        <v>55.742786000000002</v>
      </c>
      <c r="P198" s="82">
        <v>55.552574</v>
      </c>
      <c r="Q198" s="82">
        <v>55.365208000000003</v>
      </c>
      <c r="R198" s="82">
        <v>55.193420000000003</v>
      </c>
      <c r="S198" s="82">
        <v>55.033188000000003</v>
      </c>
      <c r="T198" s="82">
        <v>54.882015000000003</v>
      </c>
      <c r="U198" s="82">
        <v>54.737160000000003</v>
      </c>
      <c r="V198" s="82">
        <v>54.599079000000003</v>
      </c>
      <c r="W198" s="82">
        <v>54.465800999999999</v>
      </c>
      <c r="X198" s="82">
        <v>54.338912999999998</v>
      </c>
      <c r="Y198" s="82">
        <v>54.218296000000002</v>
      </c>
      <c r="Z198" s="82">
        <v>54.103394000000002</v>
      </c>
      <c r="AA198" s="82">
        <v>53.994216999999999</v>
      </c>
      <c r="AB198" s="82">
        <v>53.891204999999999</v>
      </c>
      <c r="AC198" s="82">
        <v>53.792309000000003</v>
      </c>
      <c r="AD198" s="82">
        <v>53.698222999999999</v>
      </c>
      <c r="AE198" s="82">
        <v>53.608607999999997</v>
      </c>
      <c r="AF198" s="82">
        <v>53.515808</v>
      </c>
      <c r="AG198" s="85">
        <v>-5.0000000000000001E-3</v>
      </c>
    </row>
    <row r="199" spans="1:33" ht="15" customHeight="1" x14ac:dyDescent="0.35">
      <c r="A199" s="77" t="s">
        <v>2106</v>
      </c>
      <c r="B199" s="81" t="s">
        <v>1942</v>
      </c>
      <c r="C199" s="82">
        <v>86.827613999999997</v>
      </c>
      <c r="D199" s="82">
        <v>85.072188999999995</v>
      </c>
      <c r="E199" s="82">
        <v>83.758408000000003</v>
      </c>
      <c r="F199" s="82">
        <v>82.714600000000004</v>
      </c>
      <c r="G199" s="82">
        <v>81.896225000000001</v>
      </c>
      <c r="H199" s="82">
        <v>81.287018000000003</v>
      </c>
      <c r="I199" s="82">
        <v>80.815781000000001</v>
      </c>
      <c r="J199" s="82">
        <v>80.438972000000007</v>
      </c>
      <c r="K199" s="82">
        <v>80.118628999999999</v>
      </c>
      <c r="L199" s="82">
        <v>79.839989000000003</v>
      </c>
      <c r="M199" s="82">
        <v>79.594787999999994</v>
      </c>
      <c r="N199" s="82">
        <v>79.380324999999999</v>
      </c>
      <c r="O199" s="82">
        <v>79.177773000000002</v>
      </c>
      <c r="P199" s="82">
        <v>78.923850999999999</v>
      </c>
      <c r="Q199" s="82">
        <v>78.678787</v>
      </c>
      <c r="R199" s="82">
        <v>78.452003000000005</v>
      </c>
      <c r="S199" s="82">
        <v>78.244147999999996</v>
      </c>
      <c r="T199" s="82">
        <v>78.044708</v>
      </c>
      <c r="U199" s="82">
        <v>77.853927999999996</v>
      </c>
      <c r="V199" s="82">
        <v>77.670090000000002</v>
      </c>
      <c r="W199" s="82">
        <v>77.493042000000003</v>
      </c>
      <c r="X199" s="82">
        <v>77.324303</v>
      </c>
      <c r="Y199" s="82">
        <v>77.164878999999999</v>
      </c>
      <c r="Z199" s="82">
        <v>77.012466000000003</v>
      </c>
      <c r="AA199" s="82">
        <v>76.867621999999997</v>
      </c>
      <c r="AB199" s="82">
        <v>76.730080000000001</v>
      </c>
      <c r="AC199" s="82">
        <v>76.600479000000007</v>
      </c>
      <c r="AD199" s="82">
        <v>76.474570999999997</v>
      </c>
      <c r="AE199" s="82">
        <v>76.356849999999994</v>
      </c>
      <c r="AF199" s="82">
        <v>76.235709999999997</v>
      </c>
      <c r="AG199" s="85">
        <v>-4.0000000000000001E-3</v>
      </c>
    </row>
    <row r="200" spans="1:33" ht="15" customHeight="1" x14ac:dyDescent="0.35">
      <c r="A200" s="77" t="s">
        <v>2107</v>
      </c>
      <c r="B200" s="81" t="s">
        <v>1944</v>
      </c>
      <c r="C200" s="82">
        <v>46.066398999999997</v>
      </c>
      <c r="D200" s="82">
        <v>44.824924000000003</v>
      </c>
      <c r="E200" s="82">
        <v>43.81015</v>
      </c>
      <c r="F200" s="82">
        <v>42.938155999999999</v>
      </c>
      <c r="G200" s="82">
        <v>42.475234999999998</v>
      </c>
      <c r="H200" s="82">
        <v>42.151328999999997</v>
      </c>
      <c r="I200" s="82">
        <v>41.895434999999999</v>
      </c>
      <c r="J200" s="82">
        <v>41.715488000000001</v>
      </c>
      <c r="K200" s="82">
        <v>41.534702000000003</v>
      </c>
      <c r="L200" s="82">
        <v>41.405884</v>
      </c>
      <c r="M200" s="82">
        <v>41.324444</v>
      </c>
      <c r="N200" s="82">
        <v>41.226500999999999</v>
      </c>
      <c r="O200" s="82">
        <v>41.131908000000003</v>
      </c>
      <c r="P200" s="82">
        <v>40.977443999999998</v>
      </c>
      <c r="Q200" s="82">
        <v>40.820239999999998</v>
      </c>
      <c r="R200" s="82">
        <v>40.689728000000002</v>
      </c>
      <c r="S200" s="82">
        <v>40.567554000000001</v>
      </c>
      <c r="T200" s="82">
        <v>40.451096</v>
      </c>
      <c r="U200" s="82">
        <v>40.339385999999998</v>
      </c>
      <c r="V200" s="82">
        <v>40.24044</v>
      </c>
      <c r="W200" s="82">
        <v>40.144634000000003</v>
      </c>
      <c r="X200" s="82">
        <v>40.053375000000003</v>
      </c>
      <c r="Y200" s="82">
        <v>39.966315999999999</v>
      </c>
      <c r="Z200" s="82">
        <v>39.887504999999997</v>
      </c>
      <c r="AA200" s="82">
        <v>39.812705999999999</v>
      </c>
      <c r="AB200" s="82">
        <v>39.742111000000001</v>
      </c>
      <c r="AC200" s="82">
        <v>39.674339000000003</v>
      </c>
      <c r="AD200" s="82">
        <v>39.609810000000003</v>
      </c>
      <c r="AE200" s="82">
        <v>39.548321000000001</v>
      </c>
      <c r="AF200" s="82">
        <v>39.482593999999999</v>
      </c>
      <c r="AG200" s="85">
        <v>-5.0000000000000001E-3</v>
      </c>
    </row>
    <row r="201" spans="1:33" ht="12" customHeight="1" x14ac:dyDescent="0.35">
      <c r="A201" s="77" t="s">
        <v>2108</v>
      </c>
      <c r="B201" s="81" t="s">
        <v>1946</v>
      </c>
      <c r="C201" s="82">
        <v>63.963467000000001</v>
      </c>
      <c r="D201" s="82">
        <v>62.318652999999998</v>
      </c>
      <c r="E201" s="82">
        <v>60.990806999999997</v>
      </c>
      <c r="F201" s="82">
        <v>59.831802000000003</v>
      </c>
      <c r="G201" s="82">
        <v>59.182628999999999</v>
      </c>
      <c r="H201" s="82">
        <v>58.707096</v>
      </c>
      <c r="I201" s="82">
        <v>58.323635000000003</v>
      </c>
      <c r="J201" s="82">
        <v>58.041172000000003</v>
      </c>
      <c r="K201" s="82">
        <v>57.765785000000001</v>
      </c>
      <c r="L201" s="82">
        <v>57.557963999999998</v>
      </c>
      <c r="M201" s="82">
        <v>57.410522</v>
      </c>
      <c r="N201" s="82">
        <v>57.247402000000001</v>
      </c>
      <c r="O201" s="82">
        <v>57.089153000000003</v>
      </c>
      <c r="P201" s="82">
        <v>56.874915999999999</v>
      </c>
      <c r="Q201" s="82">
        <v>56.663345</v>
      </c>
      <c r="R201" s="82">
        <v>56.480956999999997</v>
      </c>
      <c r="S201" s="82">
        <v>56.309986000000002</v>
      </c>
      <c r="T201" s="82">
        <v>56.148814999999999</v>
      </c>
      <c r="U201" s="82">
        <v>55.994239999999998</v>
      </c>
      <c r="V201" s="82">
        <v>55.857185000000001</v>
      </c>
      <c r="W201" s="82">
        <v>55.723720999999998</v>
      </c>
      <c r="X201" s="82">
        <v>55.596874</v>
      </c>
      <c r="Y201" s="82">
        <v>55.475287999999999</v>
      </c>
      <c r="Z201" s="82">
        <v>55.364254000000003</v>
      </c>
      <c r="AA201" s="82">
        <v>55.258591000000003</v>
      </c>
      <c r="AB201" s="82">
        <v>55.158580999999998</v>
      </c>
      <c r="AC201" s="82">
        <v>55.062218000000001</v>
      </c>
      <c r="AD201" s="82">
        <v>54.971310000000003</v>
      </c>
      <c r="AE201" s="82">
        <v>54.884158999999997</v>
      </c>
      <c r="AF201" s="82">
        <v>54.793940999999997</v>
      </c>
      <c r="AG201" s="85">
        <v>-5.0000000000000001E-3</v>
      </c>
    </row>
    <row r="202" spans="1:33" ht="15" customHeight="1" x14ac:dyDescent="0.35">
      <c r="B202" s="34" t="s">
        <v>200</v>
      </c>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5"/>
    </row>
    <row r="203" spans="1:33" ht="15" customHeight="1" x14ac:dyDescent="0.35">
      <c r="A203" s="77" t="s">
        <v>2109</v>
      </c>
      <c r="B203" s="81" t="s">
        <v>1916</v>
      </c>
      <c r="C203" s="82">
        <v>0</v>
      </c>
      <c r="D203" s="82">
        <v>0</v>
      </c>
      <c r="E203" s="82">
        <v>0</v>
      </c>
      <c r="F203" s="82">
        <v>0</v>
      </c>
      <c r="G203" s="82">
        <v>0</v>
      </c>
      <c r="H203" s="82">
        <v>0</v>
      </c>
      <c r="I203" s="82">
        <v>0</v>
      </c>
      <c r="J203" s="82">
        <v>0</v>
      </c>
      <c r="K203" s="82">
        <v>0</v>
      </c>
      <c r="L203" s="82">
        <v>0</v>
      </c>
      <c r="M203" s="82">
        <v>0</v>
      </c>
      <c r="N203" s="82">
        <v>0</v>
      </c>
      <c r="O203" s="82">
        <v>0</v>
      </c>
      <c r="P203" s="82">
        <v>0</v>
      </c>
      <c r="Q203" s="82">
        <v>0</v>
      </c>
      <c r="R203" s="82">
        <v>0</v>
      </c>
      <c r="S203" s="82">
        <v>0</v>
      </c>
      <c r="T203" s="82">
        <v>0</v>
      </c>
      <c r="U203" s="82">
        <v>0</v>
      </c>
      <c r="V203" s="82">
        <v>0</v>
      </c>
      <c r="W203" s="82">
        <v>0</v>
      </c>
      <c r="X203" s="82">
        <v>0</v>
      </c>
      <c r="Y203" s="82">
        <v>0</v>
      </c>
      <c r="Z203" s="82">
        <v>0</v>
      </c>
      <c r="AA203" s="82">
        <v>0</v>
      </c>
      <c r="AB203" s="82">
        <v>0</v>
      </c>
      <c r="AC203" s="82">
        <v>0</v>
      </c>
      <c r="AD203" s="82">
        <v>0</v>
      </c>
      <c r="AE203" s="82">
        <v>0</v>
      </c>
      <c r="AF203" s="82">
        <v>0</v>
      </c>
      <c r="AG203" s="85" t="s">
        <v>11</v>
      </c>
    </row>
    <row r="204" spans="1:33" ht="15" customHeight="1" x14ac:dyDescent="0.35">
      <c r="A204" s="77" t="s">
        <v>2110</v>
      </c>
      <c r="B204" s="81" t="s">
        <v>1918</v>
      </c>
      <c r="C204" s="82">
        <v>53.930892999999998</v>
      </c>
      <c r="D204" s="82">
        <v>52.736598999999998</v>
      </c>
      <c r="E204" s="82">
        <v>51.807518000000002</v>
      </c>
      <c r="F204" s="82">
        <v>51.068665000000003</v>
      </c>
      <c r="G204" s="82">
        <v>50.574913000000002</v>
      </c>
      <c r="H204" s="82">
        <v>50.182892000000002</v>
      </c>
      <c r="I204" s="82">
        <v>49.855468999999999</v>
      </c>
      <c r="J204" s="82">
        <v>49.586357</v>
      </c>
      <c r="K204" s="82">
        <v>49.350586</v>
      </c>
      <c r="L204" s="82">
        <v>49.150886999999997</v>
      </c>
      <c r="M204" s="82">
        <v>48.980145</v>
      </c>
      <c r="N204" s="82">
        <v>48.820545000000003</v>
      </c>
      <c r="O204" s="82">
        <v>48.668739000000002</v>
      </c>
      <c r="P204" s="82">
        <v>48.506447000000001</v>
      </c>
      <c r="Q204" s="82">
        <v>48.354500000000002</v>
      </c>
      <c r="R204" s="82">
        <v>48.218437000000002</v>
      </c>
      <c r="S204" s="82">
        <v>48.092537</v>
      </c>
      <c r="T204" s="82">
        <v>47.975002000000003</v>
      </c>
      <c r="U204" s="82">
        <v>47.863109999999999</v>
      </c>
      <c r="V204" s="82">
        <v>47.759548000000002</v>
      </c>
      <c r="W204" s="82">
        <v>47.660088000000002</v>
      </c>
      <c r="X204" s="82">
        <v>47.566504999999999</v>
      </c>
      <c r="Y204" s="82">
        <v>47.478282999999998</v>
      </c>
      <c r="Z204" s="82">
        <v>47.396090999999998</v>
      </c>
      <c r="AA204" s="82">
        <v>47.318947000000001</v>
      </c>
      <c r="AB204" s="82">
        <v>47.247089000000003</v>
      </c>
      <c r="AC204" s="82">
        <v>47.178542999999998</v>
      </c>
      <c r="AD204" s="82">
        <v>47.114330000000002</v>
      </c>
      <c r="AE204" s="82">
        <v>47.053730000000002</v>
      </c>
      <c r="AF204" s="82">
        <v>46.974884000000003</v>
      </c>
      <c r="AG204" s="85">
        <v>-5.0000000000000001E-3</v>
      </c>
    </row>
    <row r="205" spans="1:33" ht="15" customHeight="1" x14ac:dyDescent="0.35">
      <c r="A205" s="77" t="s">
        <v>2111</v>
      </c>
      <c r="B205" s="81" t="s">
        <v>1920</v>
      </c>
      <c r="C205" s="82">
        <v>46.43074</v>
      </c>
      <c r="D205" s="82">
        <v>45.205295999999997</v>
      </c>
      <c r="E205" s="82">
        <v>44.262352</v>
      </c>
      <c r="F205" s="82">
        <v>43.502167</v>
      </c>
      <c r="G205" s="82">
        <v>43.016392000000003</v>
      </c>
      <c r="H205" s="82">
        <v>42.613093999999997</v>
      </c>
      <c r="I205" s="82">
        <v>42.270279000000002</v>
      </c>
      <c r="J205" s="82">
        <v>41.995316000000003</v>
      </c>
      <c r="K205" s="82">
        <v>41.753365000000002</v>
      </c>
      <c r="L205" s="82">
        <v>41.548012</v>
      </c>
      <c r="M205" s="82">
        <v>41.372622999999997</v>
      </c>
      <c r="N205" s="82">
        <v>41.208911999999998</v>
      </c>
      <c r="O205" s="82">
        <v>41.053058999999998</v>
      </c>
      <c r="P205" s="82">
        <v>40.887619000000001</v>
      </c>
      <c r="Q205" s="82">
        <v>40.733452</v>
      </c>
      <c r="R205" s="82">
        <v>40.596397000000003</v>
      </c>
      <c r="S205" s="82">
        <v>40.469959000000003</v>
      </c>
      <c r="T205" s="82">
        <v>40.351238000000002</v>
      </c>
      <c r="U205" s="82">
        <v>40.238166999999997</v>
      </c>
      <c r="V205" s="82">
        <v>40.132542000000001</v>
      </c>
      <c r="W205" s="82">
        <v>40.031436999999997</v>
      </c>
      <c r="X205" s="82">
        <v>39.935851999999997</v>
      </c>
      <c r="Y205" s="82">
        <v>39.845894000000001</v>
      </c>
      <c r="Z205" s="82">
        <v>39.761906000000003</v>
      </c>
      <c r="AA205" s="82">
        <v>39.683059999999998</v>
      </c>
      <c r="AB205" s="82">
        <v>39.609431999999998</v>
      </c>
      <c r="AC205" s="82">
        <v>39.539409999999997</v>
      </c>
      <c r="AD205" s="82">
        <v>39.473232000000003</v>
      </c>
      <c r="AE205" s="82">
        <v>39.411071999999997</v>
      </c>
      <c r="AF205" s="82">
        <v>39.330531999999998</v>
      </c>
      <c r="AG205" s="85">
        <v>-6.0000000000000001E-3</v>
      </c>
    </row>
    <row r="206" spans="1:33" ht="15" customHeight="1" x14ac:dyDescent="0.35">
      <c r="A206" s="77" t="s">
        <v>2112</v>
      </c>
      <c r="B206" s="81" t="s">
        <v>1922</v>
      </c>
      <c r="C206" s="82">
        <v>48.032688</v>
      </c>
      <c r="D206" s="82">
        <v>46.572719999999997</v>
      </c>
      <c r="E206" s="82">
        <v>45.389023000000002</v>
      </c>
      <c r="F206" s="82">
        <v>44.383831000000001</v>
      </c>
      <c r="G206" s="82">
        <v>43.804836000000002</v>
      </c>
      <c r="H206" s="82">
        <v>43.362006999999998</v>
      </c>
      <c r="I206" s="82">
        <v>43.000965000000001</v>
      </c>
      <c r="J206" s="82">
        <v>42.719341</v>
      </c>
      <c r="K206" s="82">
        <v>42.455779999999997</v>
      </c>
      <c r="L206" s="82">
        <v>42.242905</v>
      </c>
      <c r="M206" s="82">
        <v>42.073746</v>
      </c>
      <c r="N206" s="82">
        <v>41.900996999999997</v>
      </c>
      <c r="O206" s="82">
        <v>41.734366999999999</v>
      </c>
      <c r="P206" s="82">
        <v>41.557307999999999</v>
      </c>
      <c r="Q206" s="82">
        <v>41.391190000000002</v>
      </c>
      <c r="R206" s="82">
        <v>41.249865999999997</v>
      </c>
      <c r="S206" s="82">
        <v>41.118935</v>
      </c>
      <c r="T206" s="82">
        <v>40.995868999999999</v>
      </c>
      <c r="U206" s="82">
        <v>40.878540000000001</v>
      </c>
      <c r="V206" s="82">
        <v>40.772399999999998</v>
      </c>
      <c r="W206" s="82">
        <v>40.670689000000003</v>
      </c>
      <c r="X206" s="82">
        <v>40.574463000000002</v>
      </c>
      <c r="Y206" s="82">
        <v>40.483738000000002</v>
      </c>
      <c r="Z206" s="82">
        <v>40.400993</v>
      </c>
      <c r="AA206" s="82">
        <v>40.323264999999999</v>
      </c>
      <c r="AB206" s="82">
        <v>40.250683000000002</v>
      </c>
      <c r="AC206" s="82">
        <v>40.181637000000002</v>
      </c>
      <c r="AD206" s="82">
        <v>40.116366999999997</v>
      </c>
      <c r="AE206" s="82">
        <v>40.054993000000003</v>
      </c>
      <c r="AF206" s="82">
        <v>39.975181999999997</v>
      </c>
      <c r="AG206" s="85">
        <v>-6.0000000000000001E-3</v>
      </c>
    </row>
    <row r="207" spans="1:33" ht="15" customHeight="1" x14ac:dyDescent="0.35">
      <c r="A207" s="77" t="s">
        <v>2113</v>
      </c>
      <c r="B207" s="81" t="s">
        <v>1924</v>
      </c>
      <c r="C207" s="82">
        <v>56.601604000000002</v>
      </c>
      <c r="D207" s="82">
        <v>54.861153000000002</v>
      </c>
      <c r="E207" s="82">
        <v>53.412148000000002</v>
      </c>
      <c r="F207" s="82">
        <v>52.145473000000003</v>
      </c>
      <c r="G207" s="82">
        <v>51.484012999999997</v>
      </c>
      <c r="H207" s="82">
        <v>50.970748999999998</v>
      </c>
      <c r="I207" s="82">
        <v>50.544910000000002</v>
      </c>
      <c r="J207" s="82">
        <v>50.222698000000001</v>
      </c>
      <c r="K207" s="82">
        <v>49.899299999999997</v>
      </c>
      <c r="L207" s="82">
        <v>49.650272000000001</v>
      </c>
      <c r="M207" s="82">
        <v>49.468277</v>
      </c>
      <c r="N207" s="82">
        <v>49.261893999999998</v>
      </c>
      <c r="O207" s="82">
        <v>49.059730999999999</v>
      </c>
      <c r="P207" s="82">
        <v>48.848587000000002</v>
      </c>
      <c r="Q207" s="82">
        <v>48.649569999999997</v>
      </c>
      <c r="R207" s="82">
        <v>48.487858000000003</v>
      </c>
      <c r="S207" s="82">
        <v>48.337200000000003</v>
      </c>
      <c r="T207" s="82">
        <v>48.195030000000003</v>
      </c>
      <c r="U207" s="82">
        <v>48.058928999999999</v>
      </c>
      <c r="V207" s="82">
        <v>47.940327000000003</v>
      </c>
      <c r="W207" s="82">
        <v>47.826244000000003</v>
      </c>
      <c r="X207" s="82">
        <v>47.718124000000003</v>
      </c>
      <c r="Y207" s="82">
        <v>47.615715000000002</v>
      </c>
      <c r="Z207" s="82">
        <v>47.524811</v>
      </c>
      <c r="AA207" s="82">
        <v>47.439266000000003</v>
      </c>
      <c r="AB207" s="82">
        <v>47.359211000000002</v>
      </c>
      <c r="AC207" s="82">
        <v>47.282829</v>
      </c>
      <c r="AD207" s="82">
        <v>47.21067</v>
      </c>
      <c r="AE207" s="82">
        <v>47.142502</v>
      </c>
      <c r="AF207" s="82">
        <v>47.056137</v>
      </c>
      <c r="AG207" s="85">
        <v>-6.0000000000000001E-3</v>
      </c>
    </row>
    <row r="208" spans="1:33" ht="15" customHeight="1" x14ac:dyDescent="0.35">
      <c r="A208" s="77" t="s">
        <v>2114</v>
      </c>
      <c r="B208" s="81" t="s">
        <v>1926</v>
      </c>
      <c r="C208" s="82">
        <v>117.047256</v>
      </c>
      <c r="D208" s="82">
        <v>115.385735</v>
      </c>
      <c r="E208" s="82">
        <v>113.99511699999999</v>
      </c>
      <c r="F208" s="82">
        <v>112.77713799999999</v>
      </c>
      <c r="G208" s="82">
        <v>112.17504099999999</v>
      </c>
      <c r="H208" s="82">
        <v>111.734818</v>
      </c>
      <c r="I208" s="82">
        <v>111.341347</v>
      </c>
      <c r="J208" s="82">
        <v>111.046516</v>
      </c>
      <c r="K208" s="82">
        <v>110.748192</v>
      </c>
      <c r="L208" s="82">
        <v>110.52207199999999</v>
      </c>
      <c r="M208" s="82">
        <v>110.35324900000001</v>
      </c>
      <c r="N208" s="82">
        <v>110.157112</v>
      </c>
      <c r="O208" s="82">
        <v>109.96528600000001</v>
      </c>
      <c r="P208" s="82">
        <v>109.76316799999999</v>
      </c>
      <c r="Q208" s="82">
        <v>109.572632</v>
      </c>
      <c r="R208" s="82">
        <v>109.419273</v>
      </c>
      <c r="S208" s="82">
        <v>109.27677199999999</v>
      </c>
      <c r="T208" s="82">
        <v>109.142296</v>
      </c>
      <c r="U208" s="82">
        <v>109.01355</v>
      </c>
      <c r="V208" s="82">
        <v>108.902092</v>
      </c>
      <c r="W208" s="82">
        <v>108.794792</v>
      </c>
      <c r="X208" s="82">
        <v>108.693214</v>
      </c>
      <c r="Y208" s="82">
        <v>108.59659600000001</v>
      </c>
      <c r="Z208" s="82">
        <v>108.511337</v>
      </c>
      <c r="AA208" s="82">
        <v>108.43126700000001</v>
      </c>
      <c r="AB208" s="82">
        <v>108.35659800000001</v>
      </c>
      <c r="AC208" s="82">
        <v>108.285515</v>
      </c>
      <c r="AD208" s="82">
        <v>108.218391</v>
      </c>
      <c r="AE208" s="82">
        <v>108.155083</v>
      </c>
      <c r="AF208" s="82">
        <v>108.073395</v>
      </c>
      <c r="AG208" s="85">
        <v>-3.0000000000000001E-3</v>
      </c>
    </row>
    <row r="209" spans="1:33" ht="15" customHeight="1" x14ac:dyDescent="0.35">
      <c r="A209" s="77" t="s">
        <v>2115</v>
      </c>
      <c r="B209" s="81" t="s">
        <v>1928</v>
      </c>
      <c r="C209" s="82">
        <v>48.373317999999998</v>
      </c>
      <c r="D209" s="82">
        <v>46.856341999999998</v>
      </c>
      <c r="E209" s="82">
        <v>45.623009000000003</v>
      </c>
      <c r="F209" s="82">
        <v>44.594402000000002</v>
      </c>
      <c r="G209" s="82">
        <v>43.978867000000001</v>
      </c>
      <c r="H209" s="82">
        <v>43.507323999999997</v>
      </c>
      <c r="I209" s="82">
        <v>43.120368999999997</v>
      </c>
      <c r="J209" s="82">
        <v>42.823020999999997</v>
      </c>
      <c r="K209" s="82">
        <v>42.535854</v>
      </c>
      <c r="L209" s="82">
        <v>42.308360999999998</v>
      </c>
      <c r="M209" s="82">
        <v>42.133662999999999</v>
      </c>
      <c r="N209" s="82">
        <v>41.947769000000001</v>
      </c>
      <c r="O209" s="82">
        <v>41.767136000000001</v>
      </c>
      <c r="P209" s="82">
        <v>41.576836</v>
      </c>
      <c r="Q209" s="82">
        <v>41.397964000000002</v>
      </c>
      <c r="R209" s="82">
        <v>41.248427999999997</v>
      </c>
      <c r="S209" s="82">
        <v>41.109585000000003</v>
      </c>
      <c r="T209" s="82">
        <v>40.978904999999997</v>
      </c>
      <c r="U209" s="82">
        <v>40.854187000000003</v>
      </c>
      <c r="V209" s="82">
        <v>40.742846999999998</v>
      </c>
      <c r="W209" s="82">
        <v>40.636111999999997</v>
      </c>
      <c r="X209" s="82">
        <v>40.535007</v>
      </c>
      <c r="Y209" s="82">
        <v>40.439644000000001</v>
      </c>
      <c r="Z209" s="82">
        <v>40.353366999999999</v>
      </c>
      <c r="AA209" s="82">
        <v>40.273251000000002</v>
      </c>
      <c r="AB209" s="82">
        <v>40.198345000000003</v>
      </c>
      <c r="AC209" s="82">
        <v>40.127276999999999</v>
      </c>
      <c r="AD209" s="82">
        <v>40.059184999999999</v>
      </c>
      <c r="AE209" s="82">
        <v>39.995463999999998</v>
      </c>
      <c r="AF209" s="82">
        <v>39.913119999999999</v>
      </c>
      <c r="AG209" s="85">
        <v>-7.0000000000000001E-3</v>
      </c>
    </row>
    <row r="210" spans="1:33" ht="15" customHeight="1" x14ac:dyDescent="0.35">
      <c r="A210" s="77" t="s">
        <v>2116</v>
      </c>
      <c r="B210" s="81" t="s">
        <v>1930</v>
      </c>
      <c r="C210" s="82">
        <v>61.797168999999997</v>
      </c>
      <c r="D210" s="82">
        <v>60.082183999999998</v>
      </c>
      <c r="E210" s="82">
        <v>58.675910999999999</v>
      </c>
      <c r="F210" s="82">
        <v>57.469710999999997</v>
      </c>
      <c r="G210" s="82">
        <v>56.801215999999997</v>
      </c>
      <c r="H210" s="82">
        <v>56.278694000000002</v>
      </c>
      <c r="I210" s="82">
        <v>55.843162999999997</v>
      </c>
      <c r="J210" s="82">
        <v>55.509056000000001</v>
      </c>
      <c r="K210" s="82">
        <v>55.183762000000002</v>
      </c>
      <c r="L210" s="82">
        <v>54.926735000000001</v>
      </c>
      <c r="M210" s="82">
        <v>54.730099000000003</v>
      </c>
      <c r="N210" s="82">
        <v>54.518559000000003</v>
      </c>
      <c r="O210" s="82">
        <v>54.313023000000001</v>
      </c>
      <c r="P210" s="82">
        <v>54.099285000000002</v>
      </c>
      <c r="Q210" s="82">
        <v>53.898823</v>
      </c>
      <c r="R210" s="82">
        <v>53.731945000000003</v>
      </c>
      <c r="S210" s="82">
        <v>53.577126</v>
      </c>
      <c r="T210" s="82">
        <v>53.430610999999999</v>
      </c>
      <c r="U210" s="82">
        <v>53.290253</v>
      </c>
      <c r="V210" s="82">
        <v>53.165374999999997</v>
      </c>
      <c r="W210" s="82">
        <v>53.045265000000001</v>
      </c>
      <c r="X210" s="82">
        <v>52.931499000000002</v>
      </c>
      <c r="Y210" s="82">
        <v>52.823886999999999</v>
      </c>
      <c r="Z210" s="82">
        <v>52.726897999999998</v>
      </c>
      <c r="AA210" s="82">
        <v>52.635460000000002</v>
      </c>
      <c r="AB210" s="82">
        <v>52.549796999999998</v>
      </c>
      <c r="AC210" s="82">
        <v>52.469352999999998</v>
      </c>
      <c r="AD210" s="82">
        <v>52.392178000000001</v>
      </c>
      <c r="AE210" s="82">
        <v>52.320220999999997</v>
      </c>
      <c r="AF210" s="82">
        <v>52.229683000000001</v>
      </c>
      <c r="AG210" s="85">
        <v>-6.0000000000000001E-3</v>
      </c>
    </row>
    <row r="211" spans="1:33" ht="15" customHeight="1" x14ac:dyDescent="0.35">
      <c r="A211" s="77" t="s">
        <v>2117</v>
      </c>
      <c r="B211" s="81" t="s">
        <v>1932</v>
      </c>
      <c r="C211" s="82">
        <v>0</v>
      </c>
      <c r="D211" s="82">
        <v>0</v>
      </c>
      <c r="E211" s="82">
        <v>0</v>
      </c>
      <c r="F211" s="82">
        <v>0</v>
      </c>
      <c r="G211" s="82">
        <v>0</v>
      </c>
      <c r="H211" s="82">
        <v>0</v>
      </c>
      <c r="I211" s="82">
        <v>0</v>
      </c>
      <c r="J211" s="82">
        <v>0</v>
      </c>
      <c r="K211" s="82">
        <v>0</v>
      </c>
      <c r="L211" s="82">
        <v>0</v>
      </c>
      <c r="M211" s="82">
        <v>0</v>
      </c>
      <c r="N211" s="82">
        <v>0</v>
      </c>
      <c r="O211" s="82">
        <v>0</v>
      </c>
      <c r="P211" s="82">
        <v>0</v>
      </c>
      <c r="Q211" s="82">
        <v>0</v>
      </c>
      <c r="R211" s="82">
        <v>0</v>
      </c>
      <c r="S211" s="82">
        <v>0</v>
      </c>
      <c r="T211" s="82">
        <v>0</v>
      </c>
      <c r="U211" s="82">
        <v>0</v>
      </c>
      <c r="V211" s="82">
        <v>0</v>
      </c>
      <c r="W211" s="82">
        <v>0</v>
      </c>
      <c r="X211" s="82">
        <v>0</v>
      </c>
      <c r="Y211" s="82">
        <v>0</v>
      </c>
      <c r="Z211" s="82">
        <v>0</v>
      </c>
      <c r="AA211" s="82">
        <v>0</v>
      </c>
      <c r="AB211" s="82">
        <v>0</v>
      </c>
      <c r="AC211" s="82">
        <v>0</v>
      </c>
      <c r="AD211" s="82">
        <v>0</v>
      </c>
      <c r="AE211" s="82">
        <v>0</v>
      </c>
      <c r="AF211" s="82">
        <v>0</v>
      </c>
      <c r="AG211" s="85" t="s">
        <v>11</v>
      </c>
    </row>
    <row r="212" spans="1:33" ht="15" customHeight="1" x14ac:dyDescent="0.35">
      <c r="A212" s="77" t="s">
        <v>2118</v>
      </c>
      <c r="B212" s="81" t="s">
        <v>1934</v>
      </c>
      <c r="C212" s="82">
        <v>0</v>
      </c>
      <c r="D212" s="82">
        <v>55.926704000000001</v>
      </c>
      <c r="E212" s="82">
        <v>54.896355</v>
      </c>
      <c r="F212" s="82">
        <v>54.128715999999997</v>
      </c>
      <c r="G212" s="82">
        <v>53.512523999999999</v>
      </c>
      <c r="H212" s="82">
        <v>53.061672000000002</v>
      </c>
      <c r="I212" s="82">
        <v>52.717548000000001</v>
      </c>
      <c r="J212" s="82">
        <v>52.447208000000003</v>
      </c>
      <c r="K212" s="82">
        <v>52.227359999999997</v>
      </c>
      <c r="L212" s="82">
        <v>52.038421999999997</v>
      </c>
      <c r="M212" s="82">
        <v>51.867294000000001</v>
      </c>
      <c r="N212" s="82">
        <v>51.715449999999997</v>
      </c>
      <c r="O212" s="82">
        <v>51.570338999999997</v>
      </c>
      <c r="P212" s="82">
        <v>51.368065000000001</v>
      </c>
      <c r="Q212" s="82">
        <v>51.170025000000003</v>
      </c>
      <c r="R212" s="82">
        <v>50.988303999999999</v>
      </c>
      <c r="S212" s="82">
        <v>50.816887000000001</v>
      </c>
      <c r="T212" s="82">
        <v>50.655929999999998</v>
      </c>
      <c r="U212" s="82">
        <v>50.501739999999998</v>
      </c>
      <c r="V212" s="82">
        <v>50.354529999999997</v>
      </c>
      <c r="W212" s="82">
        <v>50.212291999999998</v>
      </c>
      <c r="X212" s="82">
        <v>50.076957999999998</v>
      </c>
      <c r="Y212" s="82">
        <v>49.948405999999999</v>
      </c>
      <c r="Z212" s="82">
        <v>49.826262999999997</v>
      </c>
      <c r="AA212" s="82">
        <v>49.710388000000002</v>
      </c>
      <c r="AB212" s="82">
        <v>49.600997999999997</v>
      </c>
      <c r="AC212" s="82">
        <v>49.496113000000001</v>
      </c>
      <c r="AD212" s="82">
        <v>49.395302000000001</v>
      </c>
      <c r="AE212" s="82">
        <v>49.299767000000003</v>
      </c>
      <c r="AF212" s="82">
        <v>49.200946999999999</v>
      </c>
      <c r="AG212" s="85" t="s">
        <v>11</v>
      </c>
    </row>
    <row r="213" spans="1:33" ht="15" customHeight="1" x14ac:dyDescent="0.35">
      <c r="A213" s="77" t="s">
        <v>2119</v>
      </c>
      <c r="B213" s="81" t="s">
        <v>1936</v>
      </c>
      <c r="C213" s="82">
        <v>0</v>
      </c>
      <c r="D213" s="82">
        <v>0</v>
      </c>
      <c r="E213" s="82">
        <v>0</v>
      </c>
      <c r="F213" s="82">
        <v>0</v>
      </c>
      <c r="G213" s="82">
        <v>0</v>
      </c>
      <c r="H213" s="82">
        <v>0</v>
      </c>
      <c r="I213" s="82">
        <v>0</v>
      </c>
      <c r="J213" s="82">
        <v>0</v>
      </c>
      <c r="K213" s="82">
        <v>0</v>
      </c>
      <c r="L213" s="82">
        <v>42.841197999999999</v>
      </c>
      <c r="M213" s="82">
        <v>42.736415999999998</v>
      </c>
      <c r="N213" s="82">
        <v>42.681629000000001</v>
      </c>
      <c r="O213" s="82">
        <v>42.636046999999998</v>
      </c>
      <c r="P213" s="82">
        <v>42.532691999999997</v>
      </c>
      <c r="Q213" s="82">
        <v>42.431033999999997</v>
      </c>
      <c r="R213" s="82">
        <v>42.344451999999997</v>
      </c>
      <c r="S213" s="82">
        <v>42.209583000000002</v>
      </c>
      <c r="T213" s="82">
        <v>42.079475000000002</v>
      </c>
      <c r="U213" s="82">
        <v>41.955235000000002</v>
      </c>
      <c r="V213" s="82">
        <v>41.837578000000001</v>
      </c>
      <c r="W213" s="82">
        <v>41.725341999999998</v>
      </c>
      <c r="X213" s="82">
        <v>41.618721000000001</v>
      </c>
      <c r="Y213" s="82">
        <v>41.517775999999998</v>
      </c>
      <c r="Z213" s="82">
        <v>41.422015999999999</v>
      </c>
      <c r="AA213" s="82">
        <v>41.331389999999999</v>
      </c>
      <c r="AB213" s="82">
        <v>41.246093999999999</v>
      </c>
      <c r="AC213" s="82">
        <v>41.164177000000002</v>
      </c>
      <c r="AD213" s="82">
        <v>41.085704999999997</v>
      </c>
      <c r="AE213" s="82">
        <v>41.011059000000003</v>
      </c>
      <c r="AF213" s="82">
        <v>40.932442000000002</v>
      </c>
      <c r="AG213" s="85" t="s">
        <v>11</v>
      </c>
    </row>
    <row r="214" spans="1:33" ht="15" customHeight="1" x14ac:dyDescent="0.35">
      <c r="A214" s="77" t="s">
        <v>2120</v>
      </c>
      <c r="B214" s="81" t="s">
        <v>1938</v>
      </c>
      <c r="C214" s="82">
        <v>0</v>
      </c>
      <c r="D214" s="82">
        <v>0</v>
      </c>
      <c r="E214" s="82">
        <v>0</v>
      </c>
      <c r="F214" s="82">
        <v>0</v>
      </c>
      <c r="G214" s="82">
        <v>0</v>
      </c>
      <c r="H214" s="82">
        <v>0</v>
      </c>
      <c r="I214" s="82">
        <v>0</v>
      </c>
      <c r="J214" s="82">
        <v>0</v>
      </c>
      <c r="K214" s="82">
        <v>0</v>
      </c>
      <c r="L214" s="82">
        <v>0</v>
      </c>
      <c r="M214" s="82">
        <v>0</v>
      </c>
      <c r="N214" s="82">
        <v>0</v>
      </c>
      <c r="O214" s="82">
        <v>0</v>
      </c>
      <c r="P214" s="82">
        <v>0</v>
      </c>
      <c r="Q214" s="82">
        <v>0</v>
      </c>
      <c r="R214" s="82">
        <v>0</v>
      </c>
      <c r="S214" s="82">
        <v>0</v>
      </c>
      <c r="T214" s="82">
        <v>0</v>
      </c>
      <c r="U214" s="82">
        <v>0</v>
      </c>
      <c r="V214" s="82">
        <v>0</v>
      </c>
      <c r="W214" s="82">
        <v>0</v>
      </c>
      <c r="X214" s="82">
        <v>0</v>
      </c>
      <c r="Y214" s="82">
        <v>0</v>
      </c>
      <c r="Z214" s="82">
        <v>0</v>
      </c>
      <c r="AA214" s="82">
        <v>0</v>
      </c>
      <c r="AB214" s="82">
        <v>0</v>
      </c>
      <c r="AC214" s="82">
        <v>0</v>
      </c>
      <c r="AD214" s="82">
        <v>0</v>
      </c>
      <c r="AE214" s="82">
        <v>0</v>
      </c>
      <c r="AF214" s="82">
        <v>0</v>
      </c>
      <c r="AG214" s="85" t="s">
        <v>11</v>
      </c>
    </row>
    <row r="215" spans="1:33" ht="15" customHeight="1" x14ac:dyDescent="0.35">
      <c r="A215" s="77" t="s">
        <v>2121</v>
      </c>
      <c r="B215" s="81" t="s">
        <v>1940</v>
      </c>
      <c r="C215" s="82">
        <v>62.390663000000004</v>
      </c>
      <c r="D215" s="82">
        <v>60.990375999999998</v>
      </c>
      <c r="E215" s="82">
        <v>59.939194000000001</v>
      </c>
      <c r="F215" s="82">
        <v>59.098602</v>
      </c>
      <c r="G215" s="82">
        <v>58.462536</v>
      </c>
      <c r="H215" s="82">
        <v>57.984081000000003</v>
      </c>
      <c r="I215" s="82">
        <v>57.611094999999999</v>
      </c>
      <c r="J215" s="82">
        <v>57.314568000000001</v>
      </c>
      <c r="K215" s="82">
        <v>57.065994000000003</v>
      </c>
      <c r="L215" s="82">
        <v>56.855522000000001</v>
      </c>
      <c r="M215" s="82">
        <v>56.675102000000003</v>
      </c>
      <c r="N215" s="82">
        <v>56.518639</v>
      </c>
      <c r="O215" s="82">
        <v>56.372261000000002</v>
      </c>
      <c r="P215" s="82">
        <v>56.170959000000003</v>
      </c>
      <c r="Q215" s="82">
        <v>55.973708999999999</v>
      </c>
      <c r="R215" s="82">
        <v>55.79298</v>
      </c>
      <c r="S215" s="82">
        <v>55.624146000000003</v>
      </c>
      <c r="T215" s="82">
        <v>55.464675999999997</v>
      </c>
      <c r="U215" s="82">
        <v>55.311787000000002</v>
      </c>
      <c r="V215" s="82">
        <v>55.166153000000001</v>
      </c>
      <c r="W215" s="82">
        <v>55.025612000000002</v>
      </c>
      <c r="X215" s="82">
        <v>54.891765999999997</v>
      </c>
      <c r="Y215" s="82">
        <v>54.764557000000003</v>
      </c>
      <c r="Z215" s="82">
        <v>54.643374999999999</v>
      </c>
      <c r="AA215" s="82">
        <v>54.528221000000002</v>
      </c>
      <c r="AB215" s="82">
        <v>54.419562999999997</v>
      </c>
      <c r="AC215" s="82">
        <v>54.315285000000003</v>
      </c>
      <c r="AD215" s="82">
        <v>54.215904000000002</v>
      </c>
      <c r="AE215" s="82">
        <v>54.121307000000002</v>
      </c>
      <c r="AF215" s="82">
        <v>54.023646999999997</v>
      </c>
      <c r="AG215" s="85">
        <v>-5.0000000000000001E-3</v>
      </c>
    </row>
    <row r="216" spans="1:33" ht="15" customHeight="1" x14ac:dyDescent="0.35">
      <c r="A216" s="77" t="s">
        <v>2122</v>
      </c>
      <c r="B216" s="81" t="s">
        <v>1942</v>
      </c>
      <c r="C216" s="82">
        <v>85.066733999999997</v>
      </c>
      <c r="D216" s="82">
        <v>83.456435999999997</v>
      </c>
      <c r="E216" s="82">
        <v>82.256782999999999</v>
      </c>
      <c r="F216" s="82">
        <v>81.313652000000005</v>
      </c>
      <c r="G216" s="82">
        <v>80.566840999999997</v>
      </c>
      <c r="H216" s="82">
        <v>80.011168999999995</v>
      </c>
      <c r="I216" s="82">
        <v>79.582442999999998</v>
      </c>
      <c r="J216" s="82">
        <v>79.239525</v>
      </c>
      <c r="K216" s="82">
        <v>78.949883</v>
      </c>
      <c r="L216" s="82">
        <v>78.698340999999999</v>
      </c>
      <c r="M216" s="82">
        <v>78.477019999999996</v>
      </c>
      <c r="N216" s="82">
        <v>78.284081</v>
      </c>
      <c r="O216" s="82">
        <v>78.102196000000006</v>
      </c>
      <c r="P216" s="82">
        <v>77.868172000000001</v>
      </c>
      <c r="Q216" s="82">
        <v>77.641457000000003</v>
      </c>
      <c r="R216" s="82">
        <v>77.432136999999997</v>
      </c>
      <c r="S216" s="82">
        <v>77.238297000000003</v>
      </c>
      <c r="T216" s="82">
        <v>77.053382999999997</v>
      </c>
      <c r="U216" s="82">
        <v>76.876266000000001</v>
      </c>
      <c r="V216" s="82">
        <v>76.706160999999994</v>
      </c>
      <c r="W216" s="82">
        <v>76.542191000000003</v>
      </c>
      <c r="X216" s="82">
        <v>76.385955999999993</v>
      </c>
      <c r="Y216" s="82">
        <v>76.237938</v>
      </c>
      <c r="Z216" s="82">
        <v>76.096535000000003</v>
      </c>
      <c r="AA216" s="82">
        <v>75.962112000000005</v>
      </c>
      <c r="AB216" s="82">
        <v>75.834830999999994</v>
      </c>
      <c r="AC216" s="82">
        <v>75.713982000000001</v>
      </c>
      <c r="AD216" s="82">
        <v>75.597449999999995</v>
      </c>
      <c r="AE216" s="82">
        <v>75.487724</v>
      </c>
      <c r="AF216" s="82">
        <v>75.374786</v>
      </c>
      <c r="AG216" s="85">
        <v>-4.0000000000000001E-3</v>
      </c>
    </row>
    <row r="217" spans="1:33" ht="15" customHeight="1" x14ac:dyDescent="0.35">
      <c r="A217" s="77" t="s">
        <v>2123</v>
      </c>
      <c r="B217" s="81" t="s">
        <v>1944</v>
      </c>
      <c r="C217" s="82">
        <v>49.729804999999999</v>
      </c>
      <c r="D217" s="82">
        <v>48.222214000000001</v>
      </c>
      <c r="E217" s="82">
        <v>47.007632999999998</v>
      </c>
      <c r="F217" s="82">
        <v>45.979618000000002</v>
      </c>
      <c r="G217" s="82">
        <v>45.383471999999998</v>
      </c>
      <c r="H217" s="82">
        <v>44.954517000000003</v>
      </c>
      <c r="I217" s="82">
        <v>44.61356</v>
      </c>
      <c r="J217" s="82">
        <v>44.361548999999997</v>
      </c>
      <c r="K217" s="82">
        <v>44.118225000000002</v>
      </c>
      <c r="L217" s="82">
        <v>43.932986999999997</v>
      </c>
      <c r="M217" s="82">
        <v>43.799830999999998</v>
      </c>
      <c r="N217" s="82">
        <v>43.654972000000001</v>
      </c>
      <c r="O217" s="82">
        <v>43.515372999999997</v>
      </c>
      <c r="P217" s="82">
        <v>43.319408000000003</v>
      </c>
      <c r="Q217" s="82">
        <v>43.124836000000002</v>
      </c>
      <c r="R217" s="82">
        <v>42.959842999999999</v>
      </c>
      <c r="S217" s="82">
        <v>42.804924</v>
      </c>
      <c r="T217" s="82">
        <v>42.657665000000001</v>
      </c>
      <c r="U217" s="82">
        <v>42.516258000000001</v>
      </c>
      <c r="V217" s="82">
        <v>42.388553999999999</v>
      </c>
      <c r="W217" s="82">
        <v>42.265121000000001</v>
      </c>
      <c r="X217" s="82">
        <v>42.147423000000003</v>
      </c>
      <c r="Y217" s="82">
        <v>42.035277999999998</v>
      </c>
      <c r="Z217" s="82">
        <v>41.932423</v>
      </c>
      <c r="AA217" s="82">
        <v>41.834693999999999</v>
      </c>
      <c r="AB217" s="82">
        <v>41.742409000000002</v>
      </c>
      <c r="AC217" s="82">
        <v>41.653801000000001</v>
      </c>
      <c r="AD217" s="82">
        <v>41.569220999999999</v>
      </c>
      <c r="AE217" s="82">
        <v>41.488689000000001</v>
      </c>
      <c r="AF217" s="82">
        <v>41.404494999999997</v>
      </c>
      <c r="AG217" s="85">
        <v>-6.0000000000000001E-3</v>
      </c>
    </row>
    <row r="218" spans="1:33" ht="15" customHeight="1" x14ac:dyDescent="0.35">
      <c r="A218" s="77" t="s">
        <v>2124</v>
      </c>
      <c r="B218" s="81" t="s">
        <v>1946</v>
      </c>
      <c r="C218" s="82">
        <v>65.488792000000004</v>
      </c>
      <c r="D218" s="82">
        <v>63.731200999999999</v>
      </c>
      <c r="E218" s="82">
        <v>62.31279</v>
      </c>
      <c r="F218" s="82">
        <v>61.093089999999997</v>
      </c>
      <c r="G218" s="82">
        <v>60.387306000000002</v>
      </c>
      <c r="H218" s="82">
        <v>59.86985</v>
      </c>
      <c r="I218" s="82">
        <v>59.451466000000003</v>
      </c>
      <c r="J218" s="82">
        <v>59.139549000000002</v>
      </c>
      <c r="K218" s="82">
        <v>58.838619000000001</v>
      </c>
      <c r="L218" s="82">
        <v>58.607261999999999</v>
      </c>
      <c r="M218" s="82">
        <v>58.437950000000001</v>
      </c>
      <c r="N218" s="82">
        <v>58.255375000000001</v>
      </c>
      <c r="O218" s="82">
        <v>58.078586999999999</v>
      </c>
      <c r="P218" s="82">
        <v>57.847583999999998</v>
      </c>
      <c r="Q218" s="82">
        <v>57.620987</v>
      </c>
      <c r="R218" s="82">
        <v>57.426715999999999</v>
      </c>
      <c r="S218" s="82">
        <v>57.244312000000001</v>
      </c>
      <c r="T218" s="82">
        <v>57.071734999999997</v>
      </c>
      <c r="U218" s="82">
        <v>56.905956000000003</v>
      </c>
      <c r="V218" s="82">
        <v>56.757072000000001</v>
      </c>
      <c r="W218" s="82">
        <v>56.612659000000001</v>
      </c>
      <c r="X218" s="82">
        <v>56.475085999999997</v>
      </c>
      <c r="Y218" s="82">
        <v>56.343631999999999</v>
      </c>
      <c r="Z218" s="82">
        <v>56.223072000000002</v>
      </c>
      <c r="AA218" s="82">
        <v>56.108372000000003</v>
      </c>
      <c r="AB218" s="82">
        <v>55.999873999999998</v>
      </c>
      <c r="AC218" s="82">
        <v>55.895499999999998</v>
      </c>
      <c r="AD218" s="82">
        <v>55.796371000000001</v>
      </c>
      <c r="AE218" s="82">
        <v>55.701659999999997</v>
      </c>
      <c r="AF218" s="82">
        <v>55.603943000000001</v>
      </c>
      <c r="AG218" s="85">
        <v>-6.0000000000000001E-3</v>
      </c>
    </row>
    <row r="219" spans="1:33" ht="15" customHeight="1" x14ac:dyDescent="0.35">
      <c r="B219" s="34" t="s">
        <v>22</v>
      </c>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5"/>
    </row>
    <row r="220" spans="1:33" ht="15" customHeight="1" x14ac:dyDescent="0.35">
      <c r="A220" s="77" t="s">
        <v>2125</v>
      </c>
      <c r="B220" s="81" t="s">
        <v>1916</v>
      </c>
      <c r="C220" s="82">
        <v>0</v>
      </c>
      <c r="D220" s="82">
        <v>0</v>
      </c>
      <c r="E220" s="82">
        <v>0</v>
      </c>
      <c r="F220" s="82">
        <v>0</v>
      </c>
      <c r="G220" s="82">
        <v>0</v>
      </c>
      <c r="H220" s="82">
        <v>0</v>
      </c>
      <c r="I220" s="82">
        <v>0</v>
      </c>
      <c r="J220" s="82">
        <v>0</v>
      </c>
      <c r="K220" s="82">
        <v>0</v>
      </c>
      <c r="L220" s="82">
        <v>0</v>
      </c>
      <c r="M220" s="82">
        <v>0</v>
      </c>
      <c r="N220" s="82">
        <v>0</v>
      </c>
      <c r="O220" s="82">
        <v>0</v>
      </c>
      <c r="P220" s="82">
        <v>0</v>
      </c>
      <c r="Q220" s="82">
        <v>0</v>
      </c>
      <c r="R220" s="82">
        <v>0</v>
      </c>
      <c r="S220" s="82">
        <v>0</v>
      </c>
      <c r="T220" s="82">
        <v>0</v>
      </c>
      <c r="U220" s="82">
        <v>0</v>
      </c>
      <c r="V220" s="82">
        <v>0</v>
      </c>
      <c r="W220" s="82">
        <v>0</v>
      </c>
      <c r="X220" s="82">
        <v>0</v>
      </c>
      <c r="Y220" s="82">
        <v>0</v>
      </c>
      <c r="Z220" s="82">
        <v>0</v>
      </c>
      <c r="AA220" s="82">
        <v>0</v>
      </c>
      <c r="AB220" s="82">
        <v>0</v>
      </c>
      <c r="AC220" s="82">
        <v>0</v>
      </c>
      <c r="AD220" s="82">
        <v>0</v>
      </c>
      <c r="AE220" s="82">
        <v>0</v>
      </c>
      <c r="AF220" s="82">
        <v>0</v>
      </c>
      <c r="AG220" s="85" t="s">
        <v>11</v>
      </c>
    </row>
    <row r="221" spans="1:33" ht="15" customHeight="1" x14ac:dyDescent="0.35">
      <c r="A221" s="77" t="s">
        <v>2126</v>
      </c>
      <c r="B221" s="81" t="s">
        <v>1918</v>
      </c>
      <c r="C221" s="82">
        <v>0</v>
      </c>
      <c r="D221" s="82">
        <v>0</v>
      </c>
      <c r="E221" s="82">
        <v>0</v>
      </c>
      <c r="F221" s="82">
        <v>0</v>
      </c>
      <c r="G221" s="82">
        <v>0</v>
      </c>
      <c r="H221" s="82">
        <v>0</v>
      </c>
      <c r="I221" s="82">
        <v>0</v>
      </c>
      <c r="J221" s="82">
        <v>0</v>
      </c>
      <c r="K221" s="82">
        <v>0</v>
      </c>
      <c r="L221" s="82">
        <v>0</v>
      </c>
      <c r="M221" s="82">
        <v>0</v>
      </c>
      <c r="N221" s="82">
        <v>0</v>
      </c>
      <c r="O221" s="82">
        <v>0</v>
      </c>
      <c r="P221" s="82">
        <v>0</v>
      </c>
      <c r="Q221" s="82">
        <v>0</v>
      </c>
      <c r="R221" s="82">
        <v>0</v>
      </c>
      <c r="S221" s="82">
        <v>0</v>
      </c>
      <c r="T221" s="82">
        <v>0</v>
      </c>
      <c r="U221" s="82">
        <v>0</v>
      </c>
      <c r="V221" s="82">
        <v>0</v>
      </c>
      <c r="W221" s="82">
        <v>0</v>
      </c>
      <c r="X221" s="82">
        <v>0</v>
      </c>
      <c r="Y221" s="82">
        <v>0</v>
      </c>
      <c r="Z221" s="82">
        <v>0</v>
      </c>
      <c r="AA221" s="82">
        <v>0</v>
      </c>
      <c r="AB221" s="82">
        <v>0</v>
      </c>
      <c r="AC221" s="82">
        <v>0</v>
      </c>
      <c r="AD221" s="82">
        <v>0</v>
      </c>
      <c r="AE221" s="82">
        <v>0</v>
      </c>
      <c r="AF221" s="82">
        <v>0</v>
      </c>
      <c r="AG221" s="85" t="s">
        <v>11</v>
      </c>
    </row>
    <row r="222" spans="1:33" ht="15" customHeight="1" x14ac:dyDescent="0.35">
      <c r="A222" s="77" t="s">
        <v>2127</v>
      </c>
      <c r="B222" s="81" t="s">
        <v>1920</v>
      </c>
      <c r="C222" s="82">
        <v>0</v>
      </c>
      <c r="D222" s="82">
        <v>0</v>
      </c>
      <c r="E222" s="82">
        <v>0</v>
      </c>
      <c r="F222" s="82">
        <v>0</v>
      </c>
      <c r="G222" s="82">
        <v>0</v>
      </c>
      <c r="H222" s="82">
        <v>0</v>
      </c>
      <c r="I222" s="82">
        <v>0</v>
      </c>
      <c r="J222" s="82">
        <v>0</v>
      </c>
      <c r="K222" s="82">
        <v>0</v>
      </c>
      <c r="L222" s="82">
        <v>0</v>
      </c>
      <c r="M222" s="82">
        <v>0</v>
      </c>
      <c r="N222" s="82">
        <v>0</v>
      </c>
      <c r="O222" s="82">
        <v>0</v>
      </c>
      <c r="P222" s="82">
        <v>0</v>
      </c>
      <c r="Q222" s="82">
        <v>0</v>
      </c>
      <c r="R222" s="82">
        <v>0</v>
      </c>
      <c r="S222" s="82">
        <v>0</v>
      </c>
      <c r="T222" s="82">
        <v>0</v>
      </c>
      <c r="U222" s="82">
        <v>0</v>
      </c>
      <c r="V222" s="82">
        <v>0</v>
      </c>
      <c r="W222" s="82">
        <v>0</v>
      </c>
      <c r="X222" s="82">
        <v>0</v>
      </c>
      <c r="Y222" s="82">
        <v>0</v>
      </c>
      <c r="Z222" s="82">
        <v>0</v>
      </c>
      <c r="AA222" s="82">
        <v>0</v>
      </c>
      <c r="AB222" s="82">
        <v>0</v>
      </c>
      <c r="AC222" s="82">
        <v>0</v>
      </c>
      <c r="AD222" s="82">
        <v>0</v>
      </c>
      <c r="AE222" s="82">
        <v>0</v>
      </c>
      <c r="AF222" s="82">
        <v>0</v>
      </c>
      <c r="AG222" s="85" t="s">
        <v>11</v>
      </c>
    </row>
    <row r="223" spans="1:33" ht="15" customHeight="1" x14ac:dyDescent="0.35">
      <c r="A223" s="77" t="s">
        <v>2128</v>
      </c>
      <c r="B223" s="81" t="s">
        <v>1922</v>
      </c>
      <c r="C223" s="82">
        <v>0</v>
      </c>
      <c r="D223" s="82">
        <v>0</v>
      </c>
      <c r="E223" s="82">
        <v>0</v>
      </c>
      <c r="F223" s="82">
        <v>0</v>
      </c>
      <c r="G223" s="82">
        <v>0</v>
      </c>
      <c r="H223" s="82">
        <v>0</v>
      </c>
      <c r="I223" s="82">
        <v>0</v>
      </c>
      <c r="J223" s="82">
        <v>0</v>
      </c>
      <c r="K223" s="82">
        <v>0</v>
      </c>
      <c r="L223" s="82">
        <v>0</v>
      </c>
      <c r="M223" s="82">
        <v>0</v>
      </c>
      <c r="N223" s="82">
        <v>0</v>
      </c>
      <c r="O223" s="82">
        <v>0</v>
      </c>
      <c r="P223" s="82">
        <v>0</v>
      </c>
      <c r="Q223" s="82">
        <v>0</v>
      </c>
      <c r="R223" s="82">
        <v>0</v>
      </c>
      <c r="S223" s="82">
        <v>0</v>
      </c>
      <c r="T223" s="82">
        <v>0</v>
      </c>
      <c r="U223" s="82">
        <v>0</v>
      </c>
      <c r="V223" s="82">
        <v>0</v>
      </c>
      <c r="W223" s="82">
        <v>0</v>
      </c>
      <c r="X223" s="82">
        <v>0</v>
      </c>
      <c r="Y223" s="82">
        <v>0</v>
      </c>
      <c r="Z223" s="82">
        <v>0</v>
      </c>
      <c r="AA223" s="82">
        <v>0</v>
      </c>
      <c r="AB223" s="82">
        <v>0</v>
      </c>
      <c r="AC223" s="82">
        <v>0</v>
      </c>
      <c r="AD223" s="82">
        <v>0</v>
      </c>
      <c r="AE223" s="82">
        <v>0</v>
      </c>
      <c r="AF223" s="82">
        <v>0</v>
      </c>
      <c r="AG223" s="85" t="s">
        <v>11</v>
      </c>
    </row>
    <row r="224" spans="1:33" ht="15" customHeight="1" x14ac:dyDescent="0.35">
      <c r="A224" s="77" t="s">
        <v>2129</v>
      </c>
      <c r="B224" s="81" t="s">
        <v>1924</v>
      </c>
      <c r="C224" s="82">
        <v>0</v>
      </c>
      <c r="D224" s="82">
        <v>0</v>
      </c>
      <c r="E224" s="82">
        <v>0</v>
      </c>
      <c r="F224" s="82">
        <v>0</v>
      </c>
      <c r="G224" s="82">
        <v>0</v>
      </c>
      <c r="H224" s="82">
        <v>0</v>
      </c>
      <c r="I224" s="82">
        <v>0</v>
      </c>
      <c r="J224" s="82">
        <v>0</v>
      </c>
      <c r="K224" s="82">
        <v>0</v>
      </c>
      <c r="L224" s="82">
        <v>0</v>
      </c>
      <c r="M224" s="82">
        <v>0</v>
      </c>
      <c r="N224" s="82">
        <v>0</v>
      </c>
      <c r="O224" s="82">
        <v>0</v>
      </c>
      <c r="P224" s="82">
        <v>0</v>
      </c>
      <c r="Q224" s="82">
        <v>0</v>
      </c>
      <c r="R224" s="82">
        <v>0</v>
      </c>
      <c r="S224" s="82">
        <v>0</v>
      </c>
      <c r="T224" s="82">
        <v>0</v>
      </c>
      <c r="U224" s="82">
        <v>0</v>
      </c>
      <c r="V224" s="82">
        <v>0</v>
      </c>
      <c r="W224" s="82">
        <v>0</v>
      </c>
      <c r="X224" s="82">
        <v>0</v>
      </c>
      <c r="Y224" s="82">
        <v>0</v>
      </c>
      <c r="Z224" s="82">
        <v>0</v>
      </c>
      <c r="AA224" s="82">
        <v>0</v>
      </c>
      <c r="AB224" s="82">
        <v>0</v>
      </c>
      <c r="AC224" s="82">
        <v>0</v>
      </c>
      <c r="AD224" s="82">
        <v>0</v>
      </c>
      <c r="AE224" s="82">
        <v>0</v>
      </c>
      <c r="AF224" s="82">
        <v>0</v>
      </c>
      <c r="AG224" s="85" t="s">
        <v>11</v>
      </c>
    </row>
    <row r="225" spans="1:33" ht="15" customHeight="1" x14ac:dyDescent="0.35">
      <c r="A225" s="77" t="s">
        <v>2130</v>
      </c>
      <c r="B225" s="81" t="s">
        <v>1926</v>
      </c>
      <c r="C225" s="82">
        <v>0</v>
      </c>
      <c r="D225" s="82">
        <v>0</v>
      </c>
      <c r="E225" s="82">
        <v>0</v>
      </c>
      <c r="F225" s="82">
        <v>0</v>
      </c>
      <c r="G225" s="82">
        <v>0</v>
      </c>
      <c r="H225" s="82">
        <v>0</v>
      </c>
      <c r="I225" s="82">
        <v>0</v>
      </c>
      <c r="J225" s="82">
        <v>0</v>
      </c>
      <c r="K225" s="82">
        <v>0</v>
      </c>
      <c r="L225" s="82">
        <v>0</v>
      </c>
      <c r="M225" s="82">
        <v>0</v>
      </c>
      <c r="N225" s="82">
        <v>0</v>
      </c>
      <c r="O225" s="82">
        <v>0</v>
      </c>
      <c r="P225" s="82">
        <v>0</v>
      </c>
      <c r="Q225" s="82">
        <v>0</v>
      </c>
      <c r="R225" s="82">
        <v>0</v>
      </c>
      <c r="S225" s="82">
        <v>0</v>
      </c>
      <c r="T225" s="82">
        <v>0</v>
      </c>
      <c r="U225" s="82">
        <v>0</v>
      </c>
      <c r="V225" s="82">
        <v>0</v>
      </c>
      <c r="W225" s="82">
        <v>0</v>
      </c>
      <c r="X225" s="82">
        <v>0</v>
      </c>
      <c r="Y225" s="82">
        <v>0</v>
      </c>
      <c r="Z225" s="82">
        <v>0</v>
      </c>
      <c r="AA225" s="82">
        <v>0</v>
      </c>
      <c r="AB225" s="82">
        <v>0</v>
      </c>
      <c r="AC225" s="82">
        <v>0</v>
      </c>
      <c r="AD225" s="82">
        <v>0</v>
      </c>
      <c r="AE225" s="82">
        <v>0</v>
      </c>
      <c r="AF225" s="82">
        <v>0</v>
      </c>
      <c r="AG225" s="85" t="s">
        <v>11</v>
      </c>
    </row>
    <row r="226" spans="1:33" ht="15" customHeight="1" x14ac:dyDescent="0.35">
      <c r="A226" s="77" t="s">
        <v>2131</v>
      </c>
      <c r="B226" s="81" t="s">
        <v>1928</v>
      </c>
      <c r="C226" s="82">
        <v>0</v>
      </c>
      <c r="D226" s="82">
        <v>0</v>
      </c>
      <c r="E226" s="82">
        <v>0</v>
      </c>
      <c r="F226" s="82">
        <v>0</v>
      </c>
      <c r="G226" s="82">
        <v>0</v>
      </c>
      <c r="H226" s="82">
        <v>0</v>
      </c>
      <c r="I226" s="82">
        <v>0</v>
      </c>
      <c r="J226" s="82">
        <v>0</v>
      </c>
      <c r="K226" s="82">
        <v>0</v>
      </c>
      <c r="L226" s="82">
        <v>0</v>
      </c>
      <c r="M226" s="82">
        <v>0</v>
      </c>
      <c r="N226" s="82">
        <v>0</v>
      </c>
      <c r="O226" s="82">
        <v>0</v>
      </c>
      <c r="P226" s="82">
        <v>0</v>
      </c>
      <c r="Q226" s="82">
        <v>0</v>
      </c>
      <c r="R226" s="82">
        <v>0</v>
      </c>
      <c r="S226" s="82">
        <v>0</v>
      </c>
      <c r="T226" s="82">
        <v>0</v>
      </c>
      <c r="U226" s="82">
        <v>0</v>
      </c>
      <c r="V226" s="82">
        <v>0</v>
      </c>
      <c r="W226" s="82">
        <v>0</v>
      </c>
      <c r="X226" s="82">
        <v>0</v>
      </c>
      <c r="Y226" s="82">
        <v>0</v>
      </c>
      <c r="Z226" s="82">
        <v>0</v>
      </c>
      <c r="AA226" s="82">
        <v>0</v>
      </c>
      <c r="AB226" s="82">
        <v>0</v>
      </c>
      <c r="AC226" s="82">
        <v>0</v>
      </c>
      <c r="AD226" s="82">
        <v>0</v>
      </c>
      <c r="AE226" s="82">
        <v>0</v>
      </c>
      <c r="AF226" s="82">
        <v>0</v>
      </c>
      <c r="AG226" s="85" t="s">
        <v>11</v>
      </c>
    </row>
    <row r="227" spans="1:33" ht="15" customHeight="1" x14ac:dyDescent="0.35">
      <c r="A227" s="77" t="s">
        <v>2132</v>
      </c>
      <c r="B227" s="81" t="s">
        <v>1930</v>
      </c>
      <c r="C227" s="82">
        <v>0</v>
      </c>
      <c r="D227" s="82">
        <v>0</v>
      </c>
      <c r="E227" s="82">
        <v>0</v>
      </c>
      <c r="F227" s="82">
        <v>0</v>
      </c>
      <c r="G227" s="82">
        <v>0</v>
      </c>
      <c r="H227" s="82">
        <v>0</v>
      </c>
      <c r="I227" s="82">
        <v>0</v>
      </c>
      <c r="J227" s="82">
        <v>0</v>
      </c>
      <c r="K227" s="82">
        <v>0</v>
      </c>
      <c r="L227" s="82">
        <v>0</v>
      </c>
      <c r="M227" s="82">
        <v>0</v>
      </c>
      <c r="N227" s="82">
        <v>0</v>
      </c>
      <c r="O227" s="82">
        <v>0</v>
      </c>
      <c r="P227" s="82">
        <v>0</v>
      </c>
      <c r="Q227" s="82">
        <v>0</v>
      </c>
      <c r="R227" s="82">
        <v>0</v>
      </c>
      <c r="S227" s="82">
        <v>0</v>
      </c>
      <c r="T227" s="82">
        <v>0</v>
      </c>
      <c r="U227" s="82">
        <v>0</v>
      </c>
      <c r="V227" s="82">
        <v>0</v>
      </c>
      <c r="W227" s="82">
        <v>0</v>
      </c>
      <c r="X227" s="82">
        <v>0</v>
      </c>
      <c r="Y227" s="82">
        <v>0</v>
      </c>
      <c r="Z227" s="82">
        <v>0</v>
      </c>
      <c r="AA227" s="82">
        <v>0</v>
      </c>
      <c r="AB227" s="82">
        <v>0</v>
      </c>
      <c r="AC227" s="82">
        <v>0</v>
      </c>
      <c r="AD227" s="82">
        <v>0</v>
      </c>
      <c r="AE227" s="82">
        <v>0</v>
      </c>
      <c r="AF227" s="82">
        <v>0</v>
      </c>
      <c r="AG227" s="85" t="s">
        <v>11</v>
      </c>
    </row>
    <row r="228" spans="1:33" ht="15" customHeight="1" x14ac:dyDescent="0.35">
      <c r="A228" s="77" t="s">
        <v>2133</v>
      </c>
      <c r="B228" s="81" t="s">
        <v>1932</v>
      </c>
      <c r="C228" s="82">
        <v>0</v>
      </c>
      <c r="D228" s="82">
        <v>0</v>
      </c>
      <c r="E228" s="82">
        <v>0</v>
      </c>
      <c r="F228" s="82">
        <v>0</v>
      </c>
      <c r="G228" s="82">
        <v>0</v>
      </c>
      <c r="H228" s="82">
        <v>0</v>
      </c>
      <c r="I228" s="82">
        <v>0</v>
      </c>
      <c r="J228" s="82">
        <v>0</v>
      </c>
      <c r="K228" s="82">
        <v>0</v>
      </c>
      <c r="L228" s="82">
        <v>0</v>
      </c>
      <c r="M228" s="82">
        <v>0</v>
      </c>
      <c r="N228" s="82">
        <v>0</v>
      </c>
      <c r="O228" s="82">
        <v>0</v>
      </c>
      <c r="P228" s="82">
        <v>0</v>
      </c>
      <c r="Q228" s="82">
        <v>0</v>
      </c>
      <c r="R228" s="82">
        <v>0</v>
      </c>
      <c r="S228" s="82">
        <v>0</v>
      </c>
      <c r="T228" s="82">
        <v>0</v>
      </c>
      <c r="U228" s="82">
        <v>0</v>
      </c>
      <c r="V228" s="82">
        <v>0</v>
      </c>
      <c r="W228" s="82">
        <v>0</v>
      </c>
      <c r="X228" s="82">
        <v>0</v>
      </c>
      <c r="Y228" s="82">
        <v>0</v>
      </c>
      <c r="Z228" s="82">
        <v>0</v>
      </c>
      <c r="AA228" s="82">
        <v>0</v>
      </c>
      <c r="AB228" s="82">
        <v>0</v>
      </c>
      <c r="AC228" s="82">
        <v>0</v>
      </c>
      <c r="AD228" s="82">
        <v>0</v>
      </c>
      <c r="AE228" s="82">
        <v>0</v>
      </c>
      <c r="AF228" s="82">
        <v>0</v>
      </c>
      <c r="AG228" s="85" t="s">
        <v>11</v>
      </c>
    </row>
    <row r="229" spans="1:33" ht="15" customHeight="1" x14ac:dyDescent="0.35">
      <c r="A229" s="77" t="s">
        <v>2134</v>
      </c>
      <c r="B229" s="81" t="s">
        <v>1934</v>
      </c>
      <c r="C229" s="82">
        <v>0</v>
      </c>
      <c r="D229" s="82">
        <v>0</v>
      </c>
      <c r="E229" s="82">
        <v>0</v>
      </c>
      <c r="F229" s="82">
        <v>0</v>
      </c>
      <c r="G229" s="82">
        <v>0</v>
      </c>
      <c r="H229" s="82">
        <v>0</v>
      </c>
      <c r="I229" s="82">
        <v>0</v>
      </c>
      <c r="J229" s="82">
        <v>0</v>
      </c>
      <c r="K229" s="82">
        <v>0</v>
      </c>
      <c r="L229" s="82">
        <v>0</v>
      </c>
      <c r="M229" s="82">
        <v>0</v>
      </c>
      <c r="N229" s="82">
        <v>0</v>
      </c>
      <c r="O229" s="82">
        <v>0</v>
      </c>
      <c r="P229" s="82">
        <v>0</v>
      </c>
      <c r="Q229" s="82">
        <v>0</v>
      </c>
      <c r="R229" s="82">
        <v>0</v>
      </c>
      <c r="S229" s="82">
        <v>0</v>
      </c>
      <c r="T229" s="82">
        <v>0</v>
      </c>
      <c r="U229" s="82">
        <v>0</v>
      </c>
      <c r="V229" s="82">
        <v>0</v>
      </c>
      <c r="W229" s="82">
        <v>0</v>
      </c>
      <c r="X229" s="82">
        <v>0</v>
      </c>
      <c r="Y229" s="82">
        <v>0</v>
      </c>
      <c r="Z229" s="82">
        <v>0</v>
      </c>
      <c r="AA229" s="82">
        <v>0</v>
      </c>
      <c r="AB229" s="82">
        <v>0</v>
      </c>
      <c r="AC229" s="82">
        <v>0</v>
      </c>
      <c r="AD229" s="82">
        <v>0</v>
      </c>
      <c r="AE229" s="82">
        <v>0</v>
      </c>
      <c r="AF229" s="82">
        <v>0</v>
      </c>
      <c r="AG229" s="85" t="s">
        <v>11</v>
      </c>
    </row>
    <row r="230" spans="1:33" ht="15" customHeight="1" x14ac:dyDescent="0.35">
      <c r="A230" s="77" t="s">
        <v>2135</v>
      </c>
      <c r="B230" s="81" t="s">
        <v>1936</v>
      </c>
      <c r="C230" s="82">
        <v>0</v>
      </c>
      <c r="D230" s="82">
        <v>0</v>
      </c>
      <c r="E230" s="82">
        <v>0</v>
      </c>
      <c r="F230" s="82">
        <v>0</v>
      </c>
      <c r="G230" s="82">
        <v>0</v>
      </c>
      <c r="H230" s="82">
        <v>0</v>
      </c>
      <c r="I230" s="82">
        <v>0</v>
      </c>
      <c r="J230" s="82">
        <v>0</v>
      </c>
      <c r="K230" s="82">
        <v>0</v>
      </c>
      <c r="L230" s="82">
        <v>0</v>
      </c>
      <c r="M230" s="82">
        <v>0</v>
      </c>
      <c r="N230" s="82">
        <v>0</v>
      </c>
      <c r="O230" s="82">
        <v>0</v>
      </c>
      <c r="P230" s="82">
        <v>0</v>
      </c>
      <c r="Q230" s="82">
        <v>0</v>
      </c>
      <c r="R230" s="82">
        <v>0</v>
      </c>
      <c r="S230" s="82">
        <v>0</v>
      </c>
      <c r="T230" s="82">
        <v>0</v>
      </c>
      <c r="U230" s="82">
        <v>0</v>
      </c>
      <c r="V230" s="82">
        <v>0</v>
      </c>
      <c r="W230" s="82">
        <v>0</v>
      </c>
      <c r="X230" s="82">
        <v>0</v>
      </c>
      <c r="Y230" s="82">
        <v>0</v>
      </c>
      <c r="Z230" s="82">
        <v>0</v>
      </c>
      <c r="AA230" s="82">
        <v>0</v>
      </c>
      <c r="AB230" s="82">
        <v>0</v>
      </c>
      <c r="AC230" s="82">
        <v>0</v>
      </c>
      <c r="AD230" s="82">
        <v>0</v>
      </c>
      <c r="AE230" s="82">
        <v>0</v>
      </c>
      <c r="AF230" s="82">
        <v>0</v>
      </c>
      <c r="AG230" s="85" t="s">
        <v>11</v>
      </c>
    </row>
    <row r="231" spans="1:33" ht="15" customHeight="1" x14ac:dyDescent="0.35">
      <c r="A231" s="77" t="s">
        <v>2136</v>
      </c>
      <c r="B231" s="81" t="s">
        <v>1938</v>
      </c>
      <c r="C231" s="82">
        <v>0</v>
      </c>
      <c r="D231" s="82">
        <v>0</v>
      </c>
      <c r="E231" s="82">
        <v>0</v>
      </c>
      <c r="F231" s="82">
        <v>0</v>
      </c>
      <c r="G231" s="82">
        <v>0</v>
      </c>
      <c r="H231" s="82">
        <v>0</v>
      </c>
      <c r="I231" s="82">
        <v>0</v>
      </c>
      <c r="J231" s="82">
        <v>0</v>
      </c>
      <c r="K231" s="82">
        <v>0</v>
      </c>
      <c r="L231" s="82">
        <v>0</v>
      </c>
      <c r="M231" s="82">
        <v>0</v>
      </c>
      <c r="N231" s="82">
        <v>0</v>
      </c>
      <c r="O231" s="82">
        <v>0</v>
      </c>
      <c r="P231" s="82">
        <v>0</v>
      </c>
      <c r="Q231" s="82">
        <v>0</v>
      </c>
      <c r="R231" s="82">
        <v>0</v>
      </c>
      <c r="S231" s="82">
        <v>0</v>
      </c>
      <c r="T231" s="82">
        <v>0</v>
      </c>
      <c r="U231" s="82">
        <v>0</v>
      </c>
      <c r="V231" s="82">
        <v>0</v>
      </c>
      <c r="W231" s="82">
        <v>0</v>
      </c>
      <c r="X231" s="82">
        <v>0</v>
      </c>
      <c r="Y231" s="82">
        <v>0</v>
      </c>
      <c r="Z231" s="82">
        <v>0</v>
      </c>
      <c r="AA231" s="82">
        <v>0</v>
      </c>
      <c r="AB231" s="82">
        <v>0</v>
      </c>
      <c r="AC231" s="82">
        <v>0</v>
      </c>
      <c r="AD231" s="82">
        <v>0</v>
      </c>
      <c r="AE231" s="82">
        <v>0</v>
      </c>
      <c r="AF231" s="82">
        <v>0</v>
      </c>
      <c r="AG231" s="85" t="s">
        <v>11</v>
      </c>
    </row>
    <row r="232" spans="1:33" ht="15" customHeight="1" x14ac:dyDescent="0.35">
      <c r="A232" s="77" t="s">
        <v>2137</v>
      </c>
      <c r="B232" s="81" t="s">
        <v>1940</v>
      </c>
      <c r="C232" s="82">
        <v>0</v>
      </c>
      <c r="D232" s="82">
        <v>0</v>
      </c>
      <c r="E232" s="82">
        <v>0</v>
      </c>
      <c r="F232" s="82">
        <v>0</v>
      </c>
      <c r="G232" s="82">
        <v>0</v>
      </c>
      <c r="H232" s="82">
        <v>0</v>
      </c>
      <c r="I232" s="82">
        <v>0</v>
      </c>
      <c r="J232" s="82">
        <v>0</v>
      </c>
      <c r="K232" s="82">
        <v>0</v>
      </c>
      <c r="L232" s="82">
        <v>0</v>
      </c>
      <c r="M232" s="82">
        <v>0</v>
      </c>
      <c r="N232" s="82">
        <v>0</v>
      </c>
      <c r="O232" s="82">
        <v>0</v>
      </c>
      <c r="P232" s="82">
        <v>0</v>
      </c>
      <c r="Q232" s="82">
        <v>0</v>
      </c>
      <c r="R232" s="82">
        <v>0</v>
      </c>
      <c r="S232" s="82">
        <v>0</v>
      </c>
      <c r="T232" s="82">
        <v>0</v>
      </c>
      <c r="U232" s="82">
        <v>0</v>
      </c>
      <c r="V232" s="82">
        <v>0</v>
      </c>
      <c r="W232" s="82">
        <v>0</v>
      </c>
      <c r="X232" s="82">
        <v>0</v>
      </c>
      <c r="Y232" s="82">
        <v>0</v>
      </c>
      <c r="Z232" s="82">
        <v>0</v>
      </c>
      <c r="AA232" s="82">
        <v>0</v>
      </c>
      <c r="AB232" s="82">
        <v>0</v>
      </c>
      <c r="AC232" s="82">
        <v>0</v>
      </c>
      <c r="AD232" s="82">
        <v>0</v>
      </c>
      <c r="AE232" s="82">
        <v>0</v>
      </c>
      <c r="AF232" s="82">
        <v>0</v>
      </c>
      <c r="AG232" s="85" t="s">
        <v>11</v>
      </c>
    </row>
    <row r="233" spans="1:33" ht="15" customHeight="1" x14ac:dyDescent="0.35">
      <c r="A233" s="77" t="s">
        <v>2138</v>
      </c>
      <c r="B233" s="81" t="s">
        <v>1942</v>
      </c>
      <c r="C233" s="82">
        <v>0</v>
      </c>
      <c r="D233" s="82">
        <v>0</v>
      </c>
      <c r="E233" s="82">
        <v>0</v>
      </c>
      <c r="F233" s="82">
        <v>0</v>
      </c>
      <c r="G233" s="82">
        <v>0</v>
      </c>
      <c r="H233" s="82">
        <v>0</v>
      </c>
      <c r="I233" s="82">
        <v>0</v>
      </c>
      <c r="J233" s="82">
        <v>0</v>
      </c>
      <c r="K233" s="82">
        <v>0</v>
      </c>
      <c r="L233" s="82">
        <v>0</v>
      </c>
      <c r="M233" s="82">
        <v>0</v>
      </c>
      <c r="N233" s="82">
        <v>0</v>
      </c>
      <c r="O233" s="82">
        <v>0</v>
      </c>
      <c r="P233" s="82">
        <v>0</v>
      </c>
      <c r="Q233" s="82">
        <v>0</v>
      </c>
      <c r="R233" s="82">
        <v>0</v>
      </c>
      <c r="S233" s="82">
        <v>0</v>
      </c>
      <c r="T233" s="82">
        <v>0</v>
      </c>
      <c r="U233" s="82">
        <v>0</v>
      </c>
      <c r="V233" s="82">
        <v>0</v>
      </c>
      <c r="W233" s="82">
        <v>0</v>
      </c>
      <c r="X233" s="82">
        <v>0</v>
      </c>
      <c r="Y233" s="82">
        <v>0</v>
      </c>
      <c r="Z233" s="82">
        <v>0</v>
      </c>
      <c r="AA233" s="82">
        <v>0</v>
      </c>
      <c r="AB233" s="82">
        <v>0</v>
      </c>
      <c r="AC233" s="82">
        <v>0</v>
      </c>
      <c r="AD233" s="82">
        <v>0</v>
      </c>
      <c r="AE233" s="82">
        <v>0</v>
      </c>
      <c r="AF233" s="82">
        <v>0</v>
      </c>
      <c r="AG233" s="85" t="s">
        <v>11</v>
      </c>
    </row>
    <row r="234" spans="1:33" ht="15" customHeight="1" x14ac:dyDescent="0.35">
      <c r="A234" s="77" t="s">
        <v>2139</v>
      </c>
      <c r="B234" s="81" t="s">
        <v>1944</v>
      </c>
      <c r="C234" s="82">
        <v>0</v>
      </c>
      <c r="D234" s="82">
        <v>0</v>
      </c>
      <c r="E234" s="82">
        <v>0</v>
      </c>
      <c r="F234" s="82">
        <v>0</v>
      </c>
      <c r="G234" s="82">
        <v>0</v>
      </c>
      <c r="H234" s="82">
        <v>0</v>
      </c>
      <c r="I234" s="82">
        <v>0</v>
      </c>
      <c r="J234" s="82">
        <v>0</v>
      </c>
      <c r="K234" s="82">
        <v>0</v>
      </c>
      <c r="L234" s="82">
        <v>0</v>
      </c>
      <c r="M234" s="82">
        <v>0</v>
      </c>
      <c r="N234" s="82">
        <v>0</v>
      </c>
      <c r="O234" s="82">
        <v>0</v>
      </c>
      <c r="P234" s="82">
        <v>0</v>
      </c>
      <c r="Q234" s="82">
        <v>0</v>
      </c>
      <c r="R234" s="82">
        <v>0</v>
      </c>
      <c r="S234" s="82">
        <v>0</v>
      </c>
      <c r="T234" s="82">
        <v>0</v>
      </c>
      <c r="U234" s="82">
        <v>0</v>
      </c>
      <c r="V234" s="82">
        <v>0</v>
      </c>
      <c r="W234" s="82">
        <v>0</v>
      </c>
      <c r="X234" s="82">
        <v>0</v>
      </c>
      <c r="Y234" s="82">
        <v>0</v>
      </c>
      <c r="Z234" s="82">
        <v>0</v>
      </c>
      <c r="AA234" s="82">
        <v>0</v>
      </c>
      <c r="AB234" s="82">
        <v>0</v>
      </c>
      <c r="AC234" s="82">
        <v>0</v>
      </c>
      <c r="AD234" s="82">
        <v>0</v>
      </c>
      <c r="AE234" s="82">
        <v>0</v>
      </c>
      <c r="AF234" s="82">
        <v>0</v>
      </c>
      <c r="AG234" s="85" t="s">
        <v>11</v>
      </c>
    </row>
    <row r="235" spans="1:33" ht="15" customHeight="1" x14ac:dyDescent="0.35">
      <c r="A235" s="77" t="s">
        <v>2140</v>
      </c>
      <c r="B235" s="81" t="s">
        <v>1946</v>
      </c>
      <c r="C235" s="82">
        <v>0</v>
      </c>
      <c r="D235" s="82">
        <v>0</v>
      </c>
      <c r="E235" s="82">
        <v>0</v>
      </c>
      <c r="F235" s="82">
        <v>0</v>
      </c>
      <c r="G235" s="82">
        <v>0</v>
      </c>
      <c r="H235" s="82">
        <v>0</v>
      </c>
      <c r="I235" s="82">
        <v>0</v>
      </c>
      <c r="J235" s="82">
        <v>0</v>
      </c>
      <c r="K235" s="82">
        <v>0</v>
      </c>
      <c r="L235" s="82">
        <v>0</v>
      </c>
      <c r="M235" s="82">
        <v>0</v>
      </c>
      <c r="N235" s="82">
        <v>0</v>
      </c>
      <c r="O235" s="82">
        <v>0</v>
      </c>
      <c r="P235" s="82">
        <v>0</v>
      </c>
      <c r="Q235" s="82">
        <v>0</v>
      </c>
      <c r="R235" s="82">
        <v>0</v>
      </c>
      <c r="S235" s="82">
        <v>0</v>
      </c>
      <c r="T235" s="82">
        <v>0</v>
      </c>
      <c r="U235" s="82">
        <v>0</v>
      </c>
      <c r="V235" s="82">
        <v>0</v>
      </c>
      <c r="W235" s="82">
        <v>0</v>
      </c>
      <c r="X235" s="82">
        <v>0</v>
      </c>
      <c r="Y235" s="82">
        <v>0</v>
      </c>
      <c r="Z235" s="82">
        <v>0</v>
      </c>
      <c r="AA235" s="82">
        <v>0</v>
      </c>
      <c r="AB235" s="82">
        <v>0</v>
      </c>
      <c r="AC235" s="82">
        <v>0</v>
      </c>
      <c r="AD235" s="82">
        <v>0</v>
      </c>
      <c r="AE235" s="82">
        <v>0</v>
      </c>
      <c r="AF235" s="82">
        <v>0</v>
      </c>
      <c r="AG235" s="85" t="s">
        <v>11</v>
      </c>
    </row>
    <row r="236" spans="1:33" ht="15" customHeight="1" x14ac:dyDescent="0.35">
      <c r="B236" s="34" t="s">
        <v>21</v>
      </c>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5"/>
    </row>
    <row r="237" spans="1:33" ht="12" customHeight="1" x14ac:dyDescent="0.35">
      <c r="A237" s="77" t="s">
        <v>2141</v>
      </c>
      <c r="B237" s="81" t="s">
        <v>1916</v>
      </c>
      <c r="C237" s="82">
        <v>0</v>
      </c>
      <c r="D237" s="82">
        <v>0</v>
      </c>
      <c r="E237" s="82">
        <v>0</v>
      </c>
      <c r="F237" s="82">
        <v>0</v>
      </c>
      <c r="G237" s="82">
        <v>0</v>
      </c>
      <c r="H237" s="82">
        <v>0</v>
      </c>
      <c r="I237" s="82">
        <v>0</v>
      </c>
      <c r="J237" s="82">
        <v>0</v>
      </c>
      <c r="K237" s="82">
        <v>0</v>
      </c>
      <c r="L237" s="82">
        <v>0</v>
      </c>
      <c r="M237" s="82">
        <v>0</v>
      </c>
      <c r="N237" s="82">
        <v>0</v>
      </c>
      <c r="O237" s="82">
        <v>0</v>
      </c>
      <c r="P237" s="82">
        <v>0</v>
      </c>
      <c r="Q237" s="82">
        <v>0</v>
      </c>
      <c r="R237" s="82">
        <v>0</v>
      </c>
      <c r="S237" s="82">
        <v>0</v>
      </c>
      <c r="T237" s="82">
        <v>0</v>
      </c>
      <c r="U237" s="82">
        <v>0</v>
      </c>
      <c r="V237" s="82">
        <v>0</v>
      </c>
      <c r="W237" s="82">
        <v>88.974022000000005</v>
      </c>
      <c r="X237" s="82">
        <v>88.995864999999995</v>
      </c>
      <c r="Y237" s="82">
        <v>89.017089999999996</v>
      </c>
      <c r="Z237" s="82">
        <v>89.039687999999998</v>
      </c>
      <c r="AA237" s="82">
        <v>89.063643999999996</v>
      </c>
      <c r="AB237" s="82">
        <v>89.087684999999993</v>
      </c>
      <c r="AC237" s="82">
        <v>89.112549000000001</v>
      </c>
      <c r="AD237" s="82">
        <v>89.137900999999999</v>
      </c>
      <c r="AE237" s="82">
        <v>89.163666000000006</v>
      </c>
      <c r="AF237" s="82">
        <v>89.172141999999994</v>
      </c>
      <c r="AG237" s="85" t="s">
        <v>11</v>
      </c>
    </row>
    <row r="238" spans="1:33" ht="15" customHeight="1" x14ac:dyDescent="0.35">
      <c r="A238" s="77" t="s">
        <v>2142</v>
      </c>
      <c r="B238" s="81" t="s">
        <v>1918</v>
      </c>
      <c r="C238" s="82">
        <v>41.427517000000002</v>
      </c>
      <c r="D238" s="82">
        <v>41.272582999999997</v>
      </c>
      <c r="E238" s="82">
        <v>41.226027999999999</v>
      </c>
      <c r="F238" s="82">
        <v>41.235928000000001</v>
      </c>
      <c r="G238" s="82">
        <v>41.560443999999997</v>
      </c>
      <c r="H238" s="82">
        <v>41.781227000000001</v>
      </c>
      <c r="I238" s="82">
        <v>41.869937999999998</v>
      </c>
      <c r="J238" s="82">
        <v>41.919257999999999</v>
      </c>
      <c r="K238" s="82">
        <v>41.968471999999998</v>
      </c>
      <c r="L238" s="82">
        <v>42.015171000000002</v>
      </c>
      <c r="M238" s="82">
        <v>42.065254000000003</v>
      </c>
      <c r="N238" s="82">
        <v>42.117378000000002</v>
      </c>
      <c r="O238" s="82">
        <v>42.174717000000001</v>
      </c>
      <c r="P238" s="82">
        <v>42.208618000000001</v>
      </c>
      <c r="Q238" s="82">
        <v>42.237118000000002</v>
      </c>
      <c r="R238" s="82">
        <v>42.264420000000001</v>
      </c>
      <c r="S238" s="82">
        <v>42.290379000000001</v>
      </c>
      <c r="T238" s="82">
        <v>42.316161999999998</v>
      </c>
      <c r="U238" s="82">
        <v>42.346729000000003</v>
      </c>
      <c r="V238" s="82">
        <v>42.373356000000001</v>
      </c>
      <c r="W238" s="82">
        <v>42.400481999999997</v>
      </c>
      <c r="X238" s="82">
        <v>42.428466999999998</v>
      </c>
      <c r="Y238" s="82">
        <v>42.454731000000002</v>
      </c>
      <c r="Z238" s="82">
        <v>42.48312</v>
      </c>
      <c r="AA238" s="82">
        <v>42.513424000000001</v>
      </c>
      <c r="AB238" s="82">
        <v>42.543757999999997</v>
      </c>
      <c r="AC238" s="82">
        <v>42.575180000000003</v>
      </c>
      <c r="AD238" s="82">
        <v>42.607937</v>
      </c>
      <c r="AE238" s="82">
        <v>42.641036999999997</v>
      </c>
      <c r="AF238" s="82">
        <v>42.659821000000001</v>
      </c>
      <c r="AG238" s="85">
        <v>1E-3</v>
      </c>
    </row>
    <row r="239" spans="1:33" ht="15" customHeight="1" x14ac:dyDescent="0.35">
      <c r="A239" s="77" t="s">
        <v>2143</v>
      </c>
      <c r="B239" s="81" t="s">
        <v>1920</v>
      </c>
      <c r="C239" s="82">
        <v>33.570171000000002</v>
      </c>
      <c r="D239" s="82">
        <v>33.407966999999999</v>
      </c>
      <c r="E239" s="82">
        <v>33.412762000000001</v>
      </c>
      <c r="F239" s="82">
        <v>33.418201000000003</v>
      </c>
      <c r="G239" s="82">
        <v>33.573441000000003</v>
      </c>
      <c r="H239" s="82">
        <v>33.695213000000003</v>
      </c>
      <c r="I239" s="82">
        <v>33.737606</v>
      </c>
      <c r="J239" s="82">
        <v>33.784187000000003</v>
      </c>
      <c r="K239" s="82">
        <v>33.835166999999998</v>
      </c>
      <c r="L239" s="82">
        <v>33.883747</v>
      </c>
      <c r="M239" s="82">
        <v>33.936183999999997</v>
      </c>
      <c r="N239" s="82">
        <v>33.990088999999998</v>
      </c>
      <c r="O239" s="82">
        <v>34.052498</v>
      </c>
      <c r="P239" s="82">
        <v>34.091366000000001</v>
      </c>
      <c r="Q239" s="82">
        <v>34.126423000000003</v>
      </c>
      <c r="R239" s="82">
        <v>34.163238999999997</v>
      </c>
      <c r="S239" s="82">
        <v>34.200619000000003</v>
      </c>
      <c r="T239" s="82">
        <v>34.235714000000002</v>
      </c>
      <c r="U239" s="82">
        <v>34.275252999999999</v>
      </c>
      <c r="V239" s="82">
        <v>34.306229000000002</v>
      </c>
      <c r="W239" s="82">
        <v>34.338557999999999</v>
      </c>
      <c r="X239" s="82">
        <v>34.370586000000003</v>
      </c>
      <c r="Y239" s="82">
        <v>34.401020000000003</v>
      </c>
      <c r="Z239" s="82">
        <v>34.433532999999997</v>
      </c>
      <c r="AA239" s="82">
        <v>34.468001999999998</v>
      </c>
      <c r="AB239" s="82">
        <v>34.502128999999996</v>
      </c>
      <c r="AC239" s="82">
        <v>34.537807000000001</v>
      </c>
      <c r="AD239" s="82">
        <v>34.573977999999997</v>
      </c>
      <c r="AE239" s="82">
        <v>34.610970000000002</v>
      </c>
      <c r="AF239" s="82">
        <v>34.634524999999996</v>
      </c>
      <c r="AG239" s="85">
        <v>1E-3</v>
      </c>
    </row>
    <row r="240" spans="1:33" ht="15" customHeight="1" x14ac:dyDescent="0.35">
      <c r="A240" s="77" t="s">
        <v>2144</v>
      </c>
      <c r="B240" s="81" t="s">
        <v>1922</v>
      </c>
      <c r="C240" s="82">
        <v>34.147499000000003</v>
      </c>
      <c r="D240" s="82">
        <v>33.998382999999997</v>
      </c>
      <c r="E240" s="82">
        <v>34.001648000000003</v>
      </c>
      <c r="F240" s="82">
        <v>34.004040000000003</v>
      </c>
      <c r="G240" s="82">
        <v>34.132317</v>
      </c>
      <c r="H240" s="82">
        <v>34.220725999999999</v>
      </c>
      <c r="I240" s="82">
        <v>34.264941999999998</v>
      </c>
      <c r="J240" s="82">
        <v>34.312061</v>
      </c>
      <c r="K240" s="82">
        <v>34.360706</v>
      </c>
      <c r="L240" s="82">
        <v>34.407684000000003</v>
      </c>
      <c r="M240" s="82">
        <v>34.457943</v>
      </c>
      <c r="N240" s="82">
        <v>34.510693000000003</v>
      </c>
      <c r="O240" s="82">
        <v>34.56794</v>
      </c>
      <c r="P240" s="82">
        <v>34.601871000000003</v>
      </c>
      <c r="Q240" s="82">
        <v>34.632480999999999</v>
      </c>
      <c r="R240" s="82">
        <v>34.665233999999998</v>
      </c>
      <c r="S240" s="82">
        <v>34.698475000000002</v>
      </c>
      <c r="T240" s="82">
        <v>34.730961000000001</v>
      </c>
      <c r="U240" s="82">
        <v>34.768051</v>
      </c>
      <c r="V240" s="82">
        <v>34.797035000000001</v>
      </c>
      <c r="W240" s="82">
        <v>34.827224999999999</v>
      </c>
      <c r="X240" s="82">
        <v>34.857059</v>
      </c>
      <c r="Y240" s="82">
        <v>34.885463999999999</v>
      </c>
      <c r="Z240" s="82">
        <v>34.915675999999998</v>
      </c>
      <c r="AA240" s="82">
        <v>34.947631999999999</v>
      </c>
      <c r="AB240" s="82">
        <v>34.979275000000001</v>
      </c>
      <c r="AC240" s="82">
        <v>35.012309999999999</v>
      </c>
      <c r="AD240" s="82">
        <v>35.045712000000002</v>
      </c>
      <c r="AE240" s="82">
        <v>35.079880000000003</v>
      </c>
      <c r="AF240" s="82">
        <v>35.099753999999997</v>
      </c>
      <c r="AG240" s="85">
        <v>1E-3</v>
      </c>
    </row>
    <row r="241" spans="1:33" ht="12" customHeight="1" x14ac:dyDescent="0.35">
      <c r="A241" s="77" t="s">
        <v>2145</v>
      </c>
      <c r="B241" s="81" t="s">
        <v>1924</v>
      </c>
      <c r="C241" s="82">
        <v>40.282772000000001</v>
      </c>
      <c r="D241" s="82">
        <v>40.130341000000001</v>
      </c>
      <c r="E241" s="82">
        <v>40.116042999999998</v>
      </c>
      <c r="F241" s="82">
        <v>40.100642999999998</v>
      </c>
      <c r="G241" s="82">
        <v>40.267322999999998</v>
      </c>
      <c r="H241" s="82">
        <v>40.358162</v>
      </c>
      <c r="I241" s="82">
        <v>40.392693000000001</v>
      </c>
      <c r="J241" s="82">
        <v>40.430965</v>
      </c>
      <c r="K241" s="82">
        <v>40.472092000000004</v>
      </c>
      <c r="L241" s="82">
        <v>40.511696000000001</v>
      </c>
      <c r="M241" s="82">
        <v>40.55386</v>
      </c>
      <c r="N241" s="82">
        <v>40.602756999999997</v>
      </c>
      <c r="O241" s="82">
        <v>40.655524999999997</v>
      </c>
      <c r="P241" s="82">
        <v>40.685257</v>
      </c>
      <c r="Q241" s="82">
        <v>40.709702</v>
      </c>
      <c r="R241" s="82">
        <v>40.737479999999998</v>
      </c>
      <c r="S241" s="82">
        <v>40.765881</v>
      </c>
      <c r="T241" s="82">
        <v>40.793011</v>
      </c>
      <c r="U241" s="82">
        <v>40.823936000000003</v>
      </c>
      <c r="V241" s="82">
        <v>40.848956999999999</v>
      </c>
      <c r="W241" s="82">
        <v>40.874640999999997</v>
      </c>
      <c r="X241" s="82">
        <v>40.900398000000003</v>
      </c>
      <c r="Y241" s="82">
        <v>40.924919000000003</v>
      </c>
      <c r="Z241" s="82">
        <v>40.950996000000004</v>
      </c>
      <c r="AA241" s="82">
        <v>40.978755999999997</v>
      </c>
      <c r="AB241" s="82">
        <v>41.006312999999999</v>
      </c>
      <c r="AC241" s="82">
        <v>41.035046000000001</v>
      </c>
      <c r="AD241" s="82">
        <v>41.064297000000003</v>
      </c>
      <c r="AE241" s="82">
        <v>41.094109000000003</v>
      </c>
      <c r="AF241" s="82">
        <v>41.108795000000001</v>
      </c>
      <c r="AG241" s="85">
        <v>1E-3</v>
      </c>
    </row>
    <row r="242" spans="1:33" ht="15" customHeight="1" x14ac:dyDescent="0.35">
      <c r="A242" s="77" t="s">
        <v>2146</v>
      </c>
      <c r="B242" s="81" t="s">
        <v>1926</v>
      </c>
      <c r="C242" s="82">
        <v>101.54858400000001</v>
      </c>
      <c r="D242" s="82">
        <v>101.42768100000001</v>
      </c>
      <c r="E242" s="82">
        <v>101.400948</v>
      </c>
      <c r="F242" s="82">
        <v>101.34047700000001</v>
      </c>
      <c r="G242" s="82">
        <v>101.541466</v>
      </c>
      <c r="H242" s="82">
        <v>101.714287</v>
      </c>
      <c r="I242" s="82">
        <v>101.787811</v>
      </c>
      <c r="J242" s="82">
        <v>101.83577</v>
      </c>
      <c r="K242" s="82">
        <v>101.88284299999999</v>
      </c>
      <c r="L242" s="82">
        <v>101.929276</v>
      </c>
      <c r="M242" s="82">
        <v>101.972504</v>
      </c>
      <c r="N242" s="82">
        <v>102.017532</v>
      </c>
      <c r="O242" s="82">
        <v>102.065506</v>
      </c>
      <c r="P242" s="82">
        <v>102.091202</v>
      </c>
      <c r="Q242" s="82">
        <v>102.11421199999999</v>
      </c>
      <c r="R242" s="82">
        <v>102.13842</v>
      </c>
      <c r="S242" s="82">
        <v>102.16289500000001</v>
      </c>
      <c r="T242" s="82">
        <v>102.186485</v>
      </c>
      <c r="U242" s="82">
        <v>102.211861</v>
      </c>
      <c r="V242" s="82">
        <v>102.23299400000001</v>
      </c>
      <c r="W242" s="82">
        <v>102.254372</v>
      </c>
      <c r="X242" s="82">
        <v>102.27634399999999</v>
      </c>
      <c r="Y242" s="82">
        <v>102.29703499999999</v>
      </c>
      <c r="Z242" s="82">
        <v>102.31920599999999</v>
      </c>
      <c r="AA242" s="82">
        <v>102.342232</v>
      </c>
      <c r="AB242" s="82">
        <v>102.365303</v>
      </c>
      <c r="AC242" s="82">
        <v>102.388458</v>
      </c>
      <c r="AD242" s="82">
        <v>102.41342899999999</v>
      </c>
      <c r="AE242" s="82">
        <v>102.438278</v>
      </c>
      <c r="AF242" s="82">
        <v>102.446854</v>
      </c>
      <c r="AG242" s="85">
        <v>0</v>
      </c>
    </row>
    <row r="243" spans="1:33" ht="15" customHeight="1" x14ac:dyDescent="0.35">
      <c r="A243" s="77" t="s">
        <v>2147</v>
      </c>
      <c r="B243" s="81" t="s">
        <v>1928</v>
      </c>
      <c r="C243" s="82">
        <v>33.409343999999997</v>
      </c>
      <c r="D243" s="82">
        <v>33.293697000000002</v>
      </c>
      <c r="E243" s="82">
        <v>33.278117999999999</v>
      </c>
      <c r="F243" s="82">
        <v>33.309265000000003</v>
      </c>
      <c r="G243" s="82">
        <v>33.445247999999999</v>
      </c>
      <c r="H243" s="82">
        <v>33.599330999999999</v>
      </c>
      <c r="I243" s="82">
        <v>33.631034999999997</v>
      </c>
      <c r="J243" s="82">
        <v>33.664616000000002</v>
      </c>
      <c r="K243" s="82">
        <v>33.700375000000001</v>
      </c>
      <c r="L243" s="82">
        <v>33.735222</v>
      </c>
      <c r="M243" s="82">
        <v>33.772530000000003</v>
      </c>
      <c r="N243" s="82">
        <v>33.817794999999997</v>
      </c>
      <c r="O243" s="82">
        <v>33.864719000000001</v>
      </c>
      <c r="P243" s="82">
        <v>33.890022000000002</v>
      </c>
      <c r="Q243" s="82">
        <v>33.912864999999996</v>
      </c>
      <c r="R243" s="82">
        <v>33.937404999999998</v>
      </c>
      <c r="S243" s="82">
        <v>33.962254000000001</v>
      </c>
      <c r="T243" s="82">
        <v>33.985596000000001</v>
      </c>
      <c r="U243" s="82">
        <v>34.011234000000002</v>
      </c>
      <c r="V243" s="82">
        <v>34.031948</v>
      </c>
      <c r="W243" s="82">
        <v>34.053500999999997</v>
      </c>
      <c r="X243" s="82">
        <v>34.074852</v>
      </c>
      <c r="Y243" s="82">
        <v>34.095581000000003</v>
      </c>
      <c r="Z243" s="82">
        <v>34.117404999999998</v>
      </c>
      <c r="AA243" s="82">
        <v>34.140490999999997</v>
      </c>
      <c r="AB243" s="82">
        <v>34.163406000000002</v>
      </c>
      <c r="AC243" s="82">
        <v>34.187344000000003</v>
      </c>
      <c r="AD243" s="82">
        <v>34.211342000000002</v>
      </c>
      <c r="AE243" s="82">
        <v>34.236027</v>
      </c>
      <c r="AF243" s="82">
        <v>34.243721000000001</v>
      </c>
      <c r="AG243" s="85">
        <v>1E-3</v>
      </c>
    </row>
    <row r="244" spans="1:33" ht="12" customHeight="1" x14ac:dyDescent="0.35">
      <c r="A244" s="77" t="s">
        <v>2148</v>
      </c>
      <c r="B244" s="81" t="s">
        <v>1930</v>
      </c>
      <c r="C244" s="82">
        <v>45.245373000000001</v>
      </c>
      <c r="D244" s="82">
        <v>45.123981000000001</v>
      </c>
      <c r="E244" s="82">
        <v>45.092049000000003</v>
      </c>
      <c r="F244" s="82">
        <v>45.089123000000001</v>
      </c>
      <c r="G244" s="82">
        <v>45.217930000000003</v>
      </c>
      <c r="H244" s="82">
        <v>45.308289000000002</v>
      </c>
      <c r="I244" s="82">
        <v>45.328712000000003</v>
      </c>
      <c r="J244" s="82">
        <v>45.351714999999999</v>
      </c>
      <c r="K244" s="82">
        <v>45.377766000000001</v>
      </c>
      <c r="L244" s="82">
        <v>45.404223999999999</v>
      </c>
      <c r="M244" s="82">
        <v>45.432968000000002</v>
      </c>
      <c r="N244" s="82">
        <v>45.47401</v>
      </c>
      <c r="O244" s="82">
        <v>45.514122</v>
      </c>
      <c r="P244" s="82">
        <v>45.53302</v>
      </c>
      <c r="Q244" s="82">
        <v>45.549103000000002</v>
      </c>
      <c r="R244" s="82">
        <v>45.566586000000001</v>
      </c>
      <c r="S244" s="82">
        <v>45.585116999999997</v>
      </c>
      <c r="T244" s="82">
        <v>45.602607999999996</v>
      </c>
      <c r="U244" s="82">
        <v>45.621994000000001</v>
      </c>
      <c r="V244" s="82">
        <v>45.637726000000001</v>
      </c>
      <c r="W244" s="82">
        <v>45.654162999999997</v>
      </c>
      <c r="X244" s="82">
        <v>45.670509000000003</v>
      </c>
      <c r="Y244" s="82">
        <v>45.686497000000003</v>
      </c>
      <c r="Z244" s="82">
        <v>45.703662999999999</v>
      </c>
      <c r="AA244" s="82">
        <v>45.722050000000003</v>
      </c>
      <c r="AB244" s="82">
        <v>45.740276000000001</v>
      </c>
      <c r="AC244" s="82">
        <v>45.759556000000003</v>
      </c>
      <c r="AD244" s="82">
        <v>45.778522000000002</v>
      </c>
      <c r="AE244" s="82">
        <v>45.798447000000003</v>
      </c>
      <c r="AF244" s="82">
        <v>45.800094999999999</v>
      </c>
      <c r="AG244" s="85">
        <v>0</v>
      </c>
    </row>
    <row r="245" spans="1:33" ht="15" customHeight="1" x14ac:dyDescent="0.35">
      <c r="A245" s="77" t="s">
        <v>2149</v>
      </c>
      <c r="B245" s="81" t="s">
        <v>1932</v>
      </c>
      <c r="C245" s="82">
        <v>34.887645999999997</v>
      </c>
      <c r="D245" s="82">
        <v>34.834961</v>
      </c>
      <c r="E245" s="82">
        <v>34.837116000000002</v>
      </c>
      <c r="F245" s="82">
        <v>34.839668000000003</v>
      </c>
      <c r="G245" s="82">
        <v>34.869736000000003</v>
      </c>
      <c r="H245" s="82">
        <v>34.916297999999998</v>
      </c>
      <c r="I245" s="82">
        <v>34.969734000000003</v>
      </c>
      <c r="J245" s="82">
        <v>35.031364000000004</v>
      </c>
      <c r="K245" s="82">
        <v>35.093445000000003</v>
      </c>
      <c r="L245" s="82">
        <v>35.158732999999998</v>
      </c>
      <c r="M245" s="82">
        <v>35.228667999999999</v>
      </c>
      <c r="N245" s="82">
        <v>35.312973</v>
      </c>
      <c r="O245" s="82">
        <v>35.393523999999999</v>
      </c>
      <c r="P245" s="82">
        <v>35.406475</v>
      </c>
      <c r="Q245" s="82">
        <v>35.409286000000002</v>
      </c>
      <c r="R245" s="82">
        <v>35.413158000000003</v>
      </c>
      <c r="S245" s="82">
        <v>35.414878999999999</v>
      </c>
      <c r="T245" s="82">
        <v>35.414828999999997</v>
      </c>
      <c r="U245" s="82">
        <v>35.413871999999998</v>
      </c>
      <c r="V245" s="82">
        <v>35.411270000000002</v>
      </c>
      <c r="W245" s="82">
        <v>35.4086</v>
      </c>
      <c r="X245" s="82">
        <v>35.405354000000003</v>
      </c>
      <c r="Y245" s="82">
        <v>35.401482000000001</v>
      </c>
      <c r="Z245" s="82">
        <v>35.397694000000001</v>
      </c>
      <c r="AA245" s="82">
        <v>35.393706999999999</v>
      </c>
      <c r="AB245" s="82">
        <v>35.387591999999998</v>
      </c>
      <c r="AC245" s="82">
        <v>35.378613000000001</v>
      </c>
      <c r="AD245" s="82">
        <v>35.375214</v>
      </c>
      <c r="AE245" s="82">
        <v>35.369582999999999</v>
      </c>
      <c r="AF245" s="82">
        <v>35.359760000000001</v>
      </c>
      <c r="AG245" s="85">
        <v>0</v>
      </c>
    </row>
    <row r="246" spans="1:33" ht="15" customHeight="1" x14ac:dyDescent="0.35">
      <c r="A246" s="77" t="s">
        <v>2150</v>
      </c>
      <c r="B246" s="81" t="s">
        <v>1934</v>
      </c>
      <c r="C246" s="82">
        <v>41.634300000000003</v>
      </c>
      <c r="D246" s="82">
        <v>41.607928999999999</v>
      </c>
      <c r="E246" s="82">
        <v>41.662726999999997</v>
      </c>
      <c r="F246" s="82">
        <v>41.746592999999997</v>
      </c>
      <c r="G246" s="82">
        <v>41.795025000000003</v>
      </c>
      <c r="H246" s="82">
        <v>41.875720999999999</v>
      </c>
      <c r="I246" s="82">
        <v>41.959820000000001</v>
      </c>
      <c r="J246" s="82">
        <v>42.036090999999999</v>
      </c>
      <c r="K246" s="82">
        <v>42.109962000000003</v>
      </c>
      <c r="L246" s="82">
        <v>42.182136999999997</v>
      </c>
      <c r="M246" s="82">
        <v>42.252341999999999</v>
      </c>
      <c r="N246" s="82">
        <v>42.336468000000004</v>
      </c>
      <c r="O246" s="82">
        <v>42.410224999999997</v>
      </c>
      <c r="P246" s="82">
        <v>42.417400000000001</v>
      </c>
      <c r="Q246" s="82">
        <v>42.413815</v>
      </c>
      <c r="R246" s="82">
        <v>42.411715999999998</v>
      </c>
      <c r="S246" s="82">
        <v>42.414406</v>
      </c>
      <c r="T246" s="82">
        <v>42.415740999999997</v>
      </c>
      <c r="U246" s="82">
        <v>42.418166999999997</v>
      </c>
      <c r="V246" s="82">
        <v>42.416736999999998</v>
      </c>
      <c r="W246" s="82">
        <v>42.416091999999999</v>
      </c>
      <c r="X246" s="82">
        <v>42.415103999999999</v>
      </c>
      <c r="Y246" s="82">
        <v>42.414158</v>
      </c>
      <c r="Z246" s="82">
        <v>42.413815</v>
      </c>
      <c r="AA246" s="82">
        <v>42.414028000000002</v>
      </c>
      <c r="AB246" s="82">
        <v>42.414574000000002</v>
      </c>
      <c r="AC246" s="82">
        <v>42.416038999999998</v>
      </c>
      <c r="AD246" s="82">
        <v>42.417000000000002</v>
      </c>
      <c r="AE246" s="82">
        <v>42.418854000000003</v>
      </c>
      <c r="AF246" s="82">
        <v>42.416195000000002</v>
      </c>
      <c r="AG246" s="85">
        <v>1E-3</v>
      </c>
    </row>
    <row r="247" spans="1:33" ht="15" customHeight="1" x14ac:dyDescent="0.35">
      <c r="A247" s="77" t="s">
        <v>2151</v>
      </c>
      <c r="B247" s="81" t="s">
        <v>1936</v>
      </c>
      <c r="C247" s="82">
        <v>33.755898000000002</v>
      </c>
      <c r="D247" s="82">
        <v>33.799697999999999</v>
      </c>
      <c r="E247" s="82">
        <v>33.979412000000004</v>
      </c>
      <c r="F247" s="82">
        <v>34.187030999999998</v>
      </c>
      <c r="G247" s="82">
        <v>34.307732000000001</v>
      </c>
      <c r="H247" s="82">
        <v>34.454056000000001</v>
      </c>
      <c r="I247" s="82">
        <v>34.602524000000003</v>
      </c>
      <c r="J247" s="82">
        <v>34.762343999999999</v>
      </c>
      <c r="K247" s="82">
        <v>34.882980000000003</v>
      </c>
      <c r="L247" s="82">
        <v>34.981110000000001</v>
      </c>
      <c r="M247" s="82">
        <v>35.068362999999998</v>
      </c>
      <c r="N247" s="82">
        <v>35.158977999999998</v>
      </c>
      <c r="O247" s="82">
        <v>35.242317</v>
      </c>
      <c r="P247" s="82">
        <v>35.257976999999997</v>
      </c>
      <c r="Q247" s="82">
        <v>35.261612</v>
      </c>
      <c r="R247" s="82">
        <v>35.265788999999998</v>
      </c>
      <c r="S247" s="82">
        <v>35.275368</v>
      </c>
      <c r="T247" s="82">
        <v>35.278087999999997</v>
      </c>
      <c r="U247" s="82">
        <v>35.282448000000002</v>
      </c>
      <c r="V247" s="82">
        <v>35.284126000000001</v>
      </c>
      <c r="W247" s="82">
        <v>35.286346000000002</v>
      </c>
      <c r="X247" s="82">
        <v>35.288604999999997</v>
      </c>
      <c r="Y247" s="82">
        <v>35.290557999999997</v>
      </c>
      <c r="Z247" s="82">
        <v>35.293227999999999</v>
      </c>
      <c r="AA247" s="82">
        <v>35.296604000000002</v>
      </c>
      <c r="AB247" s="82">
        <v>35.300162999999998</v>
      </c>
      <c r="AC247" s="82">
        <v>35.304386000000001</v>
      </c>
      <c r="AD247" s="82">
        <v>35.308689000000001</v>
      </c>
      <c r="AE247" s="82">
        <v>35.313460999999997</v>
      </c>
      <c r="AF247" s="82">
        <v>35.314003</v>
      </c>
      <c r="AG247" s="85">
        <v>2E-3</v>
      </c>
    </row>
    <row r="248" spans="1:33" ht="15" customHeight="1" x14ac:dyDescent="0.35">
      <c r="A248" s="77" t="s">
        <v>2152</v>
      </c>
      <c r="B248" s="81" t="s">
        <v>1938</v>
      </c>
      <c r="C248" s="82">
        <v>40.630920000000003</v>
      </c>
      <c r="D248" s="82">
        <v>40.585746999999998</v>
      </c>
      <c r="E248" s="82">
        <v>40.572662000000001</v>
      </c>
      <c r="F248" s="82">
        <v>40.563220999999999</v>
      </c>
      <c r="G248" s="82">
        <v>40.56908</v>
      </c>
      <c r="H248" s="82">
        <v>40.604472999999999</v>
      </c>
      <c r="I248" s="82">
        <v>40.648139999999998</v>
      </c>
      <c r="J248" s="82">
        <v>40.699607999999998</v>
      </c>
      <c r="K248" s="82">
        <v>40.753681</v>
      </c>
      <c r="L248" s="82">
        <v>40.810611999999999</v>
      </c>
      <c r="M248" s="82">
        <v>40.870486999999997</v>
      </c>
      <c r="N248" s="82">
        <v>40.948825999999997</v>
      </c>
      <c r="O248" s="82">
        <v>41.022517999999998</v>
      </c>
      <c r="P248" s="82">
        <v>41.029876999999999</v>
      </c>
      <c r="Q248" s="82">
        <v>41.025837000000003</v>
      </c>
      <c r="R248" s="82">
        <v>41.022545000000001</v>
      </c>
      <c r="S248" s="82">
        <v>41.018517000000003</v>
      </c>
      <c r="T248" s="82">
        <v>41.013424000000001</v>
      </c>
      <c r="U248" s="82">
        <v>41.008381</v>
      </c>
      <c r="V248" s="82">
        <v>41.001446000000001</v>
      </c>
      <c r="W248" s="82">
        <v>40.994880999999999</v>
      </c>
      <c r="X248" s="82">
        <v>40.987934000000003</v>
      </c>
      <c r="Y248" s="82">
        <v>40.981468</v>
      </c>
      <c r="Z248" s="82">
        <v>40.975043999999997</v>
      </c>
      <c r="AA248" s="82">
        <v>40.968722999999997</v>
      </c>
      <c r="AB248" s="82">
        <v>40.962788000000003</v>
      </c>
      <c r="AC248" s="82">
        <v>40.957008000000002</v>
      </c>
      <c r="AD248" s="82">
        <v>40.951157000000002</v>
      </c>
      <c r="AE248" s="82">
        <v>40.945929999999997</v>
      </c>
      <c r="AF248" s="82">
        <v>40.934669</v>
      </c>
      <c r="AG248" s="85">
        <v>0</v>
      </c>
    </row>
    <row r="249" spans="1:33" ht="15" customHeight="1" x14ac:dyDescent="0.35">
      <c r="A249" s="77" t="s">
        <v>2153</v>
      </c>
      <c r="B249" s="81" t="s">
        <v>1940</v>
      </c>
      <c r="C249" s="82">
        <v>46.759346000000001</v>
      </c>
      <c r="D249" s="82">
        <v>46.703823</v>
      </c>
      <c r="E249" s="82">
        <v>46.700648999999999</v>
      </c>
      <c r="F249" s="82">
        <v>46.702750999999999</v>
      </c>
      <c r="G249" s="82">
        <v>46.721848000000001</v>
      </c>
      <c r="H249" s="82">
        <v>46.764296999999999</v>
      </c>
      <c r="I249" s="82">
        <v>46.814616999999998</v>
      </c>
      <c r="J249" s="82">
        <v>46.873417000000003</v>
      </c>
      <c r="K249" s="82">
        <v>46.934032000000002</v>
      </c>
      <c r="L249" s="82">
        <v>46.996616000000003</v>
      </c>
      <c r="M249" s="82">
        <v>47.061813000000001</v>
      </c>
      <c r="N249" s="82">
        <v>47.141407000000001</v>
      </c>
      <c r="O249" s="82">
        <v>47.217917999999997</v>
      </c>
      <c r="P249" s="82">
        <v>47.227566000000003</v>
      </c>
      <c r="Q249" s="82">
        <v>47.226013000000002</v>
      </c>
      <c r="R249" s="82">
        <v>47.22578</v>
      </c>
      <c r="S249" s="82">
        <v>47.224682000000001</v>
      </c>
      <c r="T249" s="82">
        <v>47.222569</v>
      </c>
      <c r="U249" s="82">
        <v>47.220680000000002</v>
      </c>
      <c r="V249" s="82">
        <v>47.216464999999999</v>
      </c>
      <c r="W249" s="82">
        <v>47.212654000000001</v>
      </c>
      <c r="X249" s="82">
        <v>47.208480999999999</v>
      </c>
      <c r="Y249" s="82">
        <v>47.20438</v>
      </c>
      <c r="Z249" s="82">
        <v>47.200436000000003</v>
      </c>
      <c r="AA249" s="82">
        <v>47.196689999999997</v>
      </c>
      <c r="AB249" s="82">
        <v>47.193393999999998</v>
      </c>
      <c r="AC249" s="82">
        <v>47.190769000000003</v>
      </c>
      <c r="AD249" s="82">
        <v>47.187877999999998</v>
      </c>
      <c r="AE249" s="82">
        <v>47.185631000000001</v>
      </c>
      <c r="AF249" s="82">
        <v>47.177737999999998</v>
      </c>
      <c r="AG249" s="85">
        <v>0</v>
      </c>
    </row>
    <row r="250" spans="1:33" ht="15" customHeight="1" x14ac:dyDescent="0.35">
      <c r="A250" s="77" t="s">
        <v>2154</v>
      </c>
      <c r="B250" s="81" t="s">
        <v>1942</v>
      </c>
      <c r="C250" s="82">
        <v>66.705405999999996</v>
      </c>
      <c r="D250" s="82">
        <v>66.646675000000002</v>
      </c>
      <c r="E250" s="82">
        <v>66.669449</v>
      </c>
      <c r="F250" s="82">
        <v>66.699837000000002</v>
      </c>
      <c r="G250" s="82">
        <v>66.710068000000007</v>
      </c>
      <c r="H250" s="82">
        <v>66.758842000000001</v>
      </c>
      <c r="I250" s="82">
        <v>66.817443999999995</v>
      </c>
      <c r="J250" s="82">
        <v>66.886673000000002</v>
      </c>
      <c r="K250" s="82">
        <v>66.952995000000001</v>
      </c>
      <c r="L250" s="82">
        <v>67.018317999999994</v>
      </c>
      <c r="M250" s="82">
        <v>67.084969000000001</v>
      </c>
      <c r="N250" s="82">
        <v>67.167572000000007</v>
      </c>
      <c r="O250" s="82">
        <v>67.245261999999997</v>
      </c>
      <c r="P250" s="82">
        <v>67.255547000000007</v>
      </c>
      <c r="Q250" s="82">
        <v>67.254822000000004</v>
      </c>
      <c r="R250" s="82">
        <v>67.255722000000006</v>
      </c>
      <c r="S250" s="82">
        <v>67.262680000000003</v>
      </c>
      <c r="T250" s="82">
        <v>67.261604000000005</v>
      </c>
      <c r="U250" s="82">
        <v>67.260529000000005</v>
      </c>
      <c r="V250" s="82">
        <v>67.254981999999998</v>
      </c>
      <c r="W250" s="82">
        <v>67.250373999999994</v>
      </c>
      <c r="X250" s="82">
        <v>67.244843000000003</v>
      </c>
      <c r="Y250" s="82">
        <v>67.239677</v>
      </c>
      <c r="Z250" s="82">
        <v>67.234825000000001</v>
      </c>
      <c r="AA250" s="82">
        <v>67.230247000000006</v>
      </c>
      <c r="AB250" s="82">
        <v>67.226096999999996</v>
      </c>
      <c r="AC250" s="82">
        <v>67.223206000000005</v>
      </c>
      <c r="AD250" s="82">
        <v>67.218711999999996</v>
      </c>
      <c r="AE250" s="82">
        <v>67.215714000000006</v>
      </c>
      <c r="AF250" s="82">
        <v>67.206824999999995</v>
      </c>
      <c r="AG250" s="85">
        <v>0</v>
      </c>
    </row>
    <row r="251" spans="1:33" ht="15" customHeight="1" x14ac:dyDescent="0.35">
      <c r="A251" s="77" t="s">
        <v>2155</v>
      </c>
      <c r="B251" s="81" t="s">
        <v>1944</v>
      </c>
      <c r="C251" s="82">
        <v>34.377113000000001</v>
      </c>
      <c r="D251" s="82">
        <v>34.327663000000001</v>
      </c>
      <c r="E251" s="82">
        <v>34.381886000000002</v>
      </c>
      <c r="F251" s="82">
        <v>34.442230000000002</v>
      </c>
      <c r="G251" s="82">
        <v>34.500134000000003</v>
      </c>
      <c r="H251" s="82">
        <v>34.573929</v>
      </c>
      <c r="I251" s="82">
        <v>34.651179999999997</v>
      </c>
      <c r="J251" s="82">
        <v>34.739322999999999</v>
      </c>
      <c r="K251" s="82">
        <v>34.826466000000003</v>
      </c>
      <c r="L251" s="82">
        <v>34.909728999999999</v>
      </c>
      <c r="M251" s="82">
        <v>34.994019000000002</v>
      </c>
      <c r="N251" s="82">
        <v>35.086936999999999</v>
      </c>
      <c r="O251" s="82">
        <v>35.178908999999997</v>
      </c>
      <c r="P251" s="82">
        <v>35.202793</v>
      </c>
      <c r="Q251" s="82">
        <v>35.214255999999999</v>
      </c>
      <c r="R251" s="82">
        <v>35.226855999999998</v>
      </c>
      <c r="S251" s="82">
        <v>35.239407</v>
      </c>
      <c r="T251" s="82">
        <v>35.248989000000002</v>
      </c>
      <c r="U251" s="82">
        <v>35.259979000000001</v>
      </c>
      <c r="V251" s="82">
        <v>35.265785000000001</v>
      </c>
      <c r="W251" s="82">
        <v>35.272162999999999</v>
      </c>
      <c r="X251" s="82">
        <v>35.277873999999997</v>
      </c>
      <c r="Y251" s="82">
        <v>35.283062000000001</v>
      </c>
      <c r="Z251" s="82">
        <v>35.288817999999999</v>
      </c>
      <c r="AA251" s="82">
        <v>35.295074</v>
      </c>
      <c r="AB251" s="82">
        <v>35.301349999999999</v>
      </c>
      <c r="AC251" s="82">
        <v>35.308566999999996</v>
      </c>
      <c r="AD251" s="82">
        <v>35.315403000000003</v>
      </c>
      <c r="AE251" s="82">
        <v>35.322971000000003</v>
      </c>
      <c r="AF251" s="82">
        <v>35.326842999999997</v>
      </c>
      <c r="AG251" s="85">
        <v>1E-3</v>
      </c>
    </row>
    <row r="252" spans="1:33" ht="15" customHeight="1" x14ac:dyDescent="0.35">
      <c r="A252" s="77" t="s">
        <v>2156</v>
      </c>
      <c r="B252" s="81" t="s">
        <v>1946</v>
      </c>
      <c r="C252" s="82">
        <v>47.739117</v>
      </c>
      <c r="D252" s="82">
        <v>47.666339999999998</v>
      </c>
      <c r="E252" s="82">
        <v>47.684905999999998</v>
      </c>
      <c r="F252" s="82">
        <v>47.705708000000001</v>
      </c>
      <c r="G252" s="82">
        <v>47.754931999999997</v>
      </c>
      <c r="H252" s="82">
        <v>47.825221999999997</v>
      </c>
      <c r="I252" s="82">
        <v>47.898955999999998</v>
      </c>
      <c r="J252" s="82">
        <v>47.978901</v>
      </c>
      <c r="K252" s="82">
        <v>48.055827999999998</v>
      </c>
      <c r="L252" s="82">
        <v>48.131447000000001</v>
      </c>
      <c r="M252" s="82">
        <v>48.210228000000001</v>
      </c>
      <c r="N252" s="82">
        <v>48.299137000000002</v>
      </c>
      <c r="O252" s="82">
        <v>48.387999999999998</v>
      </c>
      <c r="P252" s="82">
        <v>48.409362999999999</v>
      </c>
      <c r="Q252" s="82">
        <v>48.418590999999999</v>
      </c>
      <c r="R252" s="82">
        <v>48.428787</v>
      </c>
      <c r="S252" s="82">
        <v>48.439739000000003</v>
      </c>
      <c r="T252" s="82">
        <v>48.448295999999999</v>
      </c>
      <c r="U252" s="82">
        <v>48.458122000000003</v>
      </c>
      <c r="V252" s="82">
        <v>48.462356999999997</v>
      </c>
      <c r="W252" s="82">
        <v>48.467201000000003</v>
      </c>
      <c r="X252" s="82">
        <v>48.471347999999999</v>
      </c>
      <c r="Y252" s="82">
        <v>48.475048000000001</v>
      </c>
      <c r="Z252" s="82">
        <v>48.479424000000002</v>
      </c>
      <c r="AA252" s="82">
        <v>48.484608000000001</v>
      </c>
      <c r="AB252" s="82">
        <v>48.489944000000001</v>
      </c>
      <c r="AC252" s="82">
        <v>48.496380000000002</v>
      </c>
      <c r="AD252" s="82">
        <v>48.502181999999998</v>
      </c>
      <c r="AE252" s="82">
        <v>48.509045</v>
      </c>
      <c r="AF252" s="82">
        <v>48.512225999999998</v>
      </c>
      <c r="AG252" s="85">
        <v>1E-3</v>
      </c>
    </row>
    <row r="253" spans="1:33" ht="15" customHeight="1" x14ac:dyDescent="0.35">
      <c r="B253" s="34" t="s">
        <v>20</v>
      </c>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5"/>
    </row>
    <row r="254" spans="1:33" ht="15" customHeight="1" x14ac:dyDescent="0.35">
      <c r="A254" s="77" t="s">
        <v>2157</v>
      </c>
      <c r="B254" s="81" t="s">
        <v>1916</v>
      </c>
      <c r="C254" s="82">
        <v>0</v>
      </c>
      <c r="D254" s="82">
        <v>0</v>
      </c>
      <c r="E254" s="82">
        <v>0</v>
      </c>
      <c r="F254" s="82">
        <v>0</v>
      </c>
      <c r="G254" s="82">
        <v>0</v>
      </c>
      <c r="H254" s="82">
        <v>0</v>
      </c>
      <c r="I254" s="82">
        <v>0</v>
      </c>
      <c r="J254" s="82">
        <v>0</v>
      </c>
      <c r="K254" s="82">
        <v>0</v>
      </c>
      <c r="L254" s="82">
        <v>0</v>
      </c>
      <c r="M254" s="82">
        <v>0</v>
      </c>
      <c r="N254" s="82">
        <v>0</v>
      </c>
      <c r="O254" s="82">
        <v>0</v>
      </c>
      <c r="P254" s="82">
        <v>0</v>
      </c>
      <c r="Q254" s="82">
        <v>0</v>
      </c>
      <c r="R254" s="82">
        <v>0</v>
      </c>
      <c r="S254" s="82">
        <v>0</v>
      </c>
      <c r="T254" s="82">
        <v>0</v>
      </c>
      <c r="U254" s="82">
        <v>0</v>
      </c>
      <c r="V254" s="82">
        <v>0</v>
      </c>
      <c r="W254" s="82">
        <v>0</v>
      </c>
      <c r="X254" s="82">
        <v>0</v>
      </c>
      <c r="Y254" s="82">
        <v>0</v>
      </c>
      <c r="Z254" s="82">
        <v>0</v>
      </c>
      <c r="AA254" s="82">
        <v>0</v>
      </c>
      <c r="AB254" s="82">
        <v>0</v>
      </c>
      <c r="AC254" s="82">
        <v>0</v>
      </c>
      <c r="AD254" s="82">
        <v>0</v>
      </c>
      <c r="AE254" s="82">
        <v>0</v>
      </c>
      <c r="AF254" s="82">
        <v>0</v>
      </c>
      <c r="AG254" s="85" t="s">
        <v>11</v>
      </c>
    </row>
    <row r="255" spans="1:33" ht="12" customHeight="1" x14ac:dyDescent="0.35">
      <c r="A255" s="77" t="s">
        <v>2158</v>
      </c>
      <c r="B255" s="81" t="s">
        <v>1918</v>
      </c>
      <c r="C255" s="82">
        <v>0</v>
      </c>
      <c r="D255" s="82">
        <v>0</v>
      </c>
      <c r="E255" s="82">
        <v>0</v>
      </c>
      <c r="F255" s="82">
        <v>0</v>
      </c>
      <c r="G255" s="82">
        <v>0</v>
      </c>
      <c r="H255" s="82">
        <v>0</v>
      </c>
      <c r="I255" s="82">
        <v>0</v>
      </c>
      <c r="J255" s="82">
        <v>0</v>
      </c>
      <c r="K255" s="82">
        <v>0</v>
      </c>
      <c r="L255" s="82">
        <v>0</v>
      </c>
      <c r="M255" s="82">
        <v>0</v>
      </c>
      <c r="N255" s="82">
        <v>0</v>
      </c>
      <c r="O255" s="82">
        <v>0</v>
      </c>
      <c r="P255" s="82">
        <v>0</v>
      </c>
      <c r="Q255" s="82">
        <v>0</v>
      </c>
      <c r="R255" s="82">
        <v>0</v>
      </c>
      <c r="S255" s="82">
        <v>0</v>
      </c>
      <c r="T255" s="82">
        <v>0</v>
      </c>
      <c r="U255" s="82">
        <v>0</v>
      </c>
      <c r="V255" s="82">
        <v>0</v>
      </c>
      <c r="W255" s="82">
        <v>0</v>
      </c>
      <c r="X255" s="82">
        <v>0</v>
      </c>
      <c r="Y255" s="82">
        <v>0</v>
      </c>
      <c r="Z255" s="82">
        <v>0</v>
      </c>
      <c r="AA255" s="82">
        <v>0</v>
      </c>
      <c r="AB255" s="82">
        <v>0</v>
      </c>
      <c r="AC255" s="82">
        <v>0</v>
      </c>
      <c r="AD255" s="82">
        <v>0</v>
      </c>
      <c r="AE255" s="82">
        <v>0</v>
      </c>
      <c r="AF255" s="82">
        <v>0</v>
      </c>
      <c r="AG255" s="85" t="s">
        <v>11</v>
      </c>
    </row>
    <row r="256" spans="1:33" ht="12" customHeight="1" x14ac:dyDescent="0.35">
      <c r="A256" s="77" t="s">
        <v>2159</v>
      </c>
      <c r="B256" s="81" t="s">
        <v>1920</v>
      </c>
      <c r="C256" s="82">
        <v>0</v>
      </c>
      <c r="D256" s="82">
        <v>0</v>
      </c>
      <c r="E256" s="82">
        <v>0</v>
      </c>
      <c r="F256" s="82">
        <v>0</v>
      </c>
      <c r="G256" s="82">
        <v>0</v>
      </c>
      <c r="H256" s="82">
        <v>0</v>
      </c>
      <c r="I256" s="82">
        <v>0</v>
      </c>
      <c r="J256" s="82">
        <v>0</v>
      </c>
      <c r="K256" s="82">
        <v>0</v>
      </c>
      <c r="L256" s="82">
        <v>0</v>
      </c>
      <c r="M256" s="82">
        <v>0</v>
      </c>
      <c r="N256" s="82">
        <v>0</v>
      </c>
      <c r="O256" s="82">
        <v>0</v>
      </c>
      <c r="P256" s="82">
        <v>0</v>
      </c>
      <c r="Q256" s="82">
        <v>0</v>
      </c>
      <c r="R256" s="82">
        <v>0</v>
      </c>
      <c r="S256" s="82">
        <v>0</v>
      </c>
      <c r="T256" s="82">
        <v>0</v>
      </c>
      <c r="U256" s="82">
        <v>0</v>
      </c>
      <c r="V256" s="82">
        <v>0</v>
      </c>
      <c r="W256" s="82">
        <v>0</v>
      </c>
      <c r="X256" s="82">
        <v>0</v>
      </c>
      <c r="Y256" s="82">
        <v>0</v>
      </c>
      <c r="Z256" s="82">
        <v>0</v>
      </c>
      <c r="AA256" s="82">
        <v>0</v>
      </c>
      <c r="AB256" s="82">
        <v>0</v>
      </c>
      <c r="AC256" s="82">
        <v>0</v>
      </c>
      <c r="AD256" s="82">
        <v>0</v>
      </c>
      <c r="AE256" s="82">
        <v>0</v>
      </c>
      <c r="AF256" s="82">
        <v>0</v>
      </c>
      <c r="AG256" s="85" t="s">
        <v>11</v>
      </c>
    </row>
    <row r="257" spans="1:33" ht="12" customHeight="1" x14ac:dyDescent="0.35">
      <c r="A257" s="77" t="s">
        <v>2160</v>
      </c>
      <c r="B257" s="81" t="s">
        <v>1922</v>
      </c>
      <c r="C257" s="82">
        <v>0</v>
      </c>
      <c r="D257" s="82">
        <v>0</v>
      </c>
      <c r="E257" s="82">
        <v>0</v>
      </c>
      <c r="F257" s="82">
        <v>0</v>
      </c>
      <c r="G257" s="82">
        <v>0</v>
      </c>
      <c r="H257" s="82">
        <v>0</v>
      </c>
      <c r="I257" s="82">
        <v>0</v>
      </c>
      <c r="J257" s="82">
        <v>0</v>
      </c>
      <c r="K257" s="82">
        <v>0</v>
      </c>
      <c r="L257" s="82">
        <v>0</v>
      </c>
      <c r="M257" s="82">
        <v>0</v>
      </c>
      <c r="N257" s="82">
        <v>0</v>
      </c>
      <c r="O257" s="82">
        <v>0</v>
      </c>
      <c r="P257" s="82">
        <v>0</v>
      </c>
      <c r="Q257" s="82">
        <v>0</v>
      </c>
      <c r="R257" s="82">
        <v>0</v>
      </c>
      <c r="S257" s="82">
        <v>0</v>
      </c>
      <c r="T257" s="82">
        <v>0</v>
      </c>
      <c r="U257" s="82">
        <v>0</v>
      </c>
      <c r="V257" s="82">
        <v>0</v>
      </c>
      <c r="W257" s="82">
        <v>0</v>
      </c>
      <c r="X257" s="82">
        <v>0</v>
      </c>
      <c r="Y257" s="82">
        <v>0</v>
      </c>
      <c r="Z257" s="82">
        <v>0</v>
      </c>
      <c r="AA257" s="82">
        <v>0</v>
      </c>
      <c r="AB257" s="82">
        <v>0</v>
      </c>
      <c r="AC257" s="82">
        <v>0</v>
      </c>
      <c r="AD257" s="82">
        <v>0</v>
      </c>
      <c r="AE257" s="82">
        <v>0</v>
      </c>
      <c r="AF257" s="82">
        <v>0</v>
      </c>
      <c r="AG257" s="85" t="s">
        <v>11</v>
      </c>
    </row>
    <row r="258" spans="1:33" ht="12" customHeight="1" x14ac:dyDescent="0.35">
      <c r="A258" s="77" t="s">
        <v>2161</v>
      </c>
      <c r="B258" s="81" t="s">
        <v>1924</v>
      </c>
      <c r="C258" s="82">
        <v>0</v>
      </c>
      <c r="D258" s="82">
        <v>0</v>
      </c>
      <c r="E258" s="82">
        <v>0</v>
      </c>
      <c r="F258" s="82">
        <v>0</v>
      </c>
      <c r="G258" s="82">
        <v>0</v>
      </c>
      <c r="H258" s="82">
        <v>0</v>
      </c>
      <c r="I258" s="82">
        <v>0</v>
      </c>
      <c r="J258" s="82">
        <v>0</v>
      </c>
      <c r="K258" s="82">
        <v>0</v>
      </c>
      <c r="L258" s="82">
        <v>0</v>
      </c>
      <c r="M258" s="82">
        <v>0</v>
      </c>
      <c r="N258" s="82">
        <v>0</v>
      </c>
      <c r="O258" s="82">
        <v>0</v>
      </c>
      <c r="P258" s="82">
        <v>0</v>
      </c>
      <c r="Q258" s="82">
        <v>0</v>
      </c>
      <c r="R258" s="82">
        <v>0</v>
      </c>
      <c r="S258" s="82">
        <v>0</v>
      </c>
      <c r="T258" s="82">
        <v>0</v>
      </c>
      <c r="U258" s="82">
        <v>0</v>
      </c>
      <c r="V258" s="82">
        <v>0</v>
      </c>
      <c r="W258" s="82">
        <v>0</v>
      </c>
      <c r="X258" s="82">
        <v>0</v>
      </c>
      <c r="Y258" s="82">
        <v>0</v>
      </c>
      <c r="Z258" s="82">
        <v>0</v>
      </c>
      <c r="AA258" s="82">
        <v>0</v>
      </c>
      <c r="AB258" s="82">
        <v>0</v>
      </c>
      <c r="AC258" s="82">
        <v>0</v>
      </c>
      <c r="AD258" s="82">
        <v>0</v>
      </c>
      <c r="AE258" s="82">
        <v>0</v>
      </c>
      <c r="AF258" s="82">
        <v>0</v>
      </c>
      <c r="AG258" s="85" t="s">
        <v>11</v>
      </c>
    </row>
    <row r="259" spans="1:33" ht="12" customHeight="1" x14ac:dyDescent="0.35">
      <c r="A259" s="77" t="s">
        <v>2162</v>
      </c>
      <c r="B259" s="81" t="s">
        <v>1926</v>
      </c>
      <c r="C259" s="82">
        <v>0</v>
      </c>
      <c r="D259" s="82">
        <v>0</v>
      </c>
      <c r="E259" s="82">
        <v>0</v>
      </c>
      <c r="F259" s="82">
        <v>0</v>
      </c>
      <c r="G259" s="82">
        <v>0</v>
      </c>
      <c r="H259" s="82">
        <v>0</v>
      </c>
      <c r="I259" s="82">
        <v>0</v>
      </c>
      <c r="J259" s="82">
        <v>0</v>
      </c>
      <c r="K259" s="82">
        <v>0</v>
      </c>
      <c r="L259" s="82">
        <v>0</v>
      </c>
      <c r="M259" s="82">
        <v>0</v>
      </c>
      <c r="N259" s="82">
        <v>0</v>
      </c>
      <c r="O259" s="82">
        <v>0</v>
      </c>
      <c r="P259" s="82">
        <v>0</v>
      </c>
      <c r="Q259" s="82">
        <v>0</v>
      </c>
      <c r="R259" s="82">
        <v>0</v>
      </c>
      <c r="S259" s="82">
        <v>0</v>
      </c>
      <c r="T259" s="82">
        <v>0</v>
      </c>
      <c r="U259" s="82">
        <v>0</v>
      </c>
      <c r="V259" s="82">
        <v>0</v>
      </c>
      <c r="W259" s="82">
        <v>0</v>
      </c>
      <c r="X259" s="82">
        <v>0</v>
      </c>
      <c r="Y259" s="82">
        <v>0</v>
      </c>
      <c r="Z259" s="82">
        <v>0</v>
      </c>
      <c r="AA259" s="82">
        <v>0</v>
      </c>
      <c r="AB259" s="82">
        <v>0</v>
      </c>
      <c r="AC259" s="82">
        <v>0</v>
      </c>
      <c r="AD259" s="82">
        <v>0</v>
      </c>
      <c r="AE259" s="82">
        <v>0</v>
      </c>
      <c r="AF259" s="82">
        <v>0</v>
      </c>
      <c r="AG259" s="85" t="s">
        <v>11</v>
      </c>
    </row>
    <row r="260" spans="1:33" ht="12" customHeight="1" x14ac:dyDescent="0.35">
      <c r="A260" s="77" t="s">
        <v>2163</v>
      </c>
      <c r="B260" s="81" t="s">
        <v>1928</v>
      </c>
      <c r="C260" s="82">
        <v>0</v>
      </c>
      <c r="D260" s="82">
        <v>0</v>
      </c>
      <c r="E260" s="82">
        <v>0</v>
      </c>
      <c r="F260" s="82">
        <v>0</v>
      </c>
      <c r="G260" s="82">
        <v>0</v>
      </c>
      <c r="H260" s="82">
        <v>0</v>
      </c>
      <c r="I260" s="82">
        <v>0</v>
      </c>
      <c r="J260" s="82">
        <v>0</v>
      </c>
      <c r="K260" s="82">
        <v>0</v>
      </c>
      <c r="L260" s="82">
        <v>0</v>
      </c>
      <c r="M260" s="82">
        <v>0</v>
      </c>
      <c r="N260" s="82">
        <v>0</v>
      </c>
      <c r="O260" s="82">
        <v>0</v>
      </c>
      <c r="P260" s="82">
        <v>0</v>
      </c>
      <c r="Q260" s="82">
        <v>0</v>
      </c>
      <c r="R260" s="82">
        <v>0</v>
      </c>
      <c r="S260" s="82">
        <v>0</v>
      </c>
      <c r="T260" s="82">
        <v>0</v>
      </c>
      <c r="U260" s="82">
        <v>0</v>
      </c>
      <c r="V260" s="82">
        <v>0</v>
      </c>
      <c r="W260" s="82">
        <v>0</v>
      </c>
      <c r="X260" s="82">
        <v>0</v>
      </c>
      <c r="Y260" s="82">
        <v>0</v>
      </c>
      <c r="Z260" s="82">
        <v>0</v>
      </c>
      <c r="AA260" s="82">
        <v>0</v>
      </c>
      <c r="AB260" s="82">
        <v>0</v>
      </c>
      <c r="AC260" s="82">
        <v>0</v>
      </c>
      <c r="AD260" s="82">
        <v>0</v>
      </c>
      <c r="AE260" s="82">
        <v>0</v>
      </c>
      <c r="AF260" s="82">
        <v>0</v>
      </c>
      <c r="AG260" s="85" t="s">
        <v>11</v>
      </c>
    </row>
    <row r="261" spans="1:33" ht="12" customHeight="1" x14ac:dyDescent="0.35">
      <c r="A261" s="77" t="s">
        <v>2164</v>
      </c>
      <c r="B261" s="81" t="s">
        <v>1930</v>
      </c>
      <c r="C261" s="82">
        <v>0</v>
      </c>
      <c r="D261" s="82">
        <v>0</v>
      </c>
      <c r="E261" s="82">
        <v>0</v>
      </c>
      <c r="F261" s="82">
        <v>0</v>
      </c>
      <c r="G261" s="82">
        <v>0</v>
      </c>
      <c r="H261" s="82">
        <v>0</v>
      </c>
      <c r="I261" s="82">
        <v>0</v>
      </c>
      <c r="J261" s="82">
        <v>0</v>
      </c>
      <c r="K261" s="82">
        <v>0</v>
      </c>
      <c r="L261" s="82">
        <v>0</v>
      </c>
      <c r="M261" s="82">
        <v>0</v>
      </c>
      <c r="N261" s="82">
        <v>0</v>
      </c>
      <c r="O261" s="82">
        <v>0</v>
      </c>
      <c r="P261" s="82">
        <v>0</v>
      </c>
      <c r="Q261" s="82">
        <v>0</v>
      </c>
      <c r="R261" s="82">
        <v>0</v>
      </c>
      <c r="S261" s="82">
        <v>0</v>
      </c>
      <c r="T261" s="82">
        <v>0</v>
      </c>
      <c r="U261" s="82">
        <v>0</v>
      </c>
      <c r="V261" s="82">
        <v>0</v>
      </c>
      <c r="W261" s="82">
        <v>0</v>
      </c>
      <c r="X261" s="82">
        <v>0</v>
      </c>
      <c r="Y261" s="82">
        <v>0</v>
      </c>
      <c r="Z261" s="82">
        <v>0</v>
      </c>
      <c r="AA261" s="82">
        <v>0</v>
      </c>
      <c r="AB261" s="82">
        <v>0</v>
      </c>
      <c r="AC261" s="82">
        <v>0</v>
      </c>
      <c r="AD261" s="82">
        <v>0</v>
      </c>
      <c r="AE261" s="82">
        <v>0</v>
      </c>
      <c r="AF261" s="82">
        <v>0</v>
      </c>
      <c r="AG261" s="85" t="s">
        <v>11</v>
      </c>
    </row>
    <row r="262" spans="1:33" ht="12" customHeight="1" x14ac:dyDescent="0.35">
      <c r="A262" s="77" t="s">
        <v>2165</v>
      </c>
      <c r="B262" s="81" t="s">
        <v>1932</v>
      </c>
      <c r="C262" s="82">
        <v>0</v>
      </c>
      <c r="D262" s="82">
        <v>0</v>
      </c>
      <c r="E262" s="82">
        <v>0</v>
      </c>
      <c r="F262" s="82">
        <v>0</v>
      </c>
      <c r="G262" s="82">
        <v>0</v>
      </c>
      <c r="H262" s="82">
        <v>0</v>
      </c>
      <c r="I262" s="82">
        <v>0</v>
      </c>
      <c r="J262" s="82">
        <v>0</v>
      </c>
      <c r="K262" s="82">
        <v>0</v>
      </c>
      <c r="L262" s="82">
        <v>0</v>
      </c>
      <c r="M262" s="82">
        <v>0</v>
      </c>
      <c r="N262" s="82">
        <v>0</v>
      </c>
      <c r="O262" s="82">
        <v>0</v>
      </c>
      <c r="P262" s="82">
        <v>0</v>
      </c>
      <c r="Q262" s="82">
        <v>0</v>
      </c>
      <c r="R262" s="82">
        <v>0</v>
      </c>
      <c r="S262" s="82">
        <v>0</v>
      </c>
      <c r="T262" s="82">
        <v>0</v>
      </c>
      <c r="U262" s="82">
        <v>0</v>
      </c>
      <c r="V262" s="82">
        <v>0</v>
      </c>
      <c r="W262" s="82">
        <v>0</v>
      </c>
      <c r="X262" s="82">
        <v>0</v>
      </c>
      <c r="Y262" s="82">
        <v>0</v>
      </c>
      <c r="Z262" s="82">
        <v>0</v>
      </c>
      <c r="AA262" s="82">
        <v>0</v>
      </c>
      <c r="AB262" s="82">
        <v>0</v>
      </c>
      <c r="AC262" s="82">
        <v>0</v>
      </c>
      <c r="AD262" s="82">
        <v>0</v>
      </c>
      <c r="AE262" s="82">
        <v>0</v>
      </c>
      <c r="AF262" s="82">
        <v>0</v>
      </c>
      <c r="AG262" s="85" t="s">
        <v>11</v>
      </c>
    </row>
    <row r="263" spans="1:33" ht="12" customHeight="1" x14ac:dyDescent="0.35">
      <c r="A263" s="77" t="s">
        <v>2166</v>
      </c>
      <c r="B263" s="81" t="s">
        <v>1934</v>
      </c>
      <c r="C263" s="82">
        <v>0</v>
      </c>
      <c r="D263" s="82">
        <v>0</v>
      </c>
      <c r="E263" s="82">
        <v>0</v>
      </c>
      <c r="F263" s="82">
        <v>0</v>
      </c>
      <c r="G263" s="82">
        <v>0</v>
      </c>
      <c r="H263" s="82">
        <v>0</v>
      </c>
      <c r="I263" s="82">
        <v>0</v>
      </c>
      <c r="J263" s="82">
        <v>0</v>
      </c>
      <c r="K263" s="82">
        <v>0</v>
      </c>
      <c r="L263" s="82">
        <v>0</v>
      </c>
      <c r="M263" s="82">
        <v>0</v>
      </c>
      <c r="N263" s="82">
        <v>0</v>
      </c>
      <c r="O263" s="82">
        <v>0</v>
      </c>
      <c r="P263" s="82">
        <v>0</v>
      </c>
      <c r="Q263" s="82">
        <v>0</v>
      </c>
      <c r="R263" s="82">
        <v>0</v>
      </c>
      <c r="S263" s="82">
        <v>0</v>
      </c>
      <c r="T263" s="82">
        <v>0</v>
      </c>
      <c r="U263" s="82">
        <v>0</v>
      </c>
      <c r="V263" s="82">
        <v>0</v>
      </c>
      <c r="W263" s="82">
        <v>0</v>
      </c>
      <c r="X263" s="82">
        <v>0</v>
      </c>
      <c r="Y263" s="82">
        <v>0</v>
      </c>
      <c r="Z263" s="82">
        <v>0</v>
      </c>
      <c r="AA263" s="82">
        <v>0</v>
      </c>
      <c r="AB263" s="82">
        <v>0</v>
      </c>
      <c r="AC263" s="82">
        <v>0</v>
      </c>
      <c r="AD263" s="82">
        <v>0</v>
      </c>
      <c r="AE263" s="82">
        <v>0</v>
      </c>
      <c r="AF263" s="82">
        <v>0</v>
      </c>
      <c r="AG263" s="85" t="s">
        <v>11</v>
      </c>
    </row>
    <row r="264" spans="1:33" ht="12" customHeight="1" x14ac:dyDescent="0.35">
      <c r="A264" s="77" t="s">
        <v>2167</v>
      </c>
      <c r="B264" s="81" t="s">
        <v>1936</v>
      </c>
      <c r="C264" s="82">
        <v>0</v>
      </c>
      <c r="D264" s="82">
        <v>0</v>
      </c>
      <c r="E264" s="82">
        <v>0</v>
      </c>
      <c r="F264" s="82">
        <v>0</v>
      </c>
      <c r="G264" s="82">
        <v>0</v>
      </c>
      <c r="H264" s="82">
        <v>0</v>
      </c>
      <c r="I264" s="82">
        <v>0</v>
      </c>
      <c r="J264" s="82">
        <v>0</v>
      </c>
      <c r="K264" s="82">
        <v>0</v>
      </c>
      <c r="L264" s="82">
        <v>0</v>
      </c>
      <c r="M264" s="82">
        <v>0</v>
      </c>
      <c r="N264" s="82">
        <v>0</v>
      </c>
      <c r="O264" s="82">
        <v>0</v>
      </c>
      <c r="P264" s="82">
        <v>0</v>
      </c>
      <c r="Q264" s="82">
        <v>0</v>
      </c>
      <c r="R264" s="82">
        <v>0</v>
      </c>
      <c r="S264" s="82">
        <v>0</v>
      </c>
      <c r="T264" s="82">
        <v>0</v>
      </c>
      <c r="U264" s="82">
        <v>0</v>
      </c>
      <c r="V264" s="82">
        <v>0</v>
      </c>
      <c r="W264" s="82">
        <v>0</v>
      </c>
      <c r="X264" s="82">
        <v>0</v>
      </c>
      <c r="Y264" s="82">
        <v>0</v>
      </c>
      <c r="Z264" s="82">
        <v>0</v>
      </c>
      <c r="AA264" s="82">
        <v>0</v>
      </c>
      <c r="AB264" s="82">
        <v>0</v>
      </c>
      <c r="AC264" s="82">
        <v>0</v>
      </c>
      <c r="AD264" s="82">
        <v>0</v>
      </c>
      <c r="AE264" s="82">
        <v>0</v>
      </c>
      <c r="AF264" s="82">
        <v>0</v>
      </c>
      <c r="AG264" s="85" t="s">
        <v>11</v>
      </c>
    </row>
    <row r="265" spans="1:33" ht="12" customHeight="1" x14ac:dyDescent="0.35">
      <c r="A265" s="77" t="s">
        <v>2168</v>
      </c>
      <c r="B265" s="81" t="s">
        <v>1938</v>
      </c>
      <c r="C265" s="82">
        <v>0</v>
      </c>
      <c r="D265" s="82">
        <v>0</v>
      </c>
      <c r="E265" s="82">
        <v>0</v>
      </c>
      <c r="F265" s="82">
        <v>0</v>
      </c>
      <c r="G265" s="82">
        <v>0</v>
      </c>
      <c r="H265" s="82">
        <v>0</v>
      </c>
      <c r="I265" s="82">
        <v>0</v>
      </c>
      <c r="J265" s="82">
        <v>0</v>
      </c>
      <c r="K265" s="82">
        <v>0</v>
      </c>
      <c r="L265" s="82">
        <v>0</v>
      </c>
      <c r="M265" s="82">
        <v>0</v>
      </c>
      <c r="N265" s="82">
        <v>0</v>
      </c>
      <c r="O265" s="82">
        <v>0</v>
      </c>
      <c r="P265" s="82">
        <v>0</v>
      </c>
      <c r="Q265" s="82">
        <v>0</v>
      </c>
      <c r="R265" s="82">
        <v>0</v>
      </c>
      <c r="S265" s="82">
        <v>0</v>
      </c>
      <c r="T265" s="82">
        <v>0</v>
      </c>
      <c r="U265" s="82">
        <v>0</v>
      </c>
      <c r="V265" s="82">
        <v>0</v>
      </c>
      <c r="W265" s="82">
        <v>0</v>
      </c>
      <c r="X265" s="82">
        <v>0</v>
      </c>
      <c r="Y265" s="82">
        <v>0</v>
      </c>
      <c r="Z265" s="82">
        <v>0</v>
      </c>
      <c r="AA265" s="82">
        <v>0</v>
      </c>
      <c r="AB265" s="82">
        <v>0</v>
      </c>
      <c r="AC265" s="82">
        <v>0</v>
      </c>
      <c r="AD265" s="82">
        <v>0</v>
      </c>
      <c r="AE265" s="82">
        <v>0</v>
      </c>
      <c r="AF265" s="82">
        <v>0</v>
      </c>
      <c r="AG265" s="85" t="s">
        <v>11</v>
      </c>
    </row>
    <row r="266" spans="1:33" ht="12" customHeight="1" x14ac:dyDescent="0.35">
      <c r="A266" s="77" t="s">
        <v>2169</v>
      </c>
      <c r="B266" s="81" t="s">
        <v>1940</v>
      </c>
      <c r="C266" s="82">
        <v>0</v>
      </c>
      <c r="D266" s="82">
        <v>0</v>
      </c>
      <c r="E266" s="82">
        <v>0</v>
      </c>
      <c r="F266" s="82">
        <v>0</v>
      </c>
      <c r="G266" s="82">
        <v>0</v>
      </c>
      <c r="H266" s="82">
        <v>0</v>
      </c>
      <c r="I266" s="82">
        <v>0</v>
      </c>
      <c r="J266" s="82">
        <v>0</v>
      </c>
      <c r="K266" s="82">
        <v>0</v>
      </c>
      <c r="L266" s="82">
        <v>0</v>
      </c>
      <c r="M266" s="82">
        <v>0</v>
      </c>
      <c r="N266" s="82">
        <v>0</v>
      </c>
      <c r="O266" s="82">
        <v>0</v>
      </c>
      <c r="P266" s="82">
        <v>0</v>
      </c>
      <c r="Q266" s="82">
        <v>0</v>
      </c>
      <c r="R266" s="82">
        <v>0</v>
      </c>
      <c r="S266" s="82">
        <v>0</v>
      </c>
      <c r="T266" s="82">
        <v>0</v>
      </c>
      <c r="U266" s="82">
        <v>0</v>
      </c>
      <c r="V266" s="82">
        <v>0</v>
      </c>
      <c r="W266" s="82">
        <v>0</v>
      </c>
      <c r="X266" s="82">
        <v>0</v>
      </c>
      <c r="Y266" s="82">
        <v>0</v>
      </c>
      <c r="Z266" s="82">
        <v>0</v>
      </c>
      <c r="AA266" s="82">
        <v>0</v>
      </c>
      <c r="AB266" s="82">
        <v>0</v>
      </c>
      <c r="AC266" s="82">
        <v>0</v>
      </c>
      <c r="AD266" s="82">
        <v>0</v>
      </c>
      <c r="AE266" s="82">
        <v>0</v>
      </c>
      <c r="AF266" s="82">
        <v>0</v>
      </c>
      <c r="AG266" s="85" t="s">
        <v>11</v>
      </c>
    </row>
    <row r="267" spans="1:33" ht="12" customHeight="1" x14ac:dyDescent="0.35">
      <c r="A267" s="77" t="s">
        <v>2170</v>
      </c>
      <c r="B267" s="81" t="s">
        <v>1942</v>
      </c>
      <c r="C267" s="82">
        <v>0</v>
      </c>
      <c r="D267" s="82">
        <v>0</v>
      </c>
      <c r="E267" s="82">
        <v>0</v>
      </c>
      <c r="F267" s="82">
        <v>0</v>
      </c>
      <c r="G267" s="82">
        <v>0</v>
      </c>
      <c r="H267" s="82">
        <v>0</v>
      </c>
      <c r="I267" s="82">
        <v>0</v>
      </c>
      <c r="J267" s="82">
        <v>0</v>
      </c>
      <c r="K267" s="82">
        <v>0</v>
      </c>
      <c r="L267" s="82">
        <v>0</v>
      </c>
      <c r="M267" s="82">
        <v>0</v>
      </c>
      <c r="N267" s="82">
        <v>0</v>
      </c>
      <c r="O267" s="82">
        <v>0</v>
      </c>
      <c r="P267" s="82">
        <v>0</v>
      </c>
      <c r="Q267" s="82">
        <v>0</v>
      </c>
      <c r="R267" s="82">
        <v>0</v>
      </c>
      <c r="S267" s="82">
        <v>0</v>
      </c>
      <c r="T267" s="82">
        <v>0</v>
      </c>
      <c r="U267" s="82">
        <v>0</v>
      </c>
      <c r="V267" s="82">
        <v>0</v>
      </c>
      <c r="W267" s="82">
        <v>0</v>
      </c>
      <c r="X267" s="82">
        <v>0</v>
      </c>
      <c r="Y267" s="82">
        <v>0</v>
      </c>
      <c r="Z267" s="82">
        <v>0</v>
      </c>
      <c r="AA267" s="82">
        <v>0</v>
      </c>
      <c r="AB267" s="82">
        <v>0</v>
      </c>
      <c r="AC267" s="82">
        <v>0</v>
      </c>
      <c r="AD267" s="82">
        <v>0</v>
      </c>
      <c r="AE267" s="82">
        <v>0</v>
      </c>
      <c r="AF267" s="82">
        <v>0</v>
      </c>
      <c r="AG267" s="85" t="s">
        <v>11</v>
      </c>
    </row>
    <row r="268" spans="1:33" ht="12" customHeight="1" x14ac:dyDescent="0.35">
      <c r="A268" s="77" t="s">
        <v>2171</v>
      </c>
      <c r="B268" s="81" t="s">
        <v>1944</v>
      </c>
      <c r="C268" s="82">
        <v>0</v>
      </c>
      <c r="D268" s="82">
        <v>0</v>
      </c>
      <c r="E268" s="82">
        <v>0</v>
      </c>
      <c r="F268" s="82">
        <v>0</v>
      </c>
      <c r="G268" s="82">
        <v>0</v>
      </c>
      <c r="H268" s="82">
        <v>0</v>
      </c>
      <c r="I268" s="82">
        <v>0</v>
      </c>
      <c r="J268" s="82">
        <v>0</v>
      </c>
      <c r="K268" s="82">
        <v>0</v>
      </c>
      <c r="L268" s="82">
        <v>0</v>
      </c>
      <c r="M268" s="82">
        <v>0</v>
      </c>
      <c r="N268" s="82">
        <v>0</v>
      </c>
      <c r="O268" s="82">
        <v>0</v>
      </c>
      <c r="P268" s="82">
        <v>0</v>
      </c>
      <c r="Q268" s="82">
        <v>0</v>
      </c>
      <c r="R268" s="82">
        <v>0</v>
      </c>
      <c r="S268" s="82">
        <v>0</v>
      </c>
      <c r="T268" s="82">
        <v>0</v>
      </c>
      <c r="U268" s="82">
        <v>0</v>
      </c>
      <c r="V268" s="82">
        <v>0</v>
      </c>
      <c r="W268" s="82">
        <v>0</v>
      </c>
      <c r="X268" s="82">
        <v>0</v>
      </c>
      <c r="Y268" s="82">
        <v>0</v>
      </c>
      <c r="Z268" s="82">
        <v>0</v>
      </c>
      <c r="AA268" s="82">
        <v>0</v>
      </c>
      <c r="AB268" s="82">
        <v>0</v>
      </c>
      <c r="AC268" s="82">
        <v>0</v>
      </c>
      <c r="AD268" s="82">
        <v>0</v>
      </c>
      <c r="AE268" s="82">
        <v>0</v>
      </c>
      <c r="AF268" s="82">
        <v>0</v>
      </c>
      <c r="AG268" s="85" t="s">
        <v>11</v>
      </c>
    </row>
    <row r="269" spans="1:33" ht="12" customHeight="1" x14ac:dyDescent="0.35">
      <c r="A269" s="77" t="s">
        <v>2172</v>
      </c>
      <c r="B269" s="81" t="s">
        <v>1946</v>
      </c>
      <c r="C269" s="82">
        <v>0</v>
      </c>
      <c r="D269" s="82">
        <v>0</v>
      </c>
      <c r="E269" s="82">
        <v>0</v>
      </c>
      <c r="F269" s="82">
        <v>0</v>
      </c>
      <c r="G269" s="82">
        <v>0</v>
      </c>
      <c r="H269" s="82">
        <v>0</v>
      </c>
      <c r="I269" s="82">
        <v>0</v>
      </c>
      <c r="J269" s="82">
        <v>0</v>
      </c>
      <c r="K269" s="82">
        <v>0</v>
      </c>
      <c r="L269" s="82">
        <v>0</v>
      </c>
      <c r="M269" s="82">
        <v>0</v>
      </c>
      <c r="N269" s="82">
        <v>0</v>
      </c>
      <c r="O269" s="82">
        <v>0</v>
      </c>
      <c r="P269" s="82">
        <v>0</v>
      </c>
      <c r="Q269" s="82">
        <v>0</v>
      </c>
      <c r="R269" s="82">
        <v>0</v>
      </c>
      <c r="S269" s="82">
        <v>0</v>
      </c>
      <c r="T269" s="82">
        <v>0</v>
      </c>
      <c r="U269" s="82">
        <v>0</v>
      </c>
      <c r="V269" s="82">
        <v>0</v>
      </c>
      <c r="W269" s="82">
        <v>0</v>
      </c>
      <c r="X269" s="82">
        <v>0</v>
      </c>
      <c r="Y269" s="82">
        <v>0</v>
      </c>
      <c r="Z269" s="82">
        <v>0</v>
      </c>
      <c r="AA269" s="82">
        <v>0</v>
      </c>
      <c r="AB269" s="82">
        <v>0</v>
      </c>
      <c r="AC269" s="82">
        <v>0</v>
      </c>
      <c r="AD269" s="82">
        <v>0</v>
      </c>
      <c r="AE269" s="82">
        <v>0</v>
      </c>
      <c r="AF269" s="82">
        <v>0</v>
      </c>
      <c r="AG269" s="85" t="s">
        <v>11</v>
      </c>
    </row>
    <row r="270" spans="1:33" ht="12" customHeight="1" x14ac:dyDescent="0.35">
      <c r="B270" s="34" t="s">
        <v>19</v>
      </c>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5"/>
    </row>
    <row r="271" spans="1:33" ht="12" customHeight="1" x14ac:dyDescent="0.35">
      <c r="A271" s="77" t="s">
        <v>2173</v>
      </c>
      <c r="B271" s="81" t="s">
        <v>1916</v>
      </c>
      <c r="C271" s="82">
        <v>0</v>
      </c>
      <c r="D271" s="82">
        <v>0</v>
      </c>
      <c r="E271" s="82">
        <v>0</v>
      </c>
      <c r="F271" s="82">
        <v>0</v>
      </c>
      <c r="G271" s="82">
        <v>0</v>
      </c>
      <c r="H271" s="82">
        <v>0</v>
      </c>
      <c r="I271" s="82">
        <v>0</v>
      </c>
      <c r="J271" s="82">
        <v>0</v>
      </c>
      <c r="K271" s="82">
        <v>0</v>
      </c>
      <c r="L271" s="82">
        <v>0</v>
      </c>
      <c r="M271" s="82">
        <v>0</v>
      </c>
      <c r="N271" s="82">
        <v>0</v>
      </c>
      <c r="O271" s="82">
        <v>0</v>
      </c>
      <c r="P271" s="82">
        <v>0</v>
      </c>
      <c r="Q271" s="82">
        <v>0</v>
      </c>
      <c r="R271" s="82">
        <v>0</v>
      </c>
      <c r="S271" s="82">
        <v>0</v>
      </c>
      <c r="T271" s="82">
        <v>0</v>
      </c>
      <c r="U271" s="82">
        <v>0</v>
      </c>
      <c r="V271" s="82">
        <v>0</v>
      </c>
      <c r="W271" s="82">
        <v>0</v>
      </c>
      <c r="X271" s="82">
        <v>0</v>
      </c>
      <c r="Y271" s="82">
        <v>0</v>
      </c>
      <c r="Z271" s="82">
        <v>0</v>
      </c>
      <c r="AA271" s="82">
        <v>0</v>
      </c>
      <c r="AB271" s="82">
        <v>0</v>
      </c>
      <c r="AC271" s="82">
        <v>0</v>
      </c>
      <c r="AD271" s="82">
        <v>0</v>
      </c>
      <c r="AE271" s="82">
        <v>0</v>
      </c>
      <c r="AF271" s="82">
        <v>0</v>
      </c>
      <c r="AG271" s="85" t="s">
        <v>11</v>
      </c>
    </row>
    <row r="272" spans="1:33" ht="12" customHeight="1" x14ac:dyDescent="0.35">
      <c r="A272" s="77" t="s">
        <v>2174</v>
      </c>
      <c r="B272" s="81" t="s">
        <v>1918</v>
      </c>
      <c r="C272" s="82">
        <v>82.185944000000006</v>
      </c>
      <c r="D272" s="82">
        <v>80.596939000000006</v>
      </c>
      <c r="E272" s="82">
        <v>79.142280999999997</v>
      </c>
      <c r="F272" s="82">
        <v>77.630745000000005</v>
      </c>
      <c r="G272" s="82">
        <v>76.057541000000001</v>
      </c>
      <c r="H272" s="82">
        <v>74.680023000000006</v>
      </c>
      <c r="I272" s="82">
        <v>73.496796000000003</v>
      </c>
      <c r="J272" s="82">
        <v>72.341942000000003</v>
      </c>
      <c r="K272" s="82">
        <v>71.245627999999996</v>
      </c>
      <c r="L272" s="82">
        <v>70.200890000000001</v>
      </c>
      <c r="M272" s="82">
        <v>69.204352999999998</v>
      </c>
      <c r="N272" s="82">
        <v>68.254227</v>
      </c>
      <c r="O272" s="82">
        <v>67.349441999999996</v>
      </c>
      <c r="P272" s="82">
        <v>66.463547000000005</v>
      </c>
      <c r="Q272" s="82">
        <v>65.614356999999998</v>
      </c>
      <c r="R272" s="82">
        <v>64.801902999999996</v>
      </c>
      <c r="S272" s="82">
        <v>64.026916999999997</v>
      </c>
      <c r="T272" s="82">
        <v>63.288761000000001</v>
      </c>
      <c r="U272" s="82">
        <v>62.584350999999998</v>
      </c>
      <c r="V272" s="82">
        <v>61.913975000000001</v>
      </c>
      <c r="W272" s="82">
        <v>61.273688999999997</v>
      </c>
      <c r="X272" s="82">
        <v>60.663811000000003</v>
      </c>
      <c r="Y272" s="82">
        <v>60.081893999999998</v>
      </c>
      <c r="Z272" s="82">
        <v>59.527405000000002</v>
      </c>
      <c r="AA272" s="82">
        <v>58.998717999999997</v>
      </c>
      <c r="AB272" s="82">
        <v>58.495007000000001</v>
      </c>
      <c r="AC272" s="82">
        <v>58.014522999999997</v>
      </c>
      <c r="AD272" s="82">
        <v>57.557602000000003</v>
      </c>
      <c r="AE272" s="82">
        <v>57.121693</v>
      </c>
      <c r="AF272" s="82">
        <v>56.685504999999999</v>
      </c>
      <c r="AG272" s="85">
        <v>-1.2999999999999999E-2</v>
      </c>
    </row>
    <row r="273" spans="1:33" ht="12" customHeight="1" x14ac:dyDescent="0.35">
      <c r="A273" s="77" t="s">
        <v>2175</v>
      </c>
      <c r="B273" s="81" t="s">
        <v>1920</v>
      </c>
      <c r="C273" s="82">
        <v>75.317527999999996</v>
      </c>
      <c r="D273" s="82">
        <v>73.639267000000004</v>
      </c>
      <c r="E273" s="82">
        <v>72.147559999999999</v>
      </c>
      <c r="F273" s="82">
        <v>70.697722999999996</v>
      </c>
      <c r="G273" s="82">
        <v>69.275504999999995</v>
      </c>
      <c r="H273" s="82">
        <v>67.979011999999997</v>
      </c>
      <c r="I273" s="82">
        <v>66.723663000000002</v>
      </c>
      <c r="J273" s="82">
        <v>65.528351000000001</v>
      </c>
      <c r="K273" s="82">
        <v>64.389083999999997</v>
      </c>
      <c r="L273" s="82">
        <v>63.303210999999997</v>
      </c>
      <c r="M273" s="82">
        <v>62.268436000000001</v>
      </c>
      <c r="N273" s="82">
        <v>61.282063000000001</v>
      </c>
      <c r="O273" s="82">
        <v>60.342323</v>
      </c>
      <c r="P273" s="82">
        <v>59.422932000000003</v>
      </c>
      <c r="Q273" s="82">
        <v>58.54224</v>
      </c>
      <c r="R273" s="82">
        <v>57.702582999999997</v>
      </c>
      <c r="S273" s="82">
        <v>56.902096</v>
      </c>
      <c r="T273" s="82">
        <v>56.138328999999999</v>
      </c>
      <c r="U273" s="82">
        <v>55.409846999999999</v>
      </c>
      <c r="V273" s="82">
        <v>54.714478</v>
      </c>
      <c r="W273" s="82">
        <v>54.051513999999997</v>
      </c>
      <c r="X273" s="82">
        <v>53.419083000000001</v>
      </c>
      <c r="Y273" s="82">
        <v>52.816124000000002</v>
      </c>
      <c r="Z273" s="82">
        <v>52.241256999999997</v>
      </c>
      <c r="AA273" s="82">
        <v>51.693202999999997</v>
      </c>
      <c r="AB273" s="82">
        <v>51.170707999999998</v>
      </c>
      <c r="AC273" s="82">
        <v>50.672676000000003</v>
      </c>
      <c r="AD273" s="82">
        <v>50.197861000000003</v>
      </c>
      <c r="AE273" s="82">
        <v>49.745418999999998</v>
      </c>
      <c r="AF273" s="82">
        <v>49.293041000000002</v>
      </c>
      <c r="AG273" s="85">
        <v>-1.4999999999999999E-2</v>
      </c>
    </row>
    <row r="274" spans="1:33" ht="12" customHeight="1" x14ac:dyDescent="0.35">
      <c r="A274" s="77" t="s">
        <v>2176</v>
      </c>
      <c r="B274" s="81" t="s">
        <v>1922</v>
      </c>
      <c r="C274" s="82">
        <v>74.440285000000003</v>
      </c>
      <c r="D274" s="82">
        <v>72.809441000000007</v>
      </c>
      <c r="E274" s="82">
        <v>71.357795999999993</v>
      </c>
      <c r="F274" s="82">
        <v>69.938629000000006</v>
      </c>
      <c r="G274" s="82">
        <v>68.428200000000004</v>
      </c>
      <c r="H274" s="82">
        <v>67.133018000000007</v>
      </c>
      <c r="I274" s="82">
        <v>65.931647999999996</v>
      </c>
      <c r="J274" s="82">
        <v>64.782203999999993</v>
      </c>
      <c r="K274" s="82">
        <v>63.690117000000001</v>
      </c>
      <c r="L274" s="82">
        <v>62.649189</v>
      </c>
      <c r="M274" s="82">
        <v>61.656779999999998</v>
      </c>
      <c r="N274" s="82">
        <v>60.710979000000002</v>
      </c>
      <c r="O274" s="82">
        <v>59.809840999999999</v>
      </c>
      <c r="P274" s="82">
        <v>58.926513999999997</v>
      </c>
      <c r="Q274" s="82">
        <v>58.079979000000002</v>
      </c>
      <c r="R274" s="82">
        <v>57.273293000000002</v>
      </c>
      <c r="S274" s="82">
        <v>56.504131000000001</v>
      </c>
      <c r="T274" s="82">
        <v>55.770831999999999</v>
      </c>
      <c r="U274" s="82">
        <v>55.071711999999998</v>
      </c>
      <c r="V274" s="82">
        <v>54.404839000000003</v>
      </c>
      <c r="W274" s="82">
        <v>53.769035000000002</v>
      </c>
      <c r="X274" s="82">
        <v>53.162692999999997</v>
      </c>
      <c r="Y274" s="82">
        <v>52.584617999999999</v>
      </c>
      <c r="Z274" s="82">
        <v>52.033507999999998</v>
      </c>
      <c r="AA274" s="82">
        <v>51.508178999999998</v>
      </c>
      <c r="AB274" s="82">
        <v>51.0075</v>
      </c>
      <c r="AC274" s="82">
        <v>50.530265999999997</v>
      </c>
      <c r="AD274" s="82">
        <v>50.075470000000003</v>
      </c>
      <c r="AE274" s="82">
        <v>49.642074999999998</v>
      </c>
      <c r="AF274" s="82">
        <v>49.207957999999998</v>
      </c>
      <c r="AG274" s="85">
        <v>-1.4E-2</v>
      </c>
    </row>
    <row r="275" spans="1:33" ht="12" customHeight="1" x14ac:dyDescent="0.35">
      <c r="A275" s="77" t="s">
        <v>2177</v>
      </c>
      <c r="B275" s="81" t="s">
        <v>1924</v>
      </c>
      <c r="C275" s="82">
        <v>83.464187999999993</v>
      </c>
      <c r="D275" s="82">
        <v>81.690201000000002</v>
      </c>
      <c r="E275" s="82">
        <v>80.106650999999999</v>
      </c>
      <c r="F275" s="82">
        <v>78.512123000000003</v>
      </c>
      <c r="G275" s="82">
        <v>76.845070000000007</v>
      </c>
      <c r="H275" s="82">
        <v>75.382767000000001</v>
      </c>
      <c r="I275" s="82">
        <v>74.073204000000004</v>
      </c>
      <c r="J275" s="82">
        <v>72.816192999999998</v>
      </c>
      <c r="K275" s="82">
        <v>71.622985999999997</v>
      </c>
      <c r="L275" s="82">
        <v>70.485366999999997</v>
      </c>
      <c r="M275" s="82">
        <v>69.400383000000005</v>
      </c>
      <c r="N275" s="82">
        <v>68.366432000000003</v>
      </c>
      <c r="O275" s="82">
        <v>67.380111999999997</v>
      </c>
      <c r="P275" s="82">
        <v>66.416129999999995</v>
      </c>
      <c r="Q275" s="82">
        <v>65.492278999999996</v>
      </c>
      <c r="R275" s="82">
        <v>64.611632999999998</v>
      </c>
      <c r="S275" s="82">
        <v>63.772030000000001</v>
      </c>
      <c r="T275" s="82">
        <v>62.971676000000002</v>
      </c>
      <c r="U275" s="82">
        <v>62.208041999999999</v>
      </c>
      <c r="V275" s="82">
        <v>61.480659000000003</v>
      </c>
      <c r="W275" s="82">
        <v>60.786526000000002</v>
      </c>
      <c r="X275" s="82">
        <v>60.124744</v>
      </c>
      <c r="Y275" s="82">
        <v>59.493358999999998</v>
      </c>
      <c r="Z275" s="82">
        <v>58.891533000000003</v>
      </c>
      <c r="AA275" s="82">
        <v>58.317802</v>
      </c>
      <c r="AB275" s="82">
        <v>57.770992</v>
      </c>
      <c r="AC275" s="82">
        <v>57.249611000000002</v>
      </c>
      <c r="AD275" s="82">
        <v>56.753056000000001</v>
      </c>
      <c r="AE275" s="82">
        <v>56.279536999999998</v>
      </c>
      <c r="AF275" s="82">
        <v>55.807259000000002</v>
      </c>
      <c r="AG275" s="85">
        <v>-1.4E-2</v>
      </c>
    </row>
    <row r="276" spans="1:33" ht="12" customHeight="1" x14ac:dyDescent="0.35">
      <c r="A276" s="77" t="s">
        <v>2178</v>
      </c>
      <c r="B276" s="81" t="s">
        <v>1926</v>
      </c>
      <c r="C276" s="82">
        <v>0</v>
      </c>
      <c r="D276" s="82">
        <v>0</v>
      </c>
      <c r="E276" s="82">
        <v>0</v>
      </c>
      <c r="F276" s="82">
        <v>0</v>
      </c>
      <c r="G276" s="82">
        <v>0</v>
      </c>
      <c r="H276" s="82">
        <v>0</v>
      </c>
      <c r="I276" s="82">
        <v>0</v>
      </c>
      <c r="J276" s="82">
        <v>0</v>
      </c>
      <c r="K276" s="82">
        <v>0</v>
      </c>
      <c r="L276" s="82">
        <v>0</v>
      </c>
      <c r="M276" s="82">
        <v>0</v>
      </c>
      <c r="N276" s="82">
        <v>0</v>
      </c>
      <c r="O276" s="82">
        <v>0</v>
      </c>
      <c r="P276" s="82">
        <v>0</v>
      </c>
      <c r="Q276" s="82">
        <v>0</v>
      </c>
      <c r="R276" s="82">
        <v>0</v>
      </c>
      <c r="S276" s="82">
        <v>0</v>
      </c>
      <c r="T276" s="82">
        <v>0</v>
      </c>
      <c r="U276" s="82">
        <v>0</v>
      </c>
      <c r="V276" s="82">
        <v>0</v>
      </c>
      <c r="W276" s="82">
        <v>0</v>
      </c>
      <c r="X276" s="82">
        <v>0</v>
      </c>
      <c r="Y276" s="82">
        <v>0</v>
      </c>
      <c r="Z276" s="82">
        <v>0</v>
      </c>
      <c r="AA276" s="82">
        <v>0</v>
      </c>
      <c r="AB276" s="82">
        <v>0</v>
      </c>
      <c r="AC276" s="82">
        <v>0</v>
      </c>
      <c r="AD276" s="82">
        <v>0</v>
      </c>
      <c r="AE276" s="82">
        <v>0</v>
      </c>
      <c r="AF276" s="82">
        <v>0</v>
      </c>
      <c r="AG276" s="85" t="s">
        <v>11</v>
      </c>
    </row>
    <row r="277" spans="1:33" ht="12" customHeight="1" x14ac:dyDescent="0.35">
      <c r="A277" s="77" t="s">
        <v>2179</v>
      </c>
      <c r="B277" s="81" t="s">
        <v>1928</v>
      </c>
      <c r="C277" s="82">
        <v>0</v>
      </c>
      <c r="D277" s="82">
        <v>0</v>
      </c>
      <c r="E277" s="82">
        <v>0</v>
      </c>
      <c r="F277" s="82">
        <v>0</v>
      </c>
      <c r="G277" s="82">
        <v>0</v>
      </c>
      <c r="H277" s="82">
        <v>0</v>
      </c>
      <c r="I277" s="82">
        <v>0</v>
      </c>
      <c r="J277" s="82">
        <v>0</v>
      </c>
      <c r="K277" s="82">
        <v>0</v>
      </c>
      <c r="L277" s="82">
        <v>0</v>
      </c>
      <c r="M277" s="82">
        <v>0</v>
      </c>
      <c r="N277" s="82">
        <v>0</v>
      </c>
      <c r="O277" s="82">
        <v>0</v>
      </c>
      <c r="P277" s="82">
        <v>0</v>
      </c>
      <c r="Q277" s="82">
        <v>0</v>
      </c>
      <c r="R277" s="82">
        <v>0</v>
      </c>
      <c r="S277" s="82">
        <v>0</v>
      </c>
      <c r="T277" s="82">
        <v>0</v>
      </c>
      <c r="U277" s="82">
        <v>0</v>
      </c>
      <c r="V277" s="82">
        <v>0</v>
      </c>
      <c r="W277" s="82">
        <v>0</v>
      </c>
      <c r="X277" s="82">
        <v>0</v>
      </c>
      <c r="Y277" s="82">
        <v>0</v>
      </c>
      <c r="Z277" s="82">
        <v>0</v>
      </c>
      <c r="AA277" s="82">
        <v>0</v>
      </c>
      <c r="AB277" s="82">
        <v>0</v>
      </c>
      <c r="AC277" s="82">
        <v>0</v>
      </c>
      <c r="AD277" s="82">
        <v>0</v>
      </c>
      <c r="AE277" s="82">
        <v>0</v>
      </c>
      <c r="AF277" s="82">
        <v>0</v>
      </c>
      <c r="AG277" s="85" t="s">
        <v>11</v>
      </c>
    </row>
    <row r="278" spans="1:33" ht="12" customHeight="1" x14ac:dyDescent="0.35">
      <c r="A278" s="77" t="s">
        <v>2180</v>
      </c>
      <c r="B278" s="81" t="s">
        <v>1930</v>
      </c>
      <c r="C278" s="82">
        <v>0</v>
      </c>
      <c r="D278" s="82">
        <v>0</v>
      </c>
      <c r="E278" s="82">
        <v>0</v>
      </c>
      <c r="F278" s="82">
        <v>0</v>
      </c>
      <c r="G278" s="82">
        <v>0</v>
      </c>
      <c r="H278" s="82">
        <v>0</v>
      </c>
      <c r="I278" s="82">
        <v>0</v>
      </c>
      <c r="J278" s="82">
        <v>0</v>
      </c>
      <c r="K278" s="82">
        <v>0</v>
      </c>
      <c r="L278" s="82">
        <v>0</v>
      </c>
      <c r="M278" s="82">
        <v>0</v>
      </c>
      <c r="N278" s="82">
        <v>0</v>
      </c>
      <c r="O278" s="82">
        <v>0</v>
      </c>
      <c r="P278" s="82">
        <v>0</v>
      </c>
      <c r="Q278" s="82">
        <v>0</v>
      </c>
      <c r="R278" s="82">
        <v>0</v>
      </c>
      <c r="S278" s="82">
        <v>0</v>
      </c>
      <c r="T278" s="82">
        <v>0</v>
      </c>
      <c r="U278" s="82">
        <v>0</v>
      </c>
      <c r="V278" s="82">
        <v>0</v>
      </c>
      <c r="W278" s="82">
        <v>0</v>
      </c>
      <c r="X278" s="82">
        <v>0</v>
      </c>
      <c r="Y278" s="82">
        <v>0</v>
      </c>
      <c r="Z278" s="82">
        <v>0</v>
      </c>
      <c r="AA278" s="82">
        <v>0</v>
      </c>
      <c r="AB278" s="82">
        <v>0</v>
      </c>
      <c r="AC278" s="82">
        <v>0</v>
      </c>
      <c r="AD278" s="82">
        <v>0</v>
      </c>
      <c r="AE278" s="82">
        <v>0</v>
      </c>
      <c r="AF278" s="82">
        <v>0</v>
      </c>
      <c r="AG278" s="85" t="s">
        <v>11</v>
      </c>
    </row>
    <row r="279" spans="1:33" ht="12" customHeight="1" x14ac:dyDescent="0.35">
      <c r="A279" s="77" t="s">
        <v>2181</v>
      </c>
      <c r="B279" s="81" t="s">
        <v>1932</v>
      </c>
      <c r="C279" s="82">
        <v>0</v>
      </c>
      <c r="D279" s="82">
        <v>0</v>
      </c>
      <c r="E279" s="82">
        <v>0</v>
      </c>
      <c r="F279" s="82">
        <v>0</v>
      </c>
      <c r="G279" s="82">
        <v>0</v>
      </c>
      <c r="H279" s="82">
        <v>0</v>
      </c>
      <c r="I279" s="82">
        <v>0</v>
      </c>
      <c r="J279" s="82">
        <v>0</v>
      </c>
      <c r="K279" s="82">
        <v>0</v>
      </c>
      <c r="L279" s="82">
        <v>0</v>
      </c>
      <c r="M279" s="82">
        <v>0</v>
      </c>
      <c r="N279" s="82">
        <v>0</v>
      </c>
      <c r="O279" s="82">
        <v>0</v>
      </c>
      <c r="P279" s="82">
        <v>0</v>
      </c>
      <c r="Q279" s="82">
        <v>0</v>
      </c>
      <c r="R279" s="82">
        <v>0</v>
      </c>
      <c r="S279" s="82">
        <v>0</v>
      </c>
      <c r="T279" s="82">
        <v>0</v>
      </c>
      <c r="U279" s="82">
        <v>0</v>
      </c>
      <c r="V279" s="82">
        <v>0</v>
      </c>
      <c r="W279" s="82">
        <v>0</v>
      </c>
      <c r="X279" s="82">
        <v>0</v>
      </c>
      <c r="Y279" s="82">
        <v>0</v>
      </c>
      <c r="Z279" s="82">
        <v>0</v>
      </c>
      <c r="AA279" s="82">
        <v>0</v>
      </c>
      <c r="AB279" s="82">
        <v>0</v>
      </c>
      <c r="AC279" s="82">
        <v>0</v>
      </c>
      <c r="AD279" s="82">
        <v>0</v>
      </c>
      <c r="AE279" s="82">
        <v>0</v>
      </c>
      <c r="AF279" s="82">
        <v>0</v>
      </c>
      <c r="AG279" s="85" t="s">
        <v>11</v>
      </c>
    </row>
    <row r="280" spans="1:33" ht="12" customHeight="1" x14ac:dyDescent="0.35">
      <c r="A280" s="77" t="s">
        <v>2182</v>
      </c>
      <c r="B280" s="81" t="s">
        <v>1934</v>
      </c>
      <c r="C280" s="82">
        <v>0</v>
      </c>
      <c r="D280" s="82">
        <v>0</v>
      </c>
      <c r="E280" s="82">
        <v>0</v>
      </c>
      <c r="F280" s="82">
        <v>0</v>
      </c>
      <c r="G280" s="82">
        <v>0</v>
      </c>
      <c r="H280" s="82">
        <v>0</v>
      </c>
      <c r="I280" s="82">
        <v>0</v>
      </c>
      <c r="J280" s="82">
        <v>0</v>
      </c>
      <c r="K280" s="82">
        <v>0</v>
      </c>
      <c r="L280" s="82">
        <v>0</v>
      </c>
      <c r="M280" s="82">
        <v>0</v>
      </c>
      <c r="N280" s="82">
        <v>0</v>
      </c>
      <c r="O280" s="82">
        <v>0</v>
      </c>
      <c r="P280" s="82">
        <v>0</v>
      </c>
      <c r="Q280" s="82">
        <v>0</v>
      </c>
      <c r="R280" s="82">
        <v>0</v>
      </c>
      <c r="S280" s="82">
        <v>0</v>
      </c>
      <c r="T280" s="82">
        <v>0</v>
      </c>
      <c r="U280" s="82">
        <v>0</v>
      </c>
      <c r="V280" s="82">
        <v>0</v>
      </c>
      <c r="W280" s="82">
        <v>0</v>
      </c>
      <c r="X280" s="82">
        <v>0</v>
      </c>
      <c r="Y280" s="82">
        <v>0</v>
      </c>
      <c r="Z280" s="82">
        <v>0</v>
      </c>
      <c r="AA280" s="82">
        <v>0</v>
      </c>
      <c r="AB280" s="82">
        <v>0</v>
      </c>
      <c r="AC280" s="82">
        <v>0</v>
      </c>
      <c r="AD280" s="82">
        <v>0</v>
      </c>
      <c r="AE280" s="82">
        <v>0</v>
      </c>
      <c r="AF280" s="82">
        <v>0</v>
      </c>
      <c r="AG280" s="85" t="s">
        <v>11</v>
      </c>
    </row>
    <row r="281" spans="1:33" ht="12" customHeight="1" x14ac:dyDescent="0.35">
      <c r="A281" s="77" t="s">
        <v>2183</v>
      </c>
      <c r="B281" s="81" t="s">
        <v>1936</v>
      </c>
      <c r="C281" s="82">
        <v>75.727867000000003</v>
      </c>
      <c r="D281" s="82">
        <v>73.760925</v>
      </c>
      <c r="E281" s="82">
        <v>72.127860999999996</v>
      </c>
      <c r="F281" s="82">
        <v>70.519829000000001</v>
      </c>
      <c r="G281" s="82">
        <v>68.987907000000007</v>
      </c>
      <c r="H281" s="82">
        <v>67.757407999999998</v>
      </c>
      <c r="I281" s="82">
        <v>66.559235000000001</v>
      </c>
      <c r="J281" s="82">
        <v>65.425574999999995</v>
      </c>
      <c r="K281" s="82">
        <v>64.343918000000002</v>
      </c>
      <c r="L281" s="82">
        <v>63.322685</v>
      </c>
      <c r="M281" s="82">
        <v>62.355311999999998</v>
      </c>
      <c r="N281" s="82">
        <v>61.433273</v>
      </c>
      <c r="O281" s="82">
        <v>60.554839999999999</v>
      </c>
      <c r="P281" s="82">
        <v>59.648766000000002</v>
      </c>
      <c r="Q281" s="82">
        <v>58.770919999999997</v>
      </c>
      <c r="R281" s="82">
        <v>57.933292000000002</v>
      </c>
      <c r="S281" s="82">
        <v>57.141616999999997</v>
      </c>
      <c r="T281" s="82">
        <v>56.376728</v>
      </c>
      <c r="U281" s="82">
        <v>55.64658</v>
      </c>
      <c r="V281" s="82">
        <v>54.949112</v>
      </c>
      <c r="W281" s="82">
        <v>54.283268</v>
      </c>
      <c r="X281" s="82">
        <v>53.647616999999997</v>
      </c>
      <c r="Y281" s="82">
        <v>53.041035000000001</v>
      </c>
      <c r="Z281" s="82">
        <v>52.461998000000001</v>
      </c>
      <c r="AA281" s="82">
        <v>51.909260000000003</v>
      </c>
      <c r="AB281" s="82">
        <v>51.38176</v>
      </c>
      <c r="AC281" s="82">
        <v>50.878512999999998</v>
      </c>
      <c r="AD281" s="82">
        <v>50.397826999999999</v>
      </c>
      <c r="AE281" s="82">
        <v>49.939266000000003</v>
      </c>
      <c r="AF281" s="82">
        <v>49.494914999999999</v>
      </c>
      <c r="AG281" s="85">
        <v>-1.4999999999999999E-2</v>
      </c>
    </row>
    <row r="282" spans="1:33" ht="12" customHeight="1" x14ac:dyDescent="0.35">
      <c r="A282" s="77" t="s">
        <v>2184</v>
      </c>
      <c r="B282" s="81" t="s">
        <v>1938</v>
      </c>
      <c r="C282" s="82">
        <v>0</v>
      </c>
      <c r="D282" s="82">
        <v>0</v>
      </c>
      <c r="E282" s="82">
        <v>0</v>
      </c>
      <c r="F282" s="82">
        <v>0</v>
      </c>
      <c r="G282" s="82">
        <v>0</v>
      </c>
      <c r="H282" s="82">
        <v>0</v>
      </c>
      <c r="I282" s="82">
        <v>0</v>
      </c>
      <c r="J282" s="82">
        <v>0</v>
      </c>
      <c r="K282" s="82">
        <v>0</v>
      </c>
      <c r="L282" s="82">
        <v>0</v>
      </c>
      <c r="M282" s="82">
        <v>0</v>
      </c>
      <c r="N282" s="82">
        <v>0</v>
      </c>
      <c r="O282" s="82">
        <v>0</v>
      </c>
      <c r="P282" s="82">
        <v>0</v>
      </c>
      <c r="Q282" s="82">
        <v>0</v>
      </c>
      <c r="R282" s="82">
        <v>0</v>
      </c>
      <c r="S282" s="82">
        <v>0</v>
      </c>
      <c r="T282" s="82">
        <v>0</v>
      </c>
      <c r="U282" s="82">
        <v>0</v>
      </c>
      <c r="V282" s="82">
        <v>0</v>
      </c>
      <c r="W282" s="82">
        <v>0</v>
      </c>
      <c r="X282" s="82">
        <v>0</v>
      </c>
      <c r="Y282" s="82">
        <v>0</v>
      </c>
      <c r="Z282" s="82">
        <v>0</v>
      </c>
      <c r="AA282" s="82">
        <v>0</v>
      </c>
      <c r="AB282" s="82">
        <v>0</v>
      </c>
      <c r="AC282" s="82">
        <v>0</v>
      </c>
      <c r="AD282" s="82">
        <v>0</v>
      </c>
      <c r="AE282" s="82">
        <v>0</v>
      </c>
      <c r="AF282" s="82">
        <v>0</v>
      </c>
      <c r="AG282" s="85" t="s">
        <v>11</v>
      </c>
    </row>
    <row r="283" spans="1:33" ht="12" customHeight="1" x14ac:dyDescent="0.35">
      <c r="A283" s="77" t="s">
        <v>2185</v>
      </c>
      <c r="B283" s="81" t="s">
        <v>1940</v>
      </c>
      <c r="C283" s="82">
        <v>0</v>
      </c>
      <c r="D283" s="82">
        <v>0</v>
      </c>
      <c r="E283" s="82">
        <v>0</v>
      </c>
      <c r="F283" s="82">
        <v>0</v>
      </c>
      <c r="G283" s="82">
        <v>0</v>
      </c>
      <c r="H283" s="82">
        <v>0</v>
      </c>
      <c r="I283" s="82">
        <v>0</v>
      </c>
      <c r="J283" s="82">
        <v>0</v>
      </c>
      <c r="K283" s="82">
        <v>0</v>
      </c>
      <c r="L283" s="82">
        <v>0</v>
      </c>
      <c r="M283" s="82">
        <v>0</v>
      </c>
      <c r="N283" s="82">
        <v>0</v>
      </c>
      <c r="O283" s="82">
        <v>0</v>
      </c>
      <c r="P283" s="82">
        <v>0</v>
      </c>
      <c r="Q283" s="82">
        <v>0</v>
      </c>
      <c r="R283" s="82">
        <v>0</v>
      </c>
      <c r="S283" s="82">
        <v>0</v>
      </c>
      <c r="T283" s="82">
        <v>0</v>
      </c>
      <c r="U283" s="82">
        <v>0</v>
      </c>
      <c r="V283" s="82">
        <v>0</v>
      </c>
      <c r="W283" s="82">
        <v>0</v>
      </c>
      <c r="X283" s="82">
        <v>0</v>
      </c>
      <c r="Y283" s="82">
        <v>0</v>
      </c>
      <c r="Z283" s="82">
        <v>0</v>
      </c>
      <c r="AA283" s="82">
        <v>0</v>
      </c>
      <c r="AB283" s="82">
        <v>0</v>
      </c>
      <c r="AC283" s="82">
        <v>0</v>
      </c>
      <c r="AD283" s="82">
        <v>0</v>
      </c>
      <c r="AE283" s="82">
        <v>0</v>
      </c>
      <c r="AF283" s="82">
        <v>0</v>
      </c>
      <c r="AG283" s="85" t="s">
        <v>11</v>
      </c>
    </row>
    <row r="284" spans="1:33" ht="12" customHeight="1" x14ac:dyDescent="0.35">
      <c r="A284" s="77" t="s">
        <v>2186</v>
      </c>
      <c r="B284" s="81" t="s">
        <v>1942</v>
      </c>
      <c r="C284" s="82">
        <v>0</v>
      </c>
      <c r="D284" s="82">
        <v>0</v>
      </c>
      <c r="E284" s="82">
        <v>0</v>
      </c>
      <c r="F284" s="82">
        <v>0</v>
      </c>
      <c r="G284" s="82">
        <v>0</v>
      </c>
      <c r="H284" s="82">
        <v>0</v>
      </c>
      <c r="I284" s="82">
        <v>0</v>
      </c>
      <c r="J284" s="82">
        <v>0</v>
      </c>
      <c r="K284" s="82">
        <v>0</v>
      </c>
      <c r="L284" s="82">
        <v>0</v>
      </c>
      <c r="M284" s="82">
        <v>0</v>
      </c>
      <c r="N284" s="82">
        <v>0</v>
      </c>
      <c r="O284" s="82">
        <v>0</v>
      </c>
      <c r="P284" s="82">
        <v>0</v>
      </c>
      <c r="Q284" s="82">
        <v>0</v>
      </c>
      <c r="R284" s="82">
        <v>0</v>
      </c>
      <c r="S284" s="82">
        <v>0</v>
      </c>
      <c r="T284" s="82">
        <v>0</v>
      </c>
      <c r="U284" s="82">
        <v>0</v>
      </c>
      <c r="V284" s="82">
        <v>0</v>
      </c>
      <c r="W284" s="82">
        <v>0</v>
      </c>
      <c r="X284" s="82">
        <v>0</v>
      </c>
      <c r="Y284" s="82">
        <v>0</v>
      </c>
      <c r="Z284" s="82">
        <v>0</v>
      </c>
      <c r="AA284" s="82">
        <v>0</v>
      </c>
      <c r="AB284" s="82">
        <v>0</v>
      </c>
      <c r="AC284" s="82">
        <v>0</v>
      </c>
      <c r="AD284" s="82">
        <v>0</v>
      </c>
      <c r="AE284" s="82">
        <v>0</v>
      </c>
      <c r="AF284" s="82">
        <v>0</v>
      </c>
      <c r="AG284" s="85" t="s">
        <v>11</v>
      </c>
    </row>
    <row r="285" spans="1:33" ht="12" customHeight="1" x14ac:dyDescent="0.35">
      <c r="A285" s="77" t="s">
        <v>2187</v>
      </c>
      <c r="B285" s="81" t="s">
        <v>1944</v>
      </c>
      <c r="C285" s="82">
        <v>77.558043999999995</v>
      </c>
      <c r="D285" s="82">
        <v>75.805060999999995</v>
      </c>
      <c r="E285" s="82">
        <v>74.241378999999995</v>
      </c>
      <c r="F285" s="82">
        <v>72.683753999999993</v>
      </c>
      <c r="G285" s="82">
        <v>71.148437999999999</v>
      </c>
      <c r="H285" s="82">
        <v>69.829605000000001</v>
      </c>
      <c r="I285" s="82">
        <v>68.577438000000001</v>
      </c>
      <c r="J285" s="82">
        <v>67.388428000000005</v>
      </c>
      <c r="K285" s="82">
        <v>66.256546</v>
      </c>
      <c r="L285" s="82">
        <v>65.179580999999999</v>
      </c>
      <c r="M285" s="82">
        <v>64.155890999999997</v>
      </c>
      <c r="N285" s="82">
        <v>63.181755000000003</v>
      </c>
      <c r="O285" s="82">
        <v>62.255595999999997</v>
      </c>
      <c r="P285" s="82">
        <v>61.30442</v>
      </c>
      <c r="Q285" s="82">
        <v>60.381385999999999</v>
      </c>
      <c r="R285" s="82">
        <v>59.500694000000003</v>
      </c>
      <c r="S285" s="82">
        <v>58.661118000000002</v>
      </c>
      <c r="T285" s="82">
        <v>57.858848999999999</v>
      </c>
      <c r="U285" s="82">
        <v>57.093268999999999</v>
      </c>
      <c r="V285" s="82">
        <v>56.363159000000003</v>
      </c>
      <c r="W285" s="82">
        <v>55.665745000000001</v>
      </c>
      <c r="X285" s="82">
        <v>55.000149</v>
      </c>
      <c r="Y285" s="82">
        <v>54.364593999999997</v>
      </c>
      <c r="Z285" s="82">
        <v>53.757973</v>
      </c>
      <c r="AA285" s="82">
        <v>53.178955000000002</v>
      </c>
      <c r="AB285" s="82">
        <v>52.626334999999997</v>
      </c>
      <c r="AC285" s="82">
        <v>52.098849999999999</v>
      </c>
      <c r="AD285" s="82">
        <v>51.595509</v>
      </c>
      <c r="AE285" s="82">
        <v>51.115054999999998</v>
      </c>
      <c r="AF285" s="82">
        <v>50.650005</v>
      </c>
      <c r="AG285" s="85">
        <v>-1.4999999999999999E-2</v>
      </c>
    </row>
    <row r="286" spans="1:33" ht="12" customHeight="1" x14ac:dyDescent="0.35">
      <c r="A286" s="77" t="s">
        <v>2188</v>
      </c>
      <c r="B286" s="81" t="s">
        <v>1946</v>
      </c>
      <c r="C286" s="82">
        <v>0</v>
      </c>
      <c r="D286" s="82">
        <v>0</v>
      </c>
      <c r="E286" s="82">
        <v>0</v>
      </c>
      <c r="F286" s="82">
        <v>0</v>
      </c>
      <c r="G286" s="82">
        <v>91.746223000000001</v>
      </c>
      <c r="H286" s="82">
        <v>90.089843999999999</v>
      </c>
      <c r="I286" s="82">
        <v>88.513244999999998</v>
      </c>
      <c r="J286" s="82">
        <v>87.013289999999998</v>
      </c>
      <c r="K286" s="82">
        <v>85.588218999999995</v>
      </c>
      <c r="L286" s="82">
        <v>84.233588999999995</v>
      </c>
      <c r="M286" s="82">
        <v>82.945914999999999</v>
      </c>
      <c r="N286" s="82">
        <v>81.720337000000001</v>
      </c>
      <c r="O286" s="82">
        <v>80.552871999999994</v>
      </c>
      <c r="P286" s="82">
        <v>79.371146999999993</v>
      </c>
      <c r="Q286" s="82">
        <v>78.228866999999994</v>
      </c>
      <c r="R286" s="82">
        <v>77.131812999999994</v>
      </c>
      <c r="S286" s="82">
        <v>76.085587000000004</v>
      </c>
      <c r="T286" s="82">
        <v>75.089470000000006</v>
      </c>
      <c r="U286" s="82">
        <v>74.139992000000007</v>
      </c>
      <c r="V286" s="82">
        <v>73.237258999999995</v>
      </c>
      <c r="W286" s="82">
        <v>72.374474000000006</v>
      </c>
      <c r="X286" s="82">
        <v>71.551254</v>
      </c>
      <c r="Y286" s="82">
        <v>70.764069000000006</v>
      </c>
      <c r="Z286" s="82">
        <v>70.012428</v>
      </c>
      <c r="AA286" s="82">
        <v>69.294632000000007</v>
      </c>
      <c r="AB286" s="82">
        <v>68.609154000000004</v>
      </c>
      <c r="AC286" s="82">
        <v>67.954323000000002</v>
      </c>
      <c r="AD286" s="82">
        <v>67.330292</v>
      </c>
      <c r="AE286" s="82">
        <v>66.733993999999996</v>
      </c>
      <c r="AF286" s="82">
        <v>66.158423999999997</v>
      </c>
      <c r="AG286" s="85" t="s">
        <v>11</v>
      </c>
    </row>
    <row r="287" spans="1:33" ht="15" customHeight="1" x14ac:dyDescent="0.35">
      <c r="B287" s="34" t="s">
        <v>18</v>
      </c>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5"/>
    </row>
    <row r="288" spans="1:33" ht="15" customHeight="1" x14ac:dyDescent="0.35">
      <c r="A288" s="77" t="s">
        <v>2189</v>
      </c>
      <c r="B288" s="81" t="s">
        <v>2190</v>
      </c>
      <c r="C288" s="82">
        <v>33.690350000000002</v>
      </c>
      <c r="D288" s="82">
        <v>33.794108999999999</v>
      </c>
      <c r="E288" s="82">
        <v>33.981045000000002</v>
      </c>
      <c r="F288" s="82">
        <v>34.091113999999997</v>
      </c>
      <c r="G288" s="82">
        <v>34.251708999999998</v>
      </c>
      <c r="H288" s="82">
        <v>34.395477</v>
      </c>
      <c r="I288" s="82">
        <v>34.457470000000001</v>
      </c>
      <c r="J288" s="82">
        <v>34.534160999999997</v>
      </c>
      <c r="K288" s="82">
        <v>34.619007000000003</v>
      </c>
      <c r="L288" s="82">
        <v>34.710113999999997</v>
      </c>
      <c r="M288" s="82">
        <v>34.806362</v>
      </c>
      <c r="N288" s="82">
        <v>34.890484000000001</v>
      </c>
      <c r="O288" s="82">
        <v>35.008460999999997</v>
      </c>
      <c r="P288" s="82">
        <v>35.083629999999999</v>
      </c>
      <c r="Q288" s="82">
        <v>35.155334000000003</v>
      </c>
      <c r="R288" s="82">
        <v>35.224978999999998</v>
      </c>
      <c r="S288" s="82">
        <v>35.289822000000001</v>
      </c>
      <c r="T288" s="82">
        <v>35.354145000000003</v>
      </c>
      <c r="U288" s="82">
        <v>35.424759000000002</v>
      </c>
      <c r="V288" s="82">
        <v>35.478313</v>
      </c>
      <c r="W288" s="82">
        <v>35.548121999999999</v>
      </c>
      <c r="X288" s="82">
        <v>35.609402000000003</v>
      </c>
      <c r="Y288" s="82">
        <v>35.671207000000003</v>
      </c>
      <c r="Z288" s="82">
        <v>35.735000999999997</v>
      </c>
      <c r="AA288" s="82">
        <v>35.793976000000001</v>
      </c>
      <c r="AB288" s="82">
        <v>35.852226000000002</v>
      </c>
      <c r="AC288" s="82">
        <v>35.912906999999997</v>
      </c>
      <c r="AD288" s="82">
        <v>35.972572</v>
      </c>
      <c r="AE288" s="82">
        <v>36.031452000000002</v>
      </c>
      <c r="AF288" s="82">
        <v>36.077164000000003</v>
      </c>
      <c r="AG288" s="85">
        <v>2E-3</v>
      </c>
    </row>
    <row r="289" spans="1:33" ht="15" customHeight="1" x14ac:dyDescent="0.35">
      <c r="A289" s="77" t="s">
        <v>2191</v>
      </c>
      <c r="B289" s="81" t="s">
        <v>2192</v>
      </c>
      <c r="C289" s="82">
        <v>40.452044999999998</v>
      </c>
      <c r="D289" s="82">
        <v>40.671931999999998</v>
      </c>
      <c r="E289" s="82">
        <v>40.839455000000001</v>
      </c>
      <c r="F289" s="82">
        <v>40.994720000000001</v>
      </c>
      <c r="G289" s="82">
        <v>41.088687999999998</v>
      </c>
      <c r="H289" s="82">
        <v>41.194878000000003</v>
      </c>
      <c r="I289" s="82">
        <v>41.308951999999998</v>
      </c>
      <c r="J289" s="82">
        <v>41.429630000000003</v>
      </c>
      <c r="K289" s="82">
        <v>41.544502000000001</v>
      </c>
      <c r="L289" s="82">
        <v>41.666325000000001</v>
      </c>
      <c r="M289" s="82">
        <v>41.778927000000003</v>
      </c>
      <c r="N289" s="82">
        <v>41.919074999999999</v>
      </c>
      <c r="O289" s="82">
        <v>42.033470000000001</v>
      </c>
      <c r="P289" s="82">
        <v>42.079658999999999</v>
      </c>
      <c r="Q289" s="82">
        <v>42.108657999999998</v>
      </c>
      <c r="R289" s="82">
        <v>42.133656000000002</v>
      </c>
      <c r="S289" s="82">
        <v>42.164794999999998</v>
      </c>
      <c r="T289" s="82">
        <v>42.197879999999998</v>
      </c>
      <c r="U289" s="82">
        <v>42.223185999999998</v>
      </c>
      <c r="V289" s="82">
        <v>42.262985</v>
      </c>
      <c r="W289" s="82">
        <v>42.290512</v>
      </c>
      <c r="X289" s="82">
        <v>42.321804</v>
      </c>
      <c r="Y289" s="82">
        <v>42.352463</v>
      </c>
      <c r="Z289" s="82">
        <v>42.376190000000001</v>
      </c>
      <c r="AA289" s="82">
        <v>42.398513999999999</v>
      </c>
      <c r="AB289" s="82">
        <v>42.424914999999999</v>
      </c>
      <c r="AC289" s="82">
        <v>42.447673999999999</v>
      </c>
      <c r="AD289" s="82">
        <v>42.471283</v>
      </c>
      <c r="AE289" s="82">
        <v>42.495795999999999</v>
      </c>
      <c r="AF289" s="82">
        <v>42.504108000000002</v>
      </c>
      <c r="AG289" s="85">
        <v>2E-3</v>
      </c>
    </row>
    <row r="290" spans="1:33" ht="15" customHeight="1" x14ac:dyDescent="0.35">
      <c r="A290" s="77" t="s">
        <v>2193</v>
      </c>
      <c r="B290" s="81" t="s">
        <v>2194</v>
      </c>
      <c r="C290" s="82">
        <v>38.108649999999997</v>
      </c>
      <c r="D290" s="82">
        <v>38.395859000000002</v>
      </c>
      <c r="E290" s="82">
        <v>38.669952000000002</v>
      </c>
      <c r="F290" s="82">
        <v>38.902968999999999</v>
      </c>
      <c r="G290" s="82">
        <v>39.100658000000003</v>
      </c>
      <c r="H290" s="82">
        <v>39.266337999999998</v>
      </c>
      <c r="I290" s="82">
        <v>39.389209999999999</v>
      </c>
      <c r="J290" s="82">
        <v>39.512943</v>
      </c>
      <c r="K290" s="82">
        <v>39.635722999999999</v>
      </c>
      <c r="L290" s="82">
        <v>39.752003000000002</v>
      </c>
      <c r="M290" s="82">
        <v>39.871288</v>
      </c>
      <c r="N290" s="82">
        <v>39.970345000000002</v>
      </c>
      <c r="O290" s="82">
        <v>40.085537000000002</v>
      </c>
      <c r="P290" s="82">
        <v>40.142467000000003</v>
      </c>
      <c r="Q290" s="82">
        <v>40.186458999999999</v>
      </c>
      <c r="R290" s="82">
        <v>40.231124999999999</v>
      </c>
      <c r="S290" s="82">
        <v>40.277447000000002</v>
      </c>
      <c r="T290" s="82">
        <v>40.323376000000003</v>
      </c>
      <c r="U290" s="82">
        <v>40.375033999999999</v>
      </c>
      <c r="V290" s="82">
        <v>40.417248000000001</v>
      </c>
      <c r="W290" s="82">
        <v>40.460762000000003</v>
      </c>
      <c r="X290" s="82">
        <v>40.502887999999999</v>
      </c>
      <c r="Y290" s="82">
        <v>40.541401</v>
      </c>
      <c r="Z290" s="82">
        <v>40.580222999999997</v>
      </c>
      <c r="AA290" s="82">
        <v>40.618847000000002</v>
      </c>
      <c r="AB290" s="82">
        <v>40.657986000000001</v>
      </c>
      <c r="AC290" s="82">
        <v>40.698822</v>
      </c>
      <c r="AD290" s="82">
        <v>40.742012000000003</v>
      </c>
      <c r="AE290" s="82">
        <v>40.784663999999999</v>
      </c>
      <c r="AF290" s="82">
        <v>40.823196000000003</v>
      </c>
      <c r="AG290" s="85">
        <v>2E-3</v>
      </c>
    </row>
    <row r="291" spans="1:33" ht="15" customHeight="1" thickBot="1" x14ac:dyDescent="0.4"/>
    <row r="292" spans="1:33" ht="15" customHeight="1" x14ac:dyDescent="0.35">
      <c r="B292" s="84" t="s">
        <v>2195</v>
      </c>
    </row>
    <row r="293" spans="1:33" ht="15" customHeight="1" x14ac:dyDescent="0.35">
      <c r="B293" s="86" t="s">
        <v>2196</v>
      </c>
    </row>
    <row r="296" spans="1:33" ht="12" customHeight="1" x14ac:dyDescent="0.35"/>
    <row r="313" ht="12" customHeight="1" x14ac:dyDescent="0.35"/>
    <row r="315" ht="12" customHeight="1" x14ac:dyDescent="0.35"/>
    <row r="332" ht="12" customHeight="1" x14ac:dyDescent="0.35"/>
    <row r="333" ht="12" customHeight="1" x14ac:dyDescent="0.35"/>
    <row r="334" ht="12" customHeight="1" x14ac:dyDescent="0.35"/>
    <row r="335" ht="12" customHeight="1" x14ac:dyDescent="0.35"/>
    <row r="336" ht="12" customHeight="1" x14ac:dyDescent="0.35"/>
    <row r="337" ht="12" customHeight="1" x14ac:dyDescent="0.35"/>
    <row r="338" ht="12" customHeight="1" x14ac:dyDescent="0.35"/>
    <row r="339" ht="12"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71" ht="12" customHeight="1" x14ac:dyDescent="0.35"/>
    <row r="388" ht="12" customHeight="1" x14ac:dyDescent="0.35"/>
    <row r="391" ht="12" customHeight="1" x14ac:dyDescent="0.35"/>
    <row r="397" ht="12" customHeight="1" x14ac:dyDescent="0.35"/>
    <row r="414" ht="12" customHeight="1" x14ac:dyDescent="0.35"/>
    <row r="417" ht="12" customHeight="1" x14ac:dyDescent="0.35"/>
    <row r="421" ht="12" customHeight="1" x14ac:dyDescent="0.35"/>
    <row r="432" ht="12" customHeight="1" x14ac:dyDescent="0.35"/>
    <row r="43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spans="2:2" ht="12" customHeight="1" x14ac:dyDescent="0.35"/>
    <row r="482" spans="2:2" ht="12" customHeight="1" x14ac:dyDescent="0.35"/>
    <row r="483" spans="2:2" ht="12" customHeight="1" x14ac:dyDescent="0.35"/>
    <row r="484" spans="2:2" ht="12" customHeight="1" x14ac:dyDescent="0.35"/>
    <row r="485" spans="2:2" ht="12" customHeight="1" x14ac:dyDescent="0.35"/>
    <row r="486" spans="2:2" ht="15" customHeight="1" x14ac:dyDescent="0.35">
      <c r="B486" s="86"/>
    </row>
    <row r="496" spans="2:2" ht="12" customHeight="1" x14ac:dyDescent="0.35"/>
    <row r="513" ht="12" customHeight="1" x14ac:dyDescent="0.35"/>
    <row r="515" ht="12" customHeight="1" x14ac:dyDescent="0.35"/>
    <row r="521" ht="12" customHeight="1" x14ac:dyDescent="0.35"/>
    <row r="538" ht="12" customHeight="1" x14ac:dyDescent="0.35"/>
    <row r="540"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70" ht="12" customHeight="1" x14ac:dyDescent="0.35"/>
    <row r="586" ht="12" customHeight="1" x14ac:dyDescent="0.35"/>
    <row r="588" ht="12" customHeight="1" x14ac:dyDescent="0.35"/>
    <row r="593" ht="12" customHeight="1" x14ac:dyDescent="0.35"/>
    <row r="609" ht="12" customHeight="1" x14ac:dyDescent="0.35"/>
    <row r="611" ht="12" customHeight="1" x14ac:dyDescent="0.35"/>
    <row r="613" ht="12" customHeight="1" x14ac:dyDescent="0.35"/>
    <row r="616" ht="12" customHeight="1" x14ac:dyDescent="0.35"/>
    <row r="618" ht="12" customHeight="1" x14ac:dyDescent="0.35"/>
    <row r="619" ht="12" customHeight="1" x14ac:dyDescent="0.35"/>
    <row r="621" ht="12" customHeight="1" x14ac:dyDescent="0.35"/>
    <row r="629" ht="12" customHeight="1" x14ac:dyDescent="0.35"/>
    <row r="630" ht="12" customHeight="1" x14ac:dyDescent="0.35"/>
    <row r="631" ht="12" customHeight="1" x14ac:dyDescent="0.35"/>
    <row r="632" ht="12" customHeight="1" x14ac:dyDescent="0.35"/>
    <row r="633" ht="12" customHeight="1" x14ac:dyDescent="0.35"/>
    <row r="634" ht="12" customHeight="1" x14ac:dyDescent="0.35"/>
    <row r="635" ht="12" customHeight="1" x14ac:dyDescent="0.35"/>
    <row r="636" ht="12" customHeight="1" x14ac:dyDescent="0.35"/>
    <row r="637" ht="12" customHeight="1" x14ac:dyDescent="0.35"/>
    <row r="638" ht="12" customHeight="1" x14ac:dyDescent="0.35"/>
    <row r="639" ht="12" customHeight="1" x14ac:dyDescent="0.35"/>
    <row r="640" ht="12" customHeight="1" x14ac:dyDescent="0.35"/>
    <row r="641" ht="12" customHeight="1" x14ac:dyDescent="0.35"/>
    <row r="642" ht="12" customHeight="1" x14ac:dyDescent="0.35"/>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8" ht="12" customHeight="1" x14ac:dyDescent="0.35"/>
    <row r="684" ht="12" customHeight="1" x14ac:dyDescent="0.35"/>
    <row r="689" ht="12" customHeight="1" x14ac:dyDescent="0.35"/>
    <row r="702" ht="12" customHeight="1" x14ac:dyDescent="0.35"/>
    <row r="703" ht="12" customHeight="1" x14ac:dyDescent="0.35"/>
    <row r="704" ht="12" customHeight="1" x14ac:dyDescent="0.35"/>
    <row r="705" ht="12" customHeight="1" x14ac:dyDescent="0.35"/>
    <row r="706" ht="12" customHeight="1" x14ac:dyDescent="0.35"/>
    <row r="707" ht="12" customHeight="1" x14ac:dyDescent="0.35"/>
    <row r="708" ht="12" customHeight="1" x14ac:dyDescent="0.35"/>
    <row r="709" ht="12" customHeight="1" x14ac:dyDescent="0.35"/>
    <row r="710" ht="12" customHeight="1" x14ac:dyDescent="0.35"/>
    <row r="711" ht="12" customHeight="1" x14ac:dyDescent="0.35"/>
    <row r="712" ht="12" customHeight="1" x14ac:dyDescent="0.35"/>
    <row r="713" ht="12" customHeight="1" x14ac:dyDescent="0.35"/>
    <row r="714" ht="12" customHeight="1" x14ac:dyDescent="0.35"/>
    <row r="715" ht="12" customHeight="1" x14ac:dyDescent="0.35"/>
    <row r="716" ht="12" customHeight="1" x14ac:dyDescent="0.35"/>
    <row r="717" ht="12" customHeight="1" x14ac:dyDescent="0.35"/>
    <row r="718" ht="12" customHeight="1" x14ac:dyDescent="0.35"/>
    <row r="719" ht="12" customHeight="1" x14ac:dyDescent="0.35"/>
    <row r="720"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54" ht="12" customHeight="1" x14ac:dyDescent="0.35"/>
    <row r="766" ht="12" customHeight="1" x14ac:dyDescent="0.35"/>
    <row r="770" ht="12" customHeight="1" x14ac:dyDescent="0.35"/>
    <row r="782" ht="12" customHeight="1" x14ac:dyDescent="0.35"/>
    <row r="796" ht="12" customHeight="1" x14ac:dyDescent="0.35"/>
    <row r="800" ht="12" customHeight="1" x14ac:dyDescent="0.35"/>
    <row r="811" ht="12" customHeight="1" x14ac:dyDescent="0.35"/>
    <row r="821" ht="12" customHeight="1" x14ac:dyDescent="0.35"/>
    <row r="833" ht="12" customHeight="1" x14ac:dyDescent="0.35"/>
    <row r="844" ht="12" customHeight="1" x14ac:dyDescent="0.35"/>
    <row r="856" ht="12" customHeight="1" x14ac:dyDescent="0.35"/>
    <row r="867" ht="12" customHeight="1" x14ac:dyDescent="0.35"/>
    <row r="875" ht="12" customHeight="1" x14ac:dyDescent="0.35"/>
    <row r="876" ht="12" customHeight="1" x14ac:dyDescent="0.35"/>
    <row r="877" ht="12" customHeight="1" x14ac:dyDescent="0.35"/>
    <row r="878" ht="12" customHeight="1" x14ac:dyDescent="0.35"/>
    <row r="879" ht="12" customHeight="1" x14ac:dyDescent="0.35"/>
    <row r="880" ht="12" customHeight="1" x14ac:dyDescent="0.35"/>
    <row r="881" ht="12" customHeight="1" x14ac:dyDescent="0.35"/>
    <row r="882" ht="12" customHeight="1" x14ac:dyDescent="0.35"/>
    <row r="883" ht="12" customHeight="1" x14ac:dyDescent="0.35"/>
    <row r="884" ht="12" customHeight="1" x14ac:dyDescent="0.35"/>
    <row r="885" ht="12" customHeight="1" x14ac:dyDescent="0.35"/>
    <row r="896" ht="12" customHeight="1" x14ac:dyDescent="0.35"/>
    <row r="913" ht="12" customHeight="1" x14ac:dyDescent="0.35"/>
    <row r="915" ht="12" customHeight="1" x14ac:dyDescent="0.35"/>
    <row r="921" ht="12" customHeight="1" x14ac:dyDescent="0.35"/>
    <row r="938" ht="12" customHeight="1" x14ac:dyDescent="0.35"/>
    <row r="940" ht="12" customHeight="1" x14ac:dyDescent="0.35"/>
    <row r="942" ht="12" customHeight="1" x14ac:dyDescent="0.35"/>
    <row r="961" ht="12" customHeight="1" x14ac:dyDescent="0.35"/>
    <row r="962" ht="12" customHeight="1" x14ac:dyDescent="0.35"/>
    <row r="963" ht="12" customHeight="1" x14ac:dyDescent="0.35"/>
    <row r="964" ht="12" customHeight="1" x14ac:dyDescent="0.35"/>
    <row r="965" ht="12" customHeight="1" x14ac:dyDescent="0.35"/>
    <row r="966" ht="12" customHeight="1" x14ac:dyDescent="0.35"/>
    <row r="967" ht="12" customHeight="1" x14ac:dyDescent="0.35"/>
    <row r="968" ht="12" customHeight="1" x14ac:dyDescent="0.35"/>
    <row r="969" ht="12" customHeight="1" x14ac:dyDescent="0.35"/>
    <row r="970" ht="12" customHeight="1" x14ac:dyDescent="0.35"/>
    <row r="971" ht="12" customHeight="1" x14ac:dyDescent="0.35"/>
    <row r="972" ht="12" customHeight="1" x14ac:dyDescent="0.35"/>
    <row r="973" ht="12" customHeight="1" x14ac:dyDescent="0.35"/>
    <row r="974" ht="12" customHeight="1" x14ac:dyDescent="0.35"/>
    <row r="975" ht="12" customHeight="1" x14ac:dyDescent="0.35"/>
    <row r="976"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96" ht="12" customHeight="1" x14ac:dyDescent="0.35"/>
    <row r="1013" ht="12" customHeight="1" x14ac:dyDescent="0.35"/>
    <row r="1016" ht="12" customHeight="1" x14ac:dyDescent="0.35"/>
    <row r="1022" ht="12" customHeight="1" x14ac:dyDescent="0.35"/>
    <row r="1039" ht="12" customHeight="1" x14ac:dyDescent="0.35"/>
    <row r="1042" ht="12" customHeight="1" x14ac:dyDescent="0.35"/>
    <row r="1044" ht="12" customHeight="1" x14ac:dyDescent="0.35"/>
    <row r="1063" ht="12" customHeight="1" x14ac:dyDescent="0.35"/>
    <row r="1064" ht="12" customHeight="1" x14ac:dyDescent="0.35"/>
    <row r="1065" ht="12" customHeight="1" x14ac:dyDescent="0.35"/>
    <row r="1066" ht="12" customHeight="1" x14ac:dyDescent="0.35"/>
    <row r="1067" ht="12" customHeight="1" x14ac:dyDescent="0.35"/>
    <row r="1068" ht="12" customHeight="1" x14ac:dyDescent="0.35"/>
    <row r="1069" ht="12" customHeight="1" x14ac:dyDescent="0.35"/>
    <row r="1070" ht="12" customHeight="1" x14ac:dyDescent="0.35"/>
    <row r="1071" ht="12" customHeight="1" x14ac:dyDescent="0.35"/>
    <row r="1072" ht="12" customHeight="1" x14ac:dyDescent="0.35"/>
    <row r="1073" ht="12" customHeight="1" x14ac:dyDescent="0.35"/>
    <row r="1074" ht="12" customHeight="1" x14ac:dyDescent="0.35"/>
    <row r="1075" ht="12" customHeight="1" x14ac:dyDescent="0.35"/>
    <row r="1076" ht="12" customHeight="1" x14ac:dyDescent="0.35"/>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96" ht="12" customHeight="1" x14ac:dyDescent="0.35"/>
    <row r="1113" ht="12" customHeight="1" x14ac:dyDescent="0.35"/>
    <row r="1115" ht="12" customHeight="1" x14ac:dyDescent="0.35"/>
    <row r="1121" ht="12" customHeight="1" x14ac:dyDescent="0.35"/>
    <row r="1138" ht="12" customHeight="1" x14ac:dyDescent="0.35"/>
    <row r="1140" ht="12" customHeight="1" x14ac:dyDescent="0.35"/>
    <row r="1142"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2" customHeight="1" x14ac:dyDescent="0.35"/>
    <row r="1167" ht="12" customHeight="1" x14ac:dyDescent="0.35"/>
    <row r="1168" ht="12" customHeight="1" x14ac:dyDescent="0.35"/>
    <row r="1169" ht="12" customHeight="1" x14ac:dyDescent="0.35"/>
    <row r="1170" ht="12" customHeight="1" x14ac:dyDescent="0.35"/>
    <row r="1171" ht="12" customHeight="1" x14ac:dyDescent="0.35"/>
    <row r="1172" ht="12" customHeight="1" x14ac:dyDescent="0.35"/>
    <row r="1173" ht="12" customHeight="1" x14ac:dyDescent="0.35"/>
    <row r="1174" ht="12" customHeight="1" x14ac:dyDescent="0.35"/>
    <row r="1175" ht="12" customHeight="1" x14ac:dyDescent="0.35"/>
    <row r="1176" ht="12" customHeight="1" x14ac:dyDescent="0.35"/>
    <row r="1177" ht="12" customHeight="1" x14ac:dyDescent="0.35"/>
    <row r="1178" ht="12" customHeight="1" x14ac:dyDescent="0.35"/>
    <row r="1179" ht="12" customHeight="1" x14ac:dyDescent="0.35"/>
    <row r="1180" ht="12" customHeight="1" x14ac:dyDescent="0.35"/>
    <row r="1181" ht="12" customHeight="1" x14ac:dyDescent="0.35"/>
    <row r="1182" ht="12" customHeight="1" x14ac:dyDescent="0.35"/>
    <row r="1183" ht="12" customHeight="1" x14ac:dyDescent="0.35"/>
    <row r="1184" ht="12" customHeight="1" x14ac:dyDescent="0.35"/>
    <row r="1185" ht="12" customHeight="1" x14ac:dyDescent="0.35"/>
    <row r="1196" ht="12" customHeight="1" x14ac:dyDescent="0.35"/>
    <row r="1213" ht="12" customHeight="1" x14ac:dyDescent="0.35"/>
    <row r="1215" ht="12" customHeight="1" x14ac:dyDescent="0.35"/>
    <row r="1221" ht="12" customHeight="1" x14ac:dyDescent="0.35"/>
    <row r="1238" ht="12" customHeight="1" x14ac:dyDescent="0.35"/>
    <row r="1240" ht="12" customHeight="1" x14ac:dyDescent="0.35"/>
    <row r="1242"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92" ht="12" customHeight="1" x14ac:dyDescent="0.35"/>
    <row r="1297" ht="12" customHeight="1" x14ac:dyDescent="0.35"/>
    <row r="1301" ht="12" customHeight="1" x14ac:dyDescent="0.35"/>
    <row r="1317" ht="12" customHeight="1" x14ac:dyDescent="0.35"/>
    <row r="1348" ht="12" customHeight="1" x14ac:dyDescent="0.35"/>
    <row r="1364" ht="12" customHeight="1" x14ac:dyDescent="0.35"/>
    <row r="1383" ht="12" customHeight="1" x14ac:dyDescent="0.35"/>
    <row r="1438" ht="12" customHeight="1" x14ac:dyDescent="0.35"/>
    <row r="1450" ht="12" customHeight="1" x14ac:dyDescent="0.35"/>
    <row r="1480" ht="12" customHeight="1" x14ac:dyDescent="0.35"/>
    <row r="1481" ht="12" customHeight="1" x14ac:dyDescent="0.35"/>
    <row r="1482" ht="12" customHeight="1" x14ac:dyDescent="0.35"/>
    <row r="1483" ht="12" customHeight="1" x14ac:dyDescent="0.35"/>
    <row r="1484" ht="12" customHeight="1" x14ac:dyDescent="0.35"/>
    <row r="1485" ht="12" customHeight="1" x14ac:dyDescent="0.35"/>
    <row r="1486" ht="12" customHeight="1" x14ac:dyDescent="0.35"/>
    <row r="1487" ht="12" customHeight="1" x14ac:dyDescent="0.35"/>
    <row r="1488" ht="12" customHeight="1" x14ac:dyDescent="0.35"/>
    <row r="1489" ht="12" customHeight="1" x14ac:dyDescent="0.35"/>
    <row r="1490" ht="12" customHeight="1" x14ac:dyDescent="0.35"/>
    <row r="1491" ht="12" customHeight="1" x14ac:dyDescent="0.35"/>
    <row r="1492" ht="12" customHeight="1" x14ac:dyDescent="0.35"/>
    <row r="1493" ht="12" customHeight="1" x14ac:dyDescent="0.35"/>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70" ht="12" customHeight="1" x14ac:dyDescent="0.35"/>
    <row r="1571" ht="12" customHeight="1" x14ac:dyDescent="0.35"/>
    <row r="1626" ht="12" customHeight="1" x14ac:dyDescent="0.35"/>
    <row r="1627" ht="12" customHeight="1" x14ac:dyDescent="0.35"/>
    <row r="1682" ht="12" customHeight="1" x14ac:dyDescent="0.35"/>
    <row r="1683" ht="12" customHeight="1" x14ac:dyDescent="0.35"/>
    <row r="1700" ht="12" customHeight="1" x14ac:dyDescent="0.35"/>
    <row r="1701" ht="12" customHeight="1" x14ac:dyDescent="0.35"/>
    <row r="1702" ht="12" customHeight="1" x14ac:dyDescent="0.35"/>
    <row r="1703" ht="12" customHeight="1" x14ac:dyDescent="0.35"/>
    <row r="1704" ht="12" customHeight="1" x14ac:dyDescent="0.35"/>
    <row r="1705" ht="12" customHeight="1" x14ac:dyDescent="0.35"/>
    <row r="1706" ht="12" customHeight="1" x14ac:dyDescent="0.35"/>
    <row r="1707" ht="12" customHeight="1" x14ac:dyDescent="0.35"/>
    <row r="1708" ht="12" customHeight="1" x14ac:dyDescent="0.35"/>
    <row r="1709" ht="12" customHeight="1" x14ac:dyDescent="0.35"/>
    <row r="1710" ht="12" customHeight="1" x14ac:dyDescent="0.35"/>
    <row r="1717" ht="12" customHeight="1" x14ac:dyDescent="0.35"/>
    <row r="1753" ht="12" customHeight="1" x14ac:dyDescent="0.35"/>
    <row r="1799" ht="12" customHeight="1" x14ac:dyDescent="0.35"/>
    <row r="1835" ht="12" customHeight="1" x14ac:dyDescent="0.35"/>
    <row r="1871" ht="12" customHeight="1" x14ac:dyDescent="0.35"/>
    <row r="1873" ht="12" customHeight="1" x14ac:dyDescent="0.35"/>
    <row r="1909" ht="12" customHeight="1" x14ac:dyDescent="0.35"/>
    <row r="1945" ht="12" customHeight="1" x14ac:dyDescent="0.35"/>
    <row r="1946" ht="12" customHeight="1" x14ac:dyDescent="0.35"/>
    <row r="1947" ht="12" customHeight="1" x14ac:dyDescent="0.35"/>
    <row r="1956" ht="12" customHeight="1" x14ac:dyDescent="0.35"/>
    <row r="1965" ht="12" customHeight="1" x14ac:dyDescent="0.35"/>
    <row r="1984" ht="12" customHeight="1" x14ac:dyDescent="0.35"/>
    <row r="1985" ht="12" customHeight="1" x14ac:dyDescent="0.35"/>
    <row r="1986" ht="12" customHeight="1" x14ac:dyDescent="0.35"/>
    <row r="1987" ht="12" customHeight="1" x14ac:dyDescent="0.35"/>
    <row r="1988" ht="12" customHeight="1" x14ac:dyDescent="0.35"/>
    <row r="1989" ht="12" customHeight="1" x14ac:dyDescent="0.35"/>
    <row r="1990" ht="12" customHeight="1" x14ac:dyDescent="0.35"/>
    <row r="1991" ht="12" customHeight="1" x14ac:dyDescent="0.35"/>
    <row r="1992" ht="12" customHeight="1" x14ac:dyDescent="0.35"/>
    <row r="1993" ht="12" customHeight="1" x14ac:dyDescent="0.35"/>
    <row r="1994" ht="12" customHeight="1" x14ac:dyDescent="0.35"/>
    <row r="1995" ht="12" customHeight="1" x14ac:dyDescent="0.35"/>
    <row r="1996" ht="12" customHeight="1" x14ac:dyDescent="0.35"/>
    <row r="1997" ht="12" customHeight="1" x14ac:dyDescent="0.35"/>
    <row r="1998" ht="12" customHeight="1" x14ac:dyDescent="0.35"/>
    <row r="1999" ht="12" customHeight="1" x14ac:dyDescent="0.35"/>
    <row r="2000"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130" ht="12" customHeight="1" x14ac:dyDescent="0.35"/>
    <row r="2220" ht="12" customHeight="1" x14ac:dyDescent="0.35"/>
    <row r="2313" ht="12" customHeight="1" x14ac:dyDescent="0.35"/>
    <row r="2314" ht="12" customHeight="1" x14ac:dyDescent="0.35"/>
    <row r="2315" ht="12" customHeight="1" x14ac:dyDescent="0.35"/>
    <row r="2316" ht="12" customHeight="1" x14ac:dyDescent="0.35"/>
    <row r="2317" ht="12" customHeight="1" x14ac:dyDescent="0.35"/>
    <row r="2318" ht="12" customHeight="1" x14ac:dyDescent="0.35"/>
    <row r="2319" ht="12" customHeight="1" x14ac:dyDescent="0.35"/>
    <row r="2320" ht="12" customHeight="1" x14ac:dyDescent="0.35"/>
    <row r="2321" ht="12" customHeight="1" x14ac:dyDescent="0.35"/>
    <row r="2322" ht="12" customHeight="1" x14ac:dyDescent="0.35"/>
    <row r="2323" ht="12" customHeight="1" x14ac:dyDescent="0.35"/>
    <row r="2324" ht="12" customHeight="1" x14ac:dyDescent="0.35"/>
    <row r="2325" ht="12" customHeight="1" x14ac:dyDescent="0.35"/>
    <row r="2326" ht="12" customHeight="1" x14ac:dyDescent="0.35"/>
    <row r="2327" ht="12" customHeight="1" x14ac:dyDescent="0.35"/>
    <row r="2328" ht="12"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58" ht="12" customHeight="1" x14ac:dyDescent="0.35"/>
    <row r="2376" ht="12" customHeight="1" x14ac:dyDescent="0.35"/>
    <row r="2394" ht="12" customHeight="1" x14ac:dyDescent="0.35"/>
    <row r="2412" ht="12" customHeight="1" x14ac:dyDescent="0.35"/>
    <row r="2430" ht="12" customHeight="1" x14ac:dyDescent="0.35"/>
    <row r="2448" ht="12" customHeight="1" x14ac:dyDescent="0.35"/>
    <row r="2449" ht="12" customHeight="1" x14ac:dyDescent="0.35"/>
    <row r="2467" ht="12" customHeight="1" x14ac:dyDescent="0.35"/>
    <row r="2485" ht="12" customHeight="1" x14ac:dyDescent="0.35"/>
    <row r="2503" ht="12" customHeight="1" x14ac:dyDescent="0.35"/>
    <row r="2504" ht="12" customHeight="1" x14ac:dyDescent="0.35"/>
    <row r="2522" ht="12" customHeight="1" x14ac:dyDescent="0.35"/>
    <row r="2540" ht="12" customHeight="1" x14ac:dyDescent="0.35"/>
    <row r="2558" ht="12" customHeight="1" x14ac:dyDescent="0.35"/>
    <row r="2576" ht="12" customHeight="1" x14ac:dyDescent="0.35"/>
    <row r="2594" ht="12" customHeight="1" x14ac:dyDescent="0.35"/>
    <row r="2612" ht="12" customHeight="1" x14ac:dyDescent="0.35"/>
    <row r="2633" ht="12" customHeight="1" x14ac:dyDescent="0.35"/>
    <row r="2634" ht="12" customHeight="1" x14ac:dyDescent="0.35"/>
    <row r="2635" ht="12" customHeight="1" x14ac:dyDescent="0.35"/>
    <row r="2636" ht="12" customHeight="1" x14ac:dyDescent="0.35"/>
    <row r="2637" ht="12" customHeight="1" x14ac:dyDescent="0.35"/>
    <row r="2638" ht="12" customHeight="1" x14ac:dyDescent="0.35"/>
    <row r="2639" ht="12" customHeight="1" x14ac:dyDescent="0.35"/>
    <row r="2640" ht="12" customHeight="1" x14ac:dyDescent="0.35"/>
    <row r="2641" ht="12" customHeight="1" x14ac:dyDescent="0.35"/>
    <row r="2642" ht="12" customHeight="1" x14ac:dyDescent="0.35"/>
    <row r="2643" ht="12" customHeight="1" x14ac:dyDescent="0.35"/>
    <row r="2644" ht="12" customHeight="1" x14ac:dyDescent="0.35"/>
    <row r="2645" ht="12" customHeight="1" x14ac:dyDescent="0.35"/>
    <row r="2646" ht="12" customHeight="1" x14ac:dyDescent="0.35"/>
    <row r="2647" ht="12" customHeight="1" x14ac:dyDescent="0.35"/>
    <row r="2648" ht="12" customHeight="1" x14ac:dyDescent="0.35"/>
    <row r="2649" ht="12" customHeight="1" x14ac:dyDescent="0.35"/>
    <row r="2650" ht="12" customHeight="1" x14ac:dyDescent="0.35"/>
    <row r="2651" ht="12" customHeight="1" x14ac:dyDescent="0.35"/>
    <row r="2652" ht="12" customHeight="1" x14ac:dyDescent="0.35"/>
    <row r="2653" ht="12" customHeight="1" x14ac:dyDescent="0.35"/>
    <row r="2654" ht="12" customHeight="1" x14ac:dyDescent="0.35"/>
    <row r="2655" ht="12" customHeight="1" x14ac:dyDescent="0.35"/>
    <row r="2656" ht="12" customHeight="1" x14ac:dyDescent="0.35"/>
    <row r="2657" ht="12" customHeight="1" x14ac:dyDescent="0.35"/>
    <row r="2658" ht="12" customHeight="1" x14ac:dyDescent="0.35"/>
    <row r="2659" ht="12" customHeight="1" x14ac:dyDescent="0.35"/>
    <row r="2660" ht="12" customHeight="1" x14ac:dyDescent="0.35"/>
    <row r="2683" ht="12" customHeight="1" x14ac:dyDescent="0.35"/>
    <row r="2701" ht="12" customHeight="1" x14ac:dyDescent="0.35"/>
    <row r="2719" ht="12" customHeight="1" x14ac:dyDescent="0.35"/>
    <row r="2737" ht="12" customHeight="1" x14ac:dyDescent="0.35"/>
    <row r="2772" ht="12" customHeight="1" x14ac:dyDescent="0.35"/>
    <row r="2790" ht="12" customHeight="1" x14ac:dyDescent="0.35"/>
    <row r="2825" ht="12" customHeight="1" x14ac:dyDescent="0.35"/>
    <row r="2843" ht="12" customHeight="1" x14ac:dyDescent="0.35"/>
    <row r="2861" ht="12" customHeight="1" x14ac:dyDescent="0.35"/>
    <row r="2879" ht="12" customHeight="1" x14ac:dyDescent="0.35"/>
    <row r="2897" ht="12" customHeight="1" x14ac:dyDescent="0.35"/>
    <row r="2915" ht="12" customHeight="1" x14ac:dyDescent="0.35"/>
    <row r="2933" ht="12" customHeight="1" x14ac:dyDescent="0.35"/>
    <row r="2951" ht="12" customHeight="1" x14ac:dyDescent="0.35"/>
    <row r="2959" ht="12" customHeight="1" x14ac:dyDescent="0.35"/>
    <row r="2960" ht="12" customHeight="1" x14ac:dyDescent="0.35"/>
    <row r="2961" ht="12" customHeight="1" x14ac:dyDescent="0.35"/>
    <row r="2962" ht="12" customHeight="1" x14ac:dyDescent="0.35"/>
    <row r="2963" ht="12" customHeight="1" x14ac:dyDescent="0.35"/>
    <row r="2964" ht="12" customHeight="1" x14ac:dyDescent="0.35"/>
    <row r="2965" ht="12" customHeight="1" x14ac:dyDescent="0.35"/>
    <row r="2966" ht="12" customHeight="1" x14ac:dyDescent="0.35"/>
    <row r="2967" ht="12" customHeight="1" x14ac:dyDescent="0.35"/>
    <row r="2968" ht="12" customHeight="1" x14ac:dyDescent="0.35"/>
    <row r="2969" ht="12" customHeight="1" x14ac:dyDescent="0.35"/>
    <row r="2970" ht="12" customHeight="1" x14ac:dyDescent="0.35"/>
    <row r="2971" ht="12" customHeight="1" x14ac:dyDescent="0.35"/>
    <row r="2972" ht="12" customHeight="1" x14ac:dyDescent="0.35"/>
    <row r="2973" ht="12" customHeight="1" x14ac:dyDescent="0.35"/>
    <row r="2974" ht="12" customHeight="1" x14ac:dyDescent="0.35"/>
    <row r="2975" ht="12" customHeight="1" x14ac:dyDescent="0.35"/>
    <row r="2976"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3008" ht="12" customHeight="1" x14ac:dyDescent="0.35"/>
    <row r="3026" ht="12" customHeight="1" x14ac:dyDescent="0.35"/>
    <row r="3044" ht="12" customHeight="1" x14ac:dyDescent="0.35"/>
    <row r="3062" ht="12" customHeight="1" x14ac:dyDescent="0.35"/>
    <row r="3097" ht="12" customHeight="1" x14ac:dyDescent="0.35"/>
    <row r="3115" ht="12" customHeight="1" x14ac:dyDescent="0.35"/>
    <row r="3133" ht="12" customHeight="1" x14ac:dyDescent="0.35"/>
    <row r="3151" ht="12" customHeight="1" x14ac:dyDescent="0.35"/>
    <row r="3152" ht="12" customHeight="1" x14ac:dyDescent="0.35"/>
    <row r="3170" ht="12" customHeight="1" x14ac:dyDescent="0.35"/>
    <row r="3188" ht="12" customHeight="1" x14ac:dyDescent="0.35"/>
    <row r="3206" ht="12" customHeight="1" x14ac:dyDescent="0.35"/>
    <row r="3224" ht="12" customHeight="1" x14ac:dyDescent="0.35"/>
    <row r="3242" ht="12" customHeight="1" x14ac:dyDescent="0.35"/>
    <row r="3260" ht="12" customHeight="1" x14ac:dyDescent="0.35"/>
    <row r="3280" ht="12" customHeight="1" x14ac:dyDescent="0.35"/>
    <row r="3281" ht="12" customHeight="1" x14ac:dyDescent="0.35"/>
    <row r="3282" ht="12" customHeight="1" x14ac:dyDescent="0.35"/>
    <row r="3283" ht="12" customHeight="1" x14ac:dyDescent="0.35"/>
    <row r="3284" ht="12" customHeight="1" x14ac:dyDescent="0.35"/>
    <row r="3285" ht="12" customHeight="1" x14ac:dyDescent="0.35"/>
    <row r="3286" ht="12" customHeight="1" x14ac:dyDescent="0.35"/>
    <row r="3287" ht="12" customHeight="1" x14ac:dyDescent="0.35"/>
    <row r="3288" ht="12" customHeight="1" x14ac:dyDescent="0.35"/>
    <row r="3289" ht="12" customHeight="1" x14ac:dyDescent="0.35"/>
    <row r="3290" ht="12" customHeight="1" x14ac:dyDescent="0.35"/>
    <row r="3291" ht="12" customHeight="1" x14ac:dyDescent="0.35"/>
    <row r="3292" ht="12" customHeight="1" x14ac:dyDescent="0.35"/>
    <row r="3293" ht="12" customHeight="1" x14ac:dyDescent="0.35"/>
    <row r="3294" ht="12" customHeight="1" x14ac:dyDescent="0.35"/>
    <row r="3295" ht="12" customHeight="1" x14ac:dyDescent="0.35"/>
    <row r="3296"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21" ht="12" customHeight="1" x14ac:dyDescent="0.35"/>
    <row r="3338" ht="12" customHeight="1" x14ac:dyDescent="0.35"/>
    <row r="3341" ht="12" customHeight="1" x14ac:dyDescent="0.35"/>
    <row r="3347" ht="12" customHeight="1" x14ac:dyDescent="0.35"/>
    <row r="3364" ht="12" customHeight="1" x14ac:dyDescent="0.35"/>
    <row r="3367" ht="12" customHeight="1" x14ac:dyDescent="0.35"/>
    <row r="3371" ht="12" customHeight="1" x14ac:dyDescent="0.35"/>
    <row r="3382" ht="12" customHeight="1" x14ac:dyDescent="0.35"/>
    <row r="3385" ht="12" customHeight="1" x14ac:dyDescent="0.35"/>
    <row r="3396" ht="12" customHeight="1" x14ac:dyDescent="0.35"/>
    <row r="3397" ht="12" customHeight="1" x14ac:dyDescent="0.35"/>
    <row r="3398" ht="12" customHeight="1" x14ac:dyDescent="0.35"/>
    <row r="3399" ht="12" customHeight="1" x14ac:dyDescent="0.35"/>
    <row r="3400" ht="12" customHeight="1" x14ac:dyDescent="0.35"/>
    <row r="3401" ht="12" customHeight="1" x14ac:dyDescent="0.35"/>
    <row r="3402" ht="12" customHeight="1" x14ac:dyDescent="0.35"/>
    <row r="3403" ht="12" customHeight="1" x14ac:dyDescent="0.35"/>
    <row r="3404" ht="12" customHeight="1" x14ac:dyDescent="0.35"/>
    <row r="3405" ht="12" customHeight="1" x14ac:dyDescent="0.35"/>
    <row r="3406" ht="12" customHeight="1" x14ac:dyDescent="0.35"/>
    <row r="3407" ht="12" customHeight="1" x14ac:dyDescent="0.35"/>
    <row r="3408" ht="12" customHeight="1" x14ac:dyDescent="0.35"/>
    <row r="3409" ht="12" customHeight="1" x14ac:dyDescent="0.35"/>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46" ht="12" customHeight="1" x14ac:dyDescent="0.35"/>
    <row r="3463" ht="12" customHeight="1" x14ac:dyDescent="0.35"/>
    <row r="3466" ht="12" customHeight="1" x14ac:dyDescent="0.35"/>
    <row r="3472" ht="12" customHeight="1" x14ac:dyDescent="0.35"/>
    <row r="3489" ht="12" customHeight="1" x14ac:dyDescent="0.35"/>
    <row r="3492" ht="12" customHeight="1" x14ac:dyDescent="0.35"/>
    <row r="3496" ht="12" customHeight="1" x14ac:dyDescent="0.35"/>
    <row r="3507" ht="12" customHeight="1" x14ac:dyDescent="0.35"/>
    <row r="3510" ht="12" customHeight="1" x14ac:dyDescent="0.35"/>
    <row r="3521" ht="12" customHeight="1" x14ac:dyDescent="0.35"/>
    <row r="3522" ht="12" customHeight="1" x14ac:dyDescent="0.35"/>
    <row r="3523" ht="12" customHeight="1" x14ac:dyDescent="0.35"/>
    <row r="3524" ht="12" customHeight="1" x14ac:dyDescent="0.35"/>
    <row r="3525" ht="12" customHeight="1" x14ac:dyDescent="0.35"/>
    <row r="3526" ht="12" customHeight="1" x14ac:dyDescent="0.35"/>
    <row r="3527" ht="12" customHeight="1" x14ac:dyDescent="0.35"/>
    <row r="3528" ht="12" customHeight="1" x14ac:dyDescent="0.35"/>
    <row r="3529" ht="12" customHeight="1" x14ac:dyDescent="0.35"/>
    <row r="3530" ht="12" customHeight="1" x14ac:dyDescent="0.35"/>
    <row r="3531" ht="12" customHeight="1" x14ac:dyDescent="0.35"/>
    <row r="3532" ht="12" customHeight="1" x14ac:dyDescent="0.35"/>
    <row r="3533" ht="12" customHeight="1" x14ac:dyDescent="0.35"/>
    <row r="3534" ht="12" customHeight="1" x14ac:dyDescent="0.35"/>
    <row r="3535" ht="12" customHeight="1" x14ac:dyDescent="0.35"/>
    <row r="3536"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71" ht="12" customHeight="1" x14ac:dyDescent="0.35"/>
    <row r="3588" ht="12" customHeight="1" x14ac:dyDescent="0.35"/>
    <row r="3591" ht="12" customHeight="1" x14ac:dyDescent="0.35"/>
    <row r="3597" ht="12" customHeight="1" x14ac:dyDescent="0.35"/>
    <row r="3614" ht="12" customHeight="1" x14ac:dyDescent="0.35"/>
    <row r="3617" ht="12" customHeight="1" x14ac:dyDescent="0.35"/>
    <row r="3621" ht="12" customHeight="1" x14ac:dyDescent="0.35"/>
    <row r="3632" ht="12" customHeight="1" x14ac:dyDescent="0.35"/>
    <row r="3635" ht="12" customHeight="1" x14ac:dyDescent="0.35"/>
    <row r="3646" ht="12" customHeight="1" x14ac:dyDescent="0.35"/>
    <row r="3647" ht="12" customHeight="1" x14ac:dyDescent="0.35"/>
    <row r="3648" ht="12" customHeight="1" x14ac:dyDescent="0.35"/>
    <row r="3649" ht="12" customHeight="1" x14ac:dyDescent="0.35"/>
    <row r="3650" ht="12" customHeight="1" x14ac:dyDescent="0.35"/>
    <row r="3651" ht="12" customHeight="1" x14ac:dyDescent="0.35"/>
    <row r="3652" ht="12" customHeight="1" x14ac:dyDescent="0.35"/>
    <row r="3653" ht="12" customHeight="1" x14ac:dyDescent="0.35"/>
    <row r="3654" ht="12" customHeight="1" x14ac:dyDescent="0.35"/>
    <row r="3655" ht="12" customHeight="1" x14ac:dyDescent="0.35"/>
    <row r="3656" ht="12" customHeight="1" x14ac:dyDescent="0.35"/>
    <row r="3657" ht="12" customHeight="1" x14ac:dyDescent="0.35"/>
    <row r="3658" ht="12" customHeight="1" x14ac:dyDescent="0.35"/>
    <row r="3659" ht="12" customHeight="1" x14ac:dyDescent="0.35"/>
    <row r="3660" ht="12" customHeight="1" x14ac:dyDescent="0.35"/>
    <row r="3661" ht="12" customHeight="1" x14ac:dyDescent="0.35"/>
    <row r="3662" ht="12" customHeight="1" x14ac:dyDescent="0.35"/>
    <row r="3663" ht="12" customHeight="1" x14ac:dyDescent="0.35"/>
    <row r="3664"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96" ht="12" customHeight="1" x14ac:dyDescent="0.35"/>
    <row r="3713" ht="12" customHeight="1" x14ac:dyDescent="0.35"/>
    <row r="3716" ht="12" customHeight="1" x14ac:dyDescent="0.35"/>
    <row r="3722" ht="12" customHeight="1" x14ac:dyDescent="0.35"/>
    <row r="3739" ht="12" customHeight="1" x14ac:dyDescent="0.35"/>
    <row r="3742" ht="12" customHeight="1" x14ac:dyDescent="0.35"/>
    <row r="3746" ht="12" customHeight="1" x14ac:dyDescent="0.35"/>
    <row r="3757" ht="12" customHeight="1" x14ac:dyDescent="0.35"/>
    <row r="3760" ht="12" customHeight="1" x14ac:dyDescent="0.35"/>
    <row r="3771" ht="12" customHeight="1" x14ac:dyDescent="0.35"/>
    <row r="3772" ht="12" customHeight="1" x14ac:dyDescent="0.35"/>
    <row r="3773" ht="12" customHeight="1" x14ac:dyDescent="0.35"/>
    <row r="3774" ht="12" customHeight="1" x14ac:dyDescent="0.35"/>
    <row r="3775" ht="12" customHeight="1" x14ac:dyDescent="0.35"/>
    <row r="3776" ht="12" customHeight="1" x14ac:dyDescent="0.35"/>
    <row r="3777" ht="12" customHeight="1" x14ac:dyDescent="0.35"/>
    <row r="3778" ht="12" customHeight="1" x14ac:dyDescent="0.35"/>
    <row r="3779" ht="12" customHeight="1" x14ac:dyDescent="0.35"/>
    <row r="3780" ht="12" customHeight="1" x14ac:dyDescent="0.35"/>
    <row r="3781" ht="12" customHeight="1" x14ac:dyDescent="0.35"/>
    <row r="3782" ht="12" customHeight="1" x14ac:dyDescent="0.35"/>
    <row r="3783" ht="12" customHeight="1" x14ac:dyDescent="0.35"/>
    <row r="3784" ht="12" customHeight="1" x14ac:dyDescent="0.35"/>
    <row r="3785" ht="12" customHeight="1" x14ac:dyDescent="0.35"/>
    <row r="3786" ht="12" customHeight="1" x14ac:dyDescent="0.35"/>
    <row r="3787" ht="12" customHeight="1" x14ac:dyDescent="0.35"/>
    <row r="3788" ht="12" customHeight="1" x14ac:dyDescent="0.35"/>
    <row r="3789" ht="12" customHeight="1" x14ac:dyDescent="0.35"/>
    <row r="3790" ht="12" customHeight="1" x14ac:dyDescent="0.35"/>
    <row r="3791" ht="12" customHeight="1" x14ac:dyDescent="0.35"/>
    <row r="379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21" ht="12" customHeight="1" x14ac:dyDescent="0.35"/>
    <row r="3838" ht="12" customHeight="1" x14ac:dyDescent="0.35"/>
    <row r="3841" ht="12" customHeight="1" x14ac:dyDescent="0.35"/>
    <row r="3847" ht="12" customHeight="1" x14ac:dyDescent="0.35"/>
    <row r="3864" ht="12" customHeight="1" x14ac:dyDescent="0.35"/>
    <row r="3867" ht="12" customHeight="1" x14ac:dyDescent="0.35"/>
    <row r="3871" ht="12" customHeight="1" x14ac:dyDescent="0.35"/>
    <row r="3882" ht="12" customHeight="1" x14ac:dyDescent="0.35"/>
    <row r="3885" ht="12" customHeight="1" x14ac:dyDescent="0.35"/>
    <row r="3896" ht="12" customHeight="1" x14ac:dyDescent="0.35"/>
    <row r="3897" ht="12" customHeight="1" x14ac:dyDescent="0.35"/>
    <row r="3898" ht="12" customHeight="1" x14ac:dyDescent="0.35"/>
    <row r="3899" ht="12" customHeight="1" x14ac:dyDescent="0.35"/>
    <row r="3900" ht="12" customHeight="1" x14ac:dyDescent="0.35"/>
    <row r="3901" ht="12" customHeight="1" x14ac:dyDescent="0.35"/>
    <row r="3902" ht="12" customHeight="1" x14ac:dyDescent="0.35"/>
    <row r="3903" ht="12" customHeight="1" x14ac:dyDescent="0.35"/>
    <row r="3904" ht="12" customHeight="1" x14ac:dyDescent="0.35"/>
    <row r="3905" ht="12" customHeight="1" x14ac:dyDescent="0.35"/>
    <row r="3906" ht="12" customHeight="1" x14ac:dyDescent="0.35"/>
    <row r="3907" ht="12" customHeight="1" x14ac:dyDescent="0.35"/>
    <row r="3908" ht="12" customHeight="1" x14ac:dyDescent="0.35"/>
    <row r="3909" ht="12" customHeight="1" x14ac:dyDescent="0.35"/>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46" ht="12" customHeight="1" x14ac:dyDescent="0.35"/>
    <row r="3963" ht="12" customHeight="1" x14ac:dyDescent="0.35"/>
    <row r="3966" ht="12" customHeight="1" x14ac:dyDescent="0.35"/>
    <row r="3972" ht="12" customHeight="1" x14ac:dyDescent="0.35"/>
    <row r="3989" ht="12" customHeight="1" x14ac:dyDescent="0.35"/>
    <row r="3992" ht="12" customHeight="1" x14ac:dyDescent="0.35"/>
    <row r="3996" ht="12" customHeight="1" x14ac:dyDescent="0.35"/>
    <row r="4007" ht="12" customHeight="1" x14ac:dyDescent="0.35"/>
    <row r="4010" ht="12" customHeight="1" x14ac:dyDescent="0.35"/>
    <row r="4021" ht="12" customHeight="1" x14ac:dyDescent="0.35"/>
    <row r="4022" ht="12" customHeight="1" x14ac:dyDescent="0.35"/>
    <row r="4023" ht="12" customHeight="1" x14ac:dyDescent="0.35"/>
    <row r="4024" ht="12" customHeight="1" x14ac:dyDescent="0.35"/>
    <row r="4025" ht="12" customHeight="1" x14ac:dyDescent="0.35"/>
    <row r="4026" ht="12" customHeight="1" x14ac:dyDescent="0.35"/>
    <row r="4027" ht="12" customHeight="1" x14ac:dyDescent="0.35"/>
    <row r="4028" ht="12" customHeight="1" x14ac:dyDescent="0.35"/>
    <row r="4029" ht="12" customHeight="1" x14ac:dyDescent="0.35"/>
    <row r="4030" ht="12" customHeight="1" x14ac:dyDescent="0.35"/>
    <row r="4031" ht="12" customHeight="1" x14ac:dyDescent="0.35"/>
    <row r="4032" ht="12" customHeight="1" x14ac:dyDescent="0.35"/>
    <row r="4033" ht="12" customHeight="1" x14ac:dyDescent="0.35"/>
    <row r="4034" ht="12" customHeight="1" x14ac:dyDescent="0.35"/>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71" ht="12" customHeight="1" x14ac:dyDescent="0.35"/>
    <row r="4088" ht="12" customHeight="1" x14ac:dyDescent="0.35"/>
    <row r="4091" ht="12" customHeight="1" x14ac:dyDescent="0.35"/>
    <row r="4097" ht="12" customHeight="1" x14ac:dyDescent="0.35"/>
    <row r="4114" ht="12" customHeight="1" x14ac:dyDescent="0.35"/>
    <row r="4117" ht="12" customHeight="1" x14ac:dyDescent="0.35"/>
    <row r="4121" ht="12" customHeight="1" x14ac:dyDescent="0.35"/>
    <row r="4132" ht="12" customHeight="1" x14ac:dyDescent="0.35"/>
    <row r="4135" ht="12" customHeight="1" x14ac:dyDescent="0.35"/>
    <row r="4146" ht="12" customHeight="1" x14ac:dyDescent="0.35"/>
    <row r="4147" ht="12" customHeight="1" x14ac:dyDescent="0.35"/>
    <row r="4148" ht="12" customHeight="1" x14ac:dyDescent="0.35"/>
    <row r="4149" ht="12" customHeight="1" x14ac:dyDescent="0.35"/>
    <row r="4150" ht="12" customHeight="1" x14ac:dyDescent="0.35"/>
    <row r="4151" ht="12" customHeight="1" x14ac:dyDescent="0.35"/>
    <row r="4152" ht="12" customHeight="1" x14ac:dyDescent="0.35"/>
    <row r="4153" ht="12" customHeight="1" x14ac:dyDescent="0.35"/>
    <row r="4154" ht="12" customHeight="1" x14ac:dyDescent="0.35"/>
    <row r="4155" ht="12" customHeight="1" x14ac:dyDescent="0.35"/>
    <row r="4156" ht="12" customHeight="1" x14ac:dyDescent="0.35"/>
    <row r="4157" ht="12" customHeight="1" x14ac:dyDescent="0.35"/>
    <row r="4158" ht="12" customHeight="1" x14ac:dyDescent="0.35"/>
    <row r="4159" ht="12" customHeight="1" x14ac:dyDescent="0.35"/>
    <row r="4160"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96" ht="12" customHeight="1" x14ac:dyDescent="0.35"/>
    <row r="4213" ht="12" customHeight="1" x14ac:dyDescent="0.35"/>
    <row r="4216" ht="12" customHeight="1" x14ac:dyDescent="0.35"/>
    <row r="4222" ht="12" customHeight="1" x14ac:dyDescent="0.35"/>
    <row r="4239" ht="12" customHeight="1" x14ac:dyDescent="0.35"/>
    <row r="4242" ht="12" customHeight="1" x14ac:dyDescent="0.35"/>
    <row r="4246" ht="12" customHeight="1" x14ac:dyDescent="0.35"/>
    <row r="4257" ht="12" customHeight="1" x14ac:dyDescent="0.35"/>
    <row r="4260" ht="12" customHeight="1" x14ac:dyDescent="0.35"/>
    <row r="4271" ht="12" customHeight="1" x14ac:dyDescent="0.35"/>
    <row r="4272" ht="12" customHeight="1" x14ac:dyDescent="0.35"/>
    <row r="4273" ht="12" customHeight="1" x14ac:dyDescent="0.35"/>
    <row r="4274" ht="12" customHeight="1" x14ac:dyDescent="0.35"/>
    <row r="4275" ht="12" customHeight="1" x14ac:dyDescent="0.35"/>
    <row r="4276" ht="12" customHeight="1" x14ac:dyDescent="0.35"/>
    <row r="4277" ht="12" customHeight="1" x14ac:dyDescent="0.35"/>
    <row r="4278" ht="12" customHeight="1" x14ac:dyDescent="0.35"/>
    <row r="4279" ht="12" customHeight="1" x14ac:dyDescent="0.35"/>
    <row r="4280" ht="12" customHeight="1" x14ac:dyDescent="0.35"/>
    <row r="4281" ht="12" customHeight="1" x14ac:dyDescent="0.35"/>
    <row r="4282" ht="12" customHeight="1" x14ac:dyDescent="0.35"/>
    <row r="4283" ht="12" customHeight="1" x14ac:dyDescent="0.35"/>
    <row r="4284" ht="12" customHeight="1" x14ac:dyDescent="0.35"/>
    <row r="4285" ht="12" customHeight="1" x14ac:dyDescent="0.35"/>
    <row r="4286" ht="12" customHeight="1" x14ac:dyDescent="0.35"/>
    <row r="4287" ht="12" customHeight="1" x14ac:dyDescent="0.35"/>
    <row r="4288"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21" ht="12" customHeight="1" x14ac:dyDescent="0.35"/>
    <row r="4338" ht="12" customHeight="1" x14ac:dyDescent="0.35"/>
    <row r="4341" ht="12" customHeight="1" x14ac:dyDescent="0.35"/>
    <row r="4347" ht="12" customHeight="1" x14ac:dyDescent="0.35"/>
    <row r="4364" ht="12" customHeight="1" x14ac:dyDescent="0.35"/>
    <row r="4367" ht="12" customHeight="1" x14ac:dyDescent="0.35"/>
    <row r="4371" ht="12" customHeight="1" x14ac:dyDescent="0.35"/>
    <row r="4382" ht="12" customHeight="1" x14ac:dyDescent="0.35"/>
    <row r="4385" ht="12" customHeight="1" x14ac:dyDescent="0.35"/>
    <row r="4396" ht="14.5" x14ac:dyDescent="0.35"/>
    <row r="4397" ht="14.5" x14ac:dyDescent="0.35"/>
    <row r="4398" ht="14.5" x14ac:dyDescent="0.35"/>
    <row r="4399" ht="14.5" x14ac:dyDescent="0.35"/>
    <row r="4400" ht="14.5" x14ac:dyDescent="0.35"/>
    <row r="4401" ht="14.5" x14ac:dyDescent="0.35"/>
    <row r="4402" ht="14.5" x14ac:dyDescent="0.35"/>
    <row r="4403" ht="14.5" x14ac:dyDescent="0.35"/>
    <row r="4404" ht="14.5" x14ac:dyDescent="0.35"/>
    <row r="4405" ht="14.5" x14ac:dyDescent="0.35"/>
    <row r="4406" ht="14.5" x14ac:dyDescent="0.35"/>
    <row r="4407" ht="14.5" x14ac:dyDescent="0.35"/>
    <row r="4408" ht="14.5" x14ac:dyDescent="0.35"/>
    <row r="4409" ht="14.5" x14ac:dyDescent="0.35"/>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1640625" defaultRowHeight="15" customHeight="1" x14ac:dyDescent="0.35"/>
  <cols>
    <col min="1" max="1" width="27.453125" customWidth="1"/>
  </cols>
  <sheetData>
    <row r="1" spans="1:36" ht="15" customHeight="1" x14ac:dyDescent="0.3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274</v>
      </c>
    </row>
    <row r="10" spans="1:36" ht="14.5" x14ac:dyDescent="0.35">
      <c r="A10" t="s">
        <v>515</v>
      </c>
    </row>
    <row r="11" spans="1:36" ht="14.5" x14ac:dyDescent="0.35">
      <c r="A11" t="s">
        <v>516</v>
      </c>
    </row>
    <row r="12" spans="1:36" ht="14.5" x14ac:dyDescent="0.35">
      <c r="A12" t="s">
        <v>517</v>
      </c>
    </row>
    <row r="13" spans="1:36" ht="14.5" x14ac:dyDescent="0.35">
      <c r="A13" t="s">
        <v>251</v>
      </c>
    </row>
    <row r="14" spans="1:36" ht="14.5" x14ac:dyDescent="0.35">
      <c r="B14" t="s">
        <v>252</v>
      </c>
      <c r="C14" t="s">
        <v>272</v>
      </c>
      <c r="D14" t="s">
        <v>273</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274</v>
      </c>
    </row>
    <row r="15" spans="1:36" s="35" customFormat="1" ht="12.5" thickBot="1" x14ac:dyDescent="0.35">
      <c r="A15" s="35" t="s">
        <v>33</v>
      </c>
      <c r="C15" s="35" t="s">
        <v>779</v>
      </c>
    </row>
    <row r="16" spans="1:36" thickTop="1" x14ac:dyDescent="0.35">
      <c r="A16" s="39" t="s">
        <v>168</v>
      </c>
      <c r="B16" t="s">
        <v>518</v>
      </c>
      <c r="C16" t="s">
        <v>780</v>
      </c>
      <c r="D16" t="s">
        <v>781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ht="14.5" x14ac:dyDescent="0.35">
      <c r="A17" t="s">
        <v>169</v>
      </c>
      <c r="B17" t="s">
        <v>519</v>
      </c>
      <c r="C17" t="s">
        <v>782</v>
      </c>
      <c r="D17" t="s">
        <v>781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ht="14.5" x14ac:dyDescent="0.35">
      <c r="A18" t="s">
        <v>170</v>
      </c>
      <c r="B18" t="s">
        <v>520</v>
      </c>
      <c r="C18" t="s">
        <v>783</v>
      </c>
      <c r="D18" t="s">
        <v>781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58" customFormat="1" ht="14.5" x14ac:dyDescent="0.35">
      <c r="A19" s="58" t="s">
        <v>171</v>
      </c>
      <c r="B19" s="58" t="s">
        <v>521</v>
      </c>
      <c r="C19" s="58" t="s">
        <v>784</v>
      </c>
      <c r="D19" s="58" t="s">
        <v>781</v>
      </c>
      <c r="E19" s="58">
        <v>29.038456</v>
      </c>
      <c r="F19" s="58">
        <v>29.150925000000001</v>
      </c>
      <c r="G19" s="58">
        <v>29.245640000000002</v>
      </c>
      <c r="H19" s="58">
        <v>29.363333000000001</v>
      </c>
      <c r="I19" s="58">
        <v>29.511334999999999</v>
      </c>
      <c r="J19" s="58">
        <v>29.694559000000002</v>
      </c>
      <c r="K19" s="58">
        <v>29.867540000000002</v>
      </c>
      <c r="L19" s="58">
        <v>29.936914000000002</v>
      </c>
      <c r="M19" s="58">
        <v>30.000259</v>
      </c>
      <c r="N19" s="58">
        <v>30.065360999999999</v>
      </c>
      <c r="O19" s="58">
        <v>30.118755</v>
      </c>
      <c r="P19" s="58">
        <v>30.186163000000001</v>
      </c>
      <c r="Q19" s="58">
        <v>30.247796999999998</v>
      </c>
      <c r="R19" s="58">
        <v>30.311433999999998</v>
      </c>
      <c r="S19" s="58">
        <v>30.352619000000001</v>
      </c>
      <c r="T19" s="58">
        <v>30.400967000000001</v>
      </c>
      <c r="U19" s="58">
        <v>30.444476999999999</v>
      </c>
      <c r="V19" s="58">
        <v>30.484396</v>
      </c>
      <c r="W19" s="58">
        <v>30.521858000000002</v>
      </c>
      <c r="X19" s="58">
        <v>30.563117999999999</v>
      </c>
      <c r="Y19" s="58">
        <v>30.601649999999999</v>
      </c>
      <c r="Z19" s="58">
        <v>30.639876999999998</v>
      </c>
      <c r="AA19" s="58">
        <v>30.678352</v>
      </c>
      <c r="AB19" s="58">
        <v>30.715896999999998</v>
      </c>
      <c r="AC19" s="58">
        <v>30.751591000000001</v>
      </c>
      <c r="AD19" s="58">
        <v>30.786407000000001</v>
      </c>
      <c r="AE19" s="58">
        <v>30.822668</v>
      </c>
      <c r="AF19" s="58">
        <v>30.857595</v>
      </c>
      <c r="AG19" s="58">
        <v>30.895161000000002</v>
      </c>
      <c r="AH19" s="58">
        <v>30.929234000000001</v>
      </c>
      <c r="AI19" s="58">
        <v>30.943995000000001</v>
      </c>
      <c r="AJ19" s="59">
        <v>2E-3</v>
      </c>
    </row>
    <row r="20" spans="1:36" ht="14.5" x14ac:dyDescent="0.35">
      <c r="A20" t="s">
        <v>172</v>
      </c>
      <c r="B20" t="s">
        <v>522</v>
      </c>
      <c r="C20" t="s">
        <v>785</v>
      </c>
      <c r="D20" t="s">
        <v>781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ht="14.5" x14ac:dyDescent="0.35">
      <c r="A21" t="s">
        <v>173</v>
      </c>
      <c r="B21" t="s">
        <v>523</v>
      </c>
      <c r="C21" t="s">
        <v>786</v>
      </c>
      <c r="D21" t="s">
        <v>781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ht="14.5" x14ac:dyDescent="0.35">
      <c r="A22" t="s">
        <v>218</v>
      </c>
      <c r="B22" t="s">
        <v>524</v>
      </c>
      <c r="C22" t="s">
        <v>787</v>
      </c>
      <c r="D22" t="s">
        <v>781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ht="14.5" x14ac:dyDescent="0.35">
      <c r="A23" t="s">
        <v>219</v>
      </c>
      <c r="B23" t="s">
        <v>525</v>
      </c>
      <c r="C23" t="s">
        <v>788</v>
      </c>
      <c r="D23" t="s">
        <v>781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ht="14.5" x14ac:dyDescent="0.35">
      <c r="A24" t="s">
        <v>167</v>
      </c>
      <c r="B24" t="s">
        <v>526</v>
      </c>
      <c r="C24" t="s">
        <v>789</v>
      </c>
      <c r="D24" t="s">
        <v>781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ht="14.5" x14ac:dyDescent="0.35">
      <c r="A25" t="s">
        <v>174</v>
      </c>
      <c r="B25" t="s">
        <v>527</v>
      </c>
      <c r="C25" t="s">
        <v>790</v>
      </c>
      <c r="D25" t="s">
        <v>781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ht="14.5" x14ac:dyDescent="0.35">
      <c r="A26" t="s">
        <v>175</v>
      </c>
      <c r="B26" t="s">
        <v>528</v>
      </c>
      <c r="C26" t="s">
        <v>791</v>
      </c>
      <c r="D26" t="s">
        <v>781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ht="14.5" x14ac:dyDescent="0.35">
      <c r="A27" t="s">
        <v>176</v>
      </c>
      <c r="B27" t="s">
        <v>529</v>
      </c>
      <c r="C27" t="s">
        <v>792</v>
      </c>
      <c r="D27" t="s">
        <v>781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ht="14.5" x14ac:dyDescent="0.35">
      <c r="A28" t="s">
        <v>177</v>
      </c>
      <c r="B28" t="s">
        <v>530</v>
      </c>
      <c r="C28" t="s">
        <v>793</v>
      </c>
      <c r="D28" t="s">
        <v>781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ht="14.5" x14ac:dyDescent="0.35">
      <c r="A29" t="s">
        <v>178</v>
      </c>
      <c r="B29" t="s">
        <v>531</v>
      </c>
      <c r="C29" t="s">
        <v>794</v>
      </c>
      <c r="D29" t="s">
        <v>781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ht="14.5" x14ac:dyDescent="0.35">
      <c r="A30" t="s">
        <v>220</v>
      </c>
      <c r="B30" t="s">
        <v>532</v>
      </c>
      <c r="C30" t="s">
        <v>795</v>
      </c>
      <c r="D30" t="s">
        <v>781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ht="14.5" x14ac:dyDescent="0.35">
      <c r="A31" t="s">
        <v>221</v>
      </c>
      <c r="B31" t="s">
        <v>533</v>
      </c>
      <c r="C31" t="s">
        <v>796</v>
      </c>
      <c r="D31" t="s">
        <v>781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5" customFormat="1" ht="12.5" thickBot="1" x14ac:dyDescent="0.35">
      <c r="A32" s="35" t="s">
        <v>32</v>
      </c>
      <c r="C32" s="35" t="s">
        <v>797</v>
      </c>
    </row>
    <row r="33" spans="1:36" thickTop="1" x14ac:dyDescent="0.35">
      <c r="A33" t="s">
        <v>168</v>
      </c>
      <c r="B33" t="s">
        <v>534</v>
      </c>
      <c r="C33" t="s">
        <v>798</v>
      </c>
      <c r="D33" t="s">
        <v>781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ht="14.5" x14ac:dyDescent="0.35">
      <c r="A34" t="s">
        <v>169</v>
      </c>
      <c r="B34" t="s">
        <v>535</v>
      </c>
      <c r="C34" t="s">
        <v>799</v>
      </c>
      <c r="D34" t="s">
        <v>781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ht="14.5" x14ac:dyDescent="0.35">
      <c r="A35" t="s">
        <v>170</v>
      </c>
      <c r="B35" t="s">
        <v>536</v>
      </c>
      <c r="C35" t="s">
        <v>800</v>
      </c>
      <c r="D35" t="s">
        <v>781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58" customFormat="1" ht="14.5" x14ac:dyDescent="0.35">
      <c r="A36" s="58" t="s">
        <v>171</v>
      </c>
      <c r="B36" s="58" t="s">
        <v>537</v>
      </c>
      <c r="C36" s="58" t="s">
        <v>801</v>
      </c>
      <c r="D36" s="58" t="s">
        <v>781</v>
      </c>
      <c r="E36" s="58">
        <v>33.054698999999999</v>
      </c>
      <c r="F36" s="58">
        <v>33.085921999999997</v>
      </c>
      <c r="G36" s="58">
        <v>33.149014000000001</v>
      </c>
      <c r="H36" s="58">
        <v>33.27375</v>
      </c>
      <c r="I36" s="58">
        <v>33.424011</v>
      </c>
      <c r="J36" s="58">
        <v>33.569018999999997</v>
      </c>
      <c r="K36" s="58">
        <v>33.710498999999999</v>
      </c>
      <c r="L36" s="58">
        <v>33.774653999999998</v>
      </c>
      <c r="M36" s="58">
        <v>33.84243</v>
      </c>
      <c r="N36" s="58">
        <v>33.907200000000003</v>
      </c>
      <c r="O36" s="58">
        <v>33.960521999999997</v>
      </c>
      <c r="P36" s="58">
        <v>34.027099999999997</v>
      </c>
      <c r="Q36" s="58">
        <v>34.088253000000002</v>
      </c>
      <c r="R36" s="58">
        <v>34.150635000000001</v>
      </c>
      <c r="S36" s="58">
        <v>34.190052000000001</v>
      </c>
      <c r="T36" s="58">
        <v>34.235458000000001</v>
      </c>
      <c r="U36" s="58">
        <v>34.276710999999999</v>
      </c>
      <c r="V36" s="58">
        <v>34.314663000000003</v>
      </c>
      <c r="W36" s="58">
        <v>34.351050999999998</v>
      </c>
      <c r="X36" s="58">
        <v>34.390793000000002</v>
      </c>
      <c r="Y36" s="58">
        <v>34.428089</v>
      </c>
      <c r="Z36" s="58">
        <v>34.465133999999999</v>
      </c>
      <c r="AA36" s="58">
        <v>34.503039999999999</v>
      </c>
      <c r="AB36" s="58">
        <v>34.539658000000003</v>
      </c>
      <c r="AC36" s="58">
        <v>34.574776</v>
      </c>
      <c r="AD36" s="58">
        <v>34.609336999999996</v>
      </c>
      <c r="AE36" s="58">
        <v>34.645423999999998</v>
      </c>
      <c r="AF36" s="58">
        <v>34.680003999999997</v>
      </c>
      <c r="AG36" s="58">
        <v>34.717261999999998</v>
      </c>
      <c r="AH36" s="58">
        <v>34.751224999999998</v>
      </c>
      <c r="AI36" s="58">
        <v>34.765689999999999</v>
      </c>
      <c r="AJ36" s="59">
        <v>2E-3</v>
      </c>
    </row>
    <row r="37" spans="1:36" ht="14.5" x14ac:dyDescent="0.35">
      <c r="A37" t="s">
        <v>172</v>
      </c>
      <c r="B37" t="s">
        <v>538</v>
      </c>
      <c r="C37" t="s">
        <v>802</v>
      </c>
      <c r="D37" t="s">
        <v>781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ht="14.5" x14ac:dyDescent="0.35">
      <c r="A38" t="s">
        <v>173</v>
      </c>
      <c r="B38" t="s">
        <v>539</v>
      </c>
      <c r="C38" t="s">
        <v>803</v>
      </c>
      <c r="D38" t="s">
        <v>781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ht="14.5" x14ac:dyDescent="0.35">
      <c r="A39" t="s">
        <v>218</v>
      </c>
      <c r="B39" t="s">
        <v>540</v>
      </c>
      <c r="C39" t="s">
        <v>804</v>
      </c>
      <c r="D39" t="s">
        <v>781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ht="14.5" x14ac:dyDescent="0.35">
      <c r="A40" t="s">
        <v>219</v>
      </c>
      <c r="B40" t="s">
        <v>541</v>
      </c>
      <c r="C40" t="s">
        <v>805</v>
      </c>
      <c r="D40" t="s">
        <v>781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ht="14.5" x14ac:dyDescent="0.35">
      <c r="A41" t="s">
        <v>167</v>
      </c>
      <c r="B41" t="s">
        <v>542</v>
      </c>
      <c r="C41" t="s">
        <v>806</v>
      </c>
      <c r="D41" t="s">
        <v>781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ht="14.5" x14ac:dyDescent="0.35">
      <c r="A42" t="s">
        <v>174</v>
      </c>
      <c r="B42" t="s">
        <v>543</v>
      </c>
      <c r="C42" t="s">
        <v>807</v>
      </c>
      <c r="D42" t="s">
        <v>781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ht="14.5" x14ac:dyDescent="0.35">
      <c r="A43" t="s">
        <v>175</v>
      </c>
      <c r="B43" t="s">
        <v>544</v>
      </c>
      <c r="C43" t="s">
        <v>808</v>
      </c>
      <c r="D43" t="s">
        <v>781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ht="14.5" x14ac:dyDescent="0.35">
      <c r="A44" t="s">
        <v>176</v>
      </c>
      <c r="B44" t="s">
        <v>545</v>
      </c>
      <c r="C44" t="s">
        <v>809</v>
      </c>
      <c r="D44" t="s">
        <v>781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ht="14.5" x14ac:dyDescent="0.35">
      <c r="A45" t="s">
        <v>177</v>
      </c>
      <c r="B45" t="s">
        <v>546</v>
      </c>
      <c r="C45" t="s">
        <v>810</v>
      </c>
      <c r="D45" t="s">
        <v>781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ht="14.5" x14ac:dyDescent="0.35">
      <c r="A46" t="s">
        <v>178</v>
      </c>
      <c r="B46" t="s">
        <v>547</v>
      </c>
      <c r="C46" t="s">
        <v>811</v>
      </c>
      <c r="D46" t="s">
        <v>781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ht="14.5" x14ac:dyDescent="0.35">
      <c r="A47" t="s">
        <v>220</v>
      </c>
      <c r="B47" t="s">
        <v>548</v>
      </c>
      <c r="C47" t="s">
        <v>812</v>
      </c>
      <c r="D47" t="s">
        <v>781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ht="14.5" x14ac:dyDescent="0.35">
      <c r="A48" t="s">
        <v>221</v>
      </c>
      <c r="B48" t="s">
        <v>549</v>
      </c>
      <c r="C48" t="s">
        <v>813</v>
      </c>
      <c r="D48" t="s">
        <v>781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ht="14.5" x14ac:dyDescent="0.35">
      <c r="A49" t="s">
        <v>31</v>
      </c>
      <c r="C49" t="s">
        <v>814</v>
      </c>
    </row>
    <row r="50" spans="1:36" ht="14.5" x14ac:dyDescent="0.35">
      <c r="A50" t="s">
        <v>168</v>
      </c>
      <c r="B50" t="s">
        <v>550</v>
      </c>
      <c r="C50" t="s">
        <v>815</v>
      </c>
      <c r="D50" t="s">
        <v>781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ht="14.5" x14ac:dyDescent="0.35">
      <c r="A51" t="s">
        <v>169</v>
      </c>
      <c r="B51" t="s">
        <v>551</v>
      </c>
      <c r="C51" t="s">
        <v>816</v>
      </c>
      <c r="D51" t="s">
        <v>781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ht="14.5" x14ac:dyDescent="0.35">
      <c r="A52" t="s">
        <v>170</v>
      </c>
      <c r="B52" t="s">
        <v>552</v>
      </c>
      <c r="C52" t="s">
        <v>817</v>
      </c>
      <c r="D52" t="s">
        <v>781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ht="14.5" x14ac:dyDescent="0.35">
      <c r="A53" t="s">
        <v>171</v>
      </c>
      <c r="B53" t="s">
        <v>553</v>
      </c>
      <c r="C53" t="s">
        <v>818</v>
      </c>
      <c r="D53" t="s">
        <v>781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ht="14.5" x14ac:dyDescent="0.35">
      <c r="A54" t="s">
        <v>172</v>
      </c>
      <c r="B54" t="s">
        <v>554</v>
      </c>
      <c r="C54" t="s">
        <v>819</v>
      </c>
      <c r="D54" t="s">
        <v>781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ht="14.5" x14ac:dyDescent="0.35">
      <c r="A55" t="s">
        <v>173</v>
      </c>
      <c r="B55" t="s">
        <v>555</v>
      </c>
      <c r="C55" t="s">
        <v>820</v>
      </c>
      <c r="D55" t="s">
        <v>781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ht="14.5" x14ac:dyDescent="0.35">
      <c r="A56" t="s">
        <v>218</v>
      </c>
      <c r="B56" t="s">
        <v>556</v>
      </c>
      <c r="C56" t="s">
        <v>821</v>
      </c>
      <c r="D56" t="s">
        <v>781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ht="14.5" x14ac:dyDescent="0.35">
      <c r="A57" t="s">
        <v>219</v>
      </c>
      <c r="B57" t="s">
        <v>557</v>
      </c>
      <c r="C57" t="s">
        <v>822</v>
      </c>
      <c r="D57" t="s">
        <v>781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ht="14.5" x14ac:dyDescent="0.35">
      <c r="A58" t="s">
        <v>167</v>
      </c>
      <c r="B58" t="s">
        <v>558</v>
      </c>
      <c r="C58" t="s">
        <v>823</v>
      </c>
      <c r="D58" t="s">
        <v>781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ht="14.5" x14ac:dyDescent="0.35">
      <c r="A59" t="s">
        <v>174</v>
      </c>
      <c r="B59" t="s">
        <v>559</v>
      </c>
      <c r="C59" t="s">
        <v>824</v>
      </c>
      <c r="D59" t="s">
        <v>781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ht="14.5" x14ac:dyDescent="0.35">
      <c r="A60" t="s">
        <v>175</v>
      </c>
      <c r="B60" t="s">
        <v>560</v>
      </c>
      <c r="C60" t="s">
        <v>825</v>
      </c>
      <c r="D60" t="s">
        <v>781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ht="14.5" x14ac:dyDescent="0.35">
      <c r="A61" t="s">
        <v>176</v>
      </c>
      <c r="B61" t="s">
        <v>561</v>
      </c>
      <c r="C61" t="s">
        <v>826</v>
      </c>
      <c r="D61" t="s">
        <v>781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ht="14.5" x14ac:dyDescent="0.35">
      <c r="A62" t="s">
        <v>177</v>
      </c>
      <c r="B62" t="s">
        <v>562</v>
      </c>
      <c r="C62" t="s">
        <v>827</v>
      </c>
      <c r="D62" t="s">
        <v>781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ht="14.5" x14ac:dyDescent="0.35">
      <c r="A63" t="s">
        <v>178</v>
      </c>
      <c r="B63" t="s">
        <v>563</v>
      </c>
      <c r="C63" t="s">
        <v>828</v>
      </c>
      <c r="D63" t="s">
        <v>781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ht="14.5" x14ac:dyDescent="0.35">
      <c r="A64" t="s">
        <v>220</v>
      </c>
      <c r="B64" t="s">
        <v>564</v>
      </c>
      <c r="C64" t="s">
        <v>829</v>
      </c>
      <c r="D64" t="s">
        <v>781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ht="14.5" x14ac:dyDescent="0.35">
      <c r="A65" t="s">
        <v>221</v>
      </c>
      <c r="B65" t="s">
        <v>565</v>
      </c>
      <c r="C65" t="s">
        <v>830</v>
      </c>
      <c r="D65" t="s">
        <v>781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ht="14.5" x14ac:dyDescent="0.35">
      <c r="A66" t="s">
        <v>30</v>
      </c>
      <c r="C66" t="s">
        <v>831</v>
      </c>
    </row>
    <row r="67" spans="1:36" ht="14.5" x14ac:dyDescent="0.35">
      <c r="A67" t="s">
        <v>168</v>
      </c>
      <c r="B67" t="s">
        <v>566</v>
      </c>
      <c r="C67" t="s">
        <v>832</v>
      </c>
      <c r="D67" t="s">
        <v>781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ht="14.5" x14ac:dyDescent="0.35">
      <c r="A68" t="s">
        <v>169</v>
      </c>
      <c r="B68" t="s">
        <v>567</v>
      </c>
      <c r="C68" t="s">
        <v>833</v>
      </c>
      <c r="D68" t="s">
        <v>781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ht="14.5" x14ac:dyDescent="0.35">
      <c r="A69" t="s">
        <v>170</v>
      </c>
      <c r="B69" t="s">
        <v>568</v>
      </c>
      <c r="C69" t="s">
        <v>834</v>
      </c>
      <c r="D69" t="s">
        <v>781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ht="14.5" x14ac:dyDescent="0.35">
      <c r="A70" t="s">
        <v>171</v>
      </c>
      <c r="B70" t="s">
        <v>569</v>
      </c>
      <c r="C70" t="s">
        <v>835</v>
      </c>
      <c r="D70" t="s">
        <v>781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ht="14.5" x14ac:dyDescent="0.35">
      <c r="A71" t="s">
        <v>172</v>
      </c>
      <c r="B71" t="s">
        <v>570</v>
      </c>
      <c r="C71" t="s">
        <v>836</v>
      </c>
      <c r="D71" t="s">
        <v>781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ht="14.5" x14ac:dyDescent="0.35">
      <c r="A72" t="s">
        <v>173</v>
      </c>
      <c r="B72" t="s">
        <v>571</v>
      </c>
      <c r="C72" t="s">
        <v>837</v>
      </c>
      <c r="D72" t="s">
        <v>781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ht="14.5" x14ac:dyDescent="0.35">
      <c r="A73" t="s">
        <v>218</v>
      </c>
      <c r="B73" t="s">
        <v>572</v>
      </c>
      <c r="C73" t="s">
        <v>838</v>
      </c>
      <c r="D73" t="s">
        <v>781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ht="14.5" x14ac:dyDescent="0.35">
      <c r="A74" t="s">
        <v>219</v>
      </c>
      <c r="B74" t="s">
        <v>573</v>
      </c>
      <c r="C74" t="s">
        <v>839</v>
      </c>
      <c r="D74" t="s">
        <v>781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ht="14.5" x14ac:dyDescent="0.35">
      <c r="A75" t="s">
        <v>167</v>
      </c>
      <c r="B75" t="s">
        <v>574</v>
      </c>
      <c r="C75" t="s">
        <v>840</v>
      </c>
      <c r="D75" t="s">
        <v>781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ht="14.5" x14ac:dyDescent="0.35">
      <c r="A76" t="s">
        <v>174</v>
      </c>
      <c r="B76" t="s">
        <v>575</v>
      </c>
      <c r="C76" t="s">
        <v>841</v>
      </c>
      <c r="D76" t="s">
        <v>781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ht="14.5" x14ac:dyDescent="0.35">
      <c r="A77" t="s">
        <v>175</v>
      </c>
      <c r="B77" t="s">
        <v>576</v>
      </c>
      <c r="C77" t="s">
        <v>842</v>
      </c>
      <c r="D77" t="s">
        <v>781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ht="14.5" x14ac:dyDescent="0.35">
      <c r="A78" t="s">
        <v>176</v>
      </c>
      <c r="B78" t="s">
        <v>577</v>
      </c>
      <c r="C78" t="s">
        <v>843</v>
      </c>
      <c r="D78" t="s">
        <v>781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ht="14.5" x14ac:dyDescent="0.35">
      <c r="A79" t="s">
        <v>177</v>
      </c>
      <c r="B79" t="s">
        <v>578</v>
      </c>
      <c r="C79" t="s">
        <v>844</v>
      </c>
      <c r="D79" t="s">
        <v>781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ht="14.5" x14ac:dyDescent="0.35">
      <c r="A80" t="s">
        <v>178</v>
      </c>
      <c r="B80" t="s">
        <v>579</v>
      </c>
      <c r="C80" t="s">
        <v>845</v>
      </c>
      <c r="D80" t="s">
        <v>781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ht="14.5" x14ac:dyDescent="0.35">
      <c r="A81" t="s">
        <v>220</v>
      </c>
      <c r="B81" t="s">
        <v>580</v>
      </c>
      <c r="C81" t="s">
        <v>846</v>
      </c>
      <c r="D81" t="s">
        <v>781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ht="14.5" x14ac:dyDescent="0.35">
      <c r="A82" t="s">
        <v>221</v>
      </c>
      <c r="B82" t="s">
        <v>581</v>
      </c>
      <c r="C82" t="s">
        <v>847</v>
      </c>
      <c r="D82" t="s">
        <v>781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ht="14.5" x14ac:dyDescent="0.35">
      <c r="A83" t="s">
        <v>29</v>
      </c>
      <c r="C83" t="s">
        <v>848</v>
      </c>
    </row>
    <row r="84" spans="1:36" ht="14.5" x14ac:dyDescent="0.35">
      <c r="A84" t="s">
        <v>168</v>
      </c>
      <c r="B84" t="s">
        <v>582</v>
      </c>
      <c r="C84" t="s">
        <v>849</v>
      </c>
      <c r="D84" t="s">
        <v>781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ht="14.5" x14ac:dyDescent="0.35">
      <c r="A85" t="s">
        <v>169</v>
      </c>
      <c r="B85" t="s">
        <v>583</v>
      </c>
      <c r="C85" t="s">
        <v>850</v>
      </c>
      <c r="D85" t="s">
        <v>781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ht="14.5" x14ac:dyDescent="0.35">
      <c r="A86" t="s">
        <v>170</v>
      </c>
      <c r="B86" t="s">
        <v>584</v>
      </c>
      <c r="C86" t="s">
        <v>851</v>
      </c>
      <c r="D86" t="s">
        <v>781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ht="14.5" x14ac:dyDescent="0.35">
      <c r="A87" t="s">
        <v>171</v>
      </c>
      <c r="B87" t="s">
        <v>585</v>
      </c>
      <c r="C87" t="s">
        <v>852</v>
      </c>
      <c r="D87" t="s">
        <v>781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ht="14.5" x14ac:dyDescent="0.35">
      <c r="A88" t="s">
        <v>172</v>
      </c>
      <c r="B88" t="s">
        <v>586</v>
      </c>
      <c r="C88" t="s">
        <v>853</v>
      </c>
      <c r="D88" t="s">
        <v>781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ht="14.5" x14ac:dyDescent="0.35">
      <c r="A89" t="s">
        <v>173</v>
      </c>
      <c r="B89" t="s">
        <v>587</v>
      </c>
      <c r="C89" t="s">
        <v>854</v>
      </c>
      <c r="D89" t="s">
        <v>781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ht="14.5" x14ac:dyDescent="0.35">
      <c r="A90" t="s">
        <v>218</v>
      </c>
      <c r="B90" t="s">
        <v>588</v>
      </c>
      <c r="C90" t="s">
        <v>855</v>
      </c>
      <c r="D90" t="s">
        <v>781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ht="14.5" x14ac:dyDescent="0.35">
      <c r="A91" t="s">
        <v>219</v>
      </c>
      <c r="B91" t="s">
        <v>589</v>
      </c>
      <c r="C91" t="s">
        <v>856</v>
      </c>
      <c r="D91" t="s">
        <v>781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ht="14.5" x14ac:dyDescent="0.35">
      <c r="A92" t="s">
        <v>167</v>
      </c>
      <c r="B92" t="s">
        <v>590</v>
      </c>
      <c r="C92" t="s">
        <v>857</v>
      </c>
      <c r="D92" t="s">
        <v>781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ht="14.5" x14ac:dyDescent="0.35">
      <c r="A93" t="s">
        <v>174</v>
      </c>
      <c r="B93" t="s">
        <v>591</v>
      </c>
      <c r="C93" t="s">
        <v>858</v>
      </c>
      <c r="D93" t="s">
        <v>781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ht="14.5" x14ac:dyDescent="0.35">
      <c r="A94" t="s">
        <v>175</v>
      </c>
      <c r="B94" t="s">
        <v>592</v>
      </c>
      <c r="C94" t="s">
        <v>859</v>
      </c>
      <c r="D94" t="s">
        <v>781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ht="14.5" x14ac:dyDescent="0.35">
      <c r="A95" t="s">
        <v>176</v>
      </c>
      <c r="B95" t="s">
        <v>593</v>
      </c>
      <c r="C95" t="s">
        <v>860</v>
      </c>
      <c r="D95" t="s">
        <v>781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ht="14.5" x14ac:dyDescent="0.35">
      <c r="A96" t="s">
        <v>177</v>
      </c>
      <c r="B96" t="s">
        <v>594</v>
      </c>
      <c r="C96" t="s">
        <v>861</v>
      </c>
      <c r="D96" t="s">
        <v>781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ht="14.5" x14ac:dyDescent="0.35">
      <c r="A97" t="s">
        <v>178</v>
      </c>
      <c r="B97" t="s">
        <v>595</v>
      </c>
      <c r="C97" t="s">
        <v>862</v>
      </c>
      <c r="D97" t="s">
        <v>781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ht="14.5" x14ac:dyDescent="0.35">
      <c r="A98" t="s">
        <v>220</v>
      </c>
      <c r="B98" t="s">
        <v>596</v>
      </c>
      <c r="C98" t="s">
        <v>863</v>
      </c>
      <c r="D98" t="s">
        <v>781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ht="14.5" x14ac:dyDescent="0.35">
      <c r="A99" t="s">
        <v>221</v>
      </c>
      <c r="B99" t="s">
        <v>597</v>
      </c>
      <c r="C99" t="s">
        <v>864</v>
      </c>
      <c r="D99" t="s">
        <v>781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ht="14.5" x14ac:dyDescent="0.35">
      <c r="A100" t="s">
        <v>28</v>
      </c>
      <c r="C100" t="s">
        <v>865</v>
      </c>
    </row>
    <row r="101" spans="1:36" ht="14.5" x14ac:dyDescent="0.35">
      <c r="A101" t="s">
        <v>168</v>
      </c>
      <c r="B101" t="s">
        <v>598</v>
      </c>
      <c r="C101" t="s">
        <v>866</v>
      </c>
      <c r="D101" t="s">
        <v>781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ht="14.5" x14ac:dyDescent="0.35">
      <c r="A102" t="s">
        <v>169</v>
      </c>
      <c r="B102" t="s">
        <v>599</v>
      </c>
      <c r="C102" t="s">
        <v>867</v>
      </c>
      <c r="D102" t="s">
        <v>781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ht="14.5" x14ac:dyDescent="0.35">
      <c r="A103" t="s">
        <v>170</v>
      </c>
      <c r="B103" t="s">
        <v>600</v>
      </c>
      <c r="C103" t="s">
        <v>868</v>
      </c>
      <c r="D103" t="s">
        <v>781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ht="14.5" x14ac:dyDescent="0.35">
      <c r="A104" t="s">
        <v>171</v>
      </c>
      <c r="B104" t="s">
        <v>601</v>
      </c>
      <c r="C104" t="s">
        <v>869</v>
      </c>
      <c r="D104" t="s">
        <v>781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ht="14.5" x14ac:dyDescent="0.35">
      <c r="A105" t="s">
        <v>172</v>
      </c>
      <c r="B105" t="s">
        <v>602</v>
      </c>
      <c r="C105" t="s">
        <v>870</v>
      </c>
      <c r="D105" t="s">
        <v>781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ht="14.5" x14ac:dyDescent="0.35">
      <c r="A106" t="s">
        <v>173</v>
      </c>
      <c r="B106" t="s">
        <v>603</v>
      </c>
      <c r="C106" t="s">
        <v>871</v>
      </c>
      <c r="D106" t="s">
        <v>781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ht="14.5" x14ac:dyDescent="0.35">
      <c r="A107" t="s">
        <v>218</v>
      </c>
      <c r="B107" t="s">
        <v>604</v>
      </c>
      <c r="C107" t="s">
        <v>872</v>
      </c>
      <c r="D107" t="s">
        <v>781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ht="14.5" x14ac:dyDescent="0.35">
      <c r="A108" t="s">
        <v>219</v>
      </c>
      <c r="B108" t="s">
        <v>605</v>
      </c>
      <c r="C108" t="s">
        <v>873</v>
      </c>
      <c r="D108" t="s">
        <v>781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ht="14.5" x14ac:dyDescent="0.35">
      <c r="A109" t="s">
        <v>167</v>
      </c>
      <c r="B109" t="s">
        <v>606</v>
      </c>
      <c r="C109" t="s">
        <v>874</v>
      </c>
      <c r="D109" t="s">
        <v>781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ht="14.5" x14ac:dyDescent="0.35">
      <c r="A110" t="s">
        <v>174</v>
      </c>
      <c r="B110" t="s">
        <v>607</v>
      </c>
      <c r="C110" t="s">
        <v>875</v>
      </c>
      <c r="D110" t="s">
        <v>781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ht="14.5" x14ac:dyDescent="0.35">
      <c r="A111" t="s">
        <v>175</v>
      </c>
      <c r="B111" t="s">
        <v>608</v>
      </c>
      <c r="C111" t="s">
        <v>876</v>
      </c>
      <c r="D111" t="s">
        <v>781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ht="14.5" x14ac:dyDescent="0.35">
      <c r="A112" t="s">
        <v>176</v>
      </c>
      <c r="B112" t="s">
        <v>609</v>
      </c>
      <c r="C112" t="s">
        <v>877</v>
      </c>
      <c r="D112" t="s">
        <v>781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ht="14.5" x14ac:dyDescent="0.35">
      <c r="A113" t="s">
        <v>177</v>
      </c>
      <c r="B113" t="s">
        <v>610</v>
      </c>
      <c r="C113" t="s">
        <v>878</v>
      </c>
      <c r="D113" t="s">
        <v>781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ht="14.5" x14ac:dyDescent="0.35">
      <c r="A114" t="s">
        <v>178</v>
      </c>
      <c r="B114" t="s">
        <v>611</v>
      </c>
      <c r="C114" t="s">
        <v>879</v>
      </c>
      <c r="D114" t="s">
        <v>781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ht="14.5" x14ac:dyDescent="0.35">
      <c r="A115" t="s">
        <v>220</v>
      </c>
      <c r="B115" t="s">
        <v>612</v>
      </c>
      <c r="C115" t="s">
        <v>880</v>
      </c>
      <c r="D115" t="s">
        <v>781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ht="14.5" x14ac:dyDescent="0.35">
      <c r="A116" t="s">
        <v>221</v>
      </c>
      <c r="B116" t="s">
        <v>613</v>
      </c>
      <c r="C116" t="s">
        <v>881</v>
      </c>
      <c r="D116" t="s">
        <v>781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ht="14.5" x14ac:dyDescent="0.35">
      <c r="A117" t="s">
        <v>27</v>
      </c>
      <c r="C117" t="s">
        <v>882</v>
      </c>
    </row>
    <row r="118" spans="1:36" ht="14.5" x14ac:dyDescent="0.35">
      <c r="A118" t="s">
        <v>168</v>
      </c>
      <c r="B118" t="s">
        <v>614</v>
      </c>
      <c r="C118" t="s">
        <v>883</v>
      </c>
      <c r="D118" t="s">
        <v>781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ht="14.5" x14ac:dyDescent="0.35">
      <c r="A119" t="s">
        <v>169</v>
      </c>
      <c r="B119" t="s">
        <v>615</v>
      </c>
      <c r="C119" t="s">
        <v>884</v>
      </c>
      <c r="D119" t="s">
        <v>781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ht="14.5" x14ac:dyDescent="0.35">
      <c r="A120" t="s">
        <v>170</v>
      </c>
      <c r="B120" t="s">
        <v>616</v>
      </c>
      <c r="C120" t="s">
        <v>885</v>
      </c>
      <c r="D120" t="s">
        <v>781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ht="14.5" x14ac:dyDescent="0.35">
      <c r="A121" t="s">
        <v>171</v>
      </c>
      <c r="B121" t="s">
        <v>617</v>
      </c>
      <c r="C121" t="s">
        <v>886</v>
      </c>
      <c r="D121" t="s">
        <v>781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ht="14.5" x14ac:dyDescent="0.35">
      <c r="A122" t="s">
        <v>172</v>
      </c>
      <c r="B122" t="s">
        <v>618</v>
      </c>
      <c r="C122" t="s">
        <v>887</v>
      </c>
      <c r="D122" t="s">
        <v>781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ht="14.5" x14ac:dyDescent="0.35">
      <c r="A123" t="s">
        <v>173</v>
      </c>
      <c r="B123" t="s">
        <v>619</v>
      </c>
      <c r="C123" t="s">
        <v>888</v>
      </c>
      <c r="D123" t="s">
        <v>781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ht="14.5" x14ac:dyDescent="0.35">
      <c r="A124" t="s">
        <v>218</v>
      </c>
      <c r="B124" t="s">
        <v>620</v>
      </c>
      <c r="C124" t="s">
        <v>889</v>
      </c>
      <c r="D124" t="s">
        <v>781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ht="14.5" x14ac:dyDescent="0.35">
      <c r="A125" t="s">
        <v>219</v>
      </c>
      <c r="B125" t="s">
        <v>621</v>
      </c>
      <c r="C125" t="s">
        <v>890</v>
      </c>
      <c r="D125" t="s">
        <v>781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ht="14.5" x14ac:dyDescent="0.35">
      <c r="A126" t="s">
        <v>167</v>
      </c>
      <c r="B126" t="s">
        <v>622</v>
      </c>
      <c r="C126" t="s">
        <v>891</v>
      </c>
      <c r="D126" t="s">
        <v>781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ht="14.5" x14ac:dyDescent="0.35">
      <c r="A127" t="s">
        <v>174</v>
      </c>
      <c r="B127" t="s">
        <v>623</v>
      </c>
      <c r="C127" t="s">
        <v>892</v>
      </c>
      <c r="D127" t="s">
        <v>781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ht="14.5" x14ac:dyDescent="0.35">
      <c r="A128" t="s">
        <v>175</v>
      </c>
      <c r="B128" t="s">
        <v>624</v>
      </c>
      <c r="C128" t="s">
        <v>893</v>
      </c>
      <c r="D128" t="s">
        <v>781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ht="14.5" x14ac:dyDescent="0.35">
      <c r="A129" t="s">
        <v>176</v>
      </c>
      <c r="B129" t="s">
        <v>625</v>
      </c>
      <c r="C129" t="s">
        <v>894</v>
      </c>
      <c r="D129" t="s">
        <v>781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ht="14.5" x14ac:dyDescent="0.35">
      <c r="A130" t="s">
        <v>177</v>
      </c>
      <c r="B130" t="s">
        <v>626</v>
      </c>
      <c r="C130" t="s">
        <v>895</v>
      </c>
      <c r="D130" t="s">
        <v>781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ht="14.5" x14ac:dyDescent="0.35">
      <c r="A131" t="s">
        <v>178</v>
      </c>
      <c r="B131" t="s">
        <v>627</v>
      </c>
      <c r="C131" t="s">
        <v>896</v>
      </c>
      <c r="D131" t="s">
        <v>781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ht="14.5" x14ac:dyDescent="0.35">
      <c r="A132" t="s">
        <v>220</v>
      </c>
      <c r="B132" t="s">
        <v>628</v>
      </c>
      <c r="C132" t="s">
        <v>897</v>
      </c>
      <c r="D132" t="s">
        <v>781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ht="14.5" x14ac:dyDescent="0.35">
      <c r="A133" t="s">
        <v>221</v>
      </c>
      <c r="B133" t="s">
        <v>629</v>
      </c>
      <c r="C133" t="s">
        <v>898</v>
      </c>
      <c r="D133" t="s">
        <v>781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ht="14.5" x14ac:dyDescent="0.35">
      <c r="A134" t="s">
        <v>26</v>
      </c>
      <c r="C134" t="s">
        <v>899</v>
      </c>
    </row>
    <row r="135" spans="1:36" ht="14.5" x14ac:dyDescent="0.35">
      <c r="A135" t="s">
        <v>168</v>
      </c>
      <c r="B135" t="s">
        <v>630</v>
      </c>
      <c r="C135" t="s">
        <v>900</v>
      </c>
      <c r="D135" t="s">
        <v>781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ht="14.5" x14ac:dyDescent="0.35">
      <c r="A136" t="s">
        <v>169</v>
      </c>
      <c r="B136" t="s">
        <v>631</v>
      </c>
      <c r="C136" t="s">
        <v>901</v>
      </c>
      <c r="D136" t="s">
        <v>781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ht="14.5" x14ac:dyDescent="0.35">
      <c r="A137" t="s">
        <v>170</v>
      </c>
      <c r="B137" t="s">
        <v>632</v>
      </c>
      <c r="C137" t="s">
        <v>902</v>
      </c>
      <c r="D137" t="s">
        <v>781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ht="14.5" x14ac:dyDescent="0.35">
      <c r="A138" t="s">
        <v>171</v>
      </c>
      <c r="B138" t="s">
        <v>633</v>
      </c>
      <c r="C138" t="s">
        <v>903</v>
      </c>
      <c r="D138" t="s">
        <v>781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ht="14.5" x14ac:dyDescent="0.35">
      <c r="A139" t="s">
        <v>172</v>
      </c>
      <c r="B139" t="s">
        <v>634</v>
      </c>
      <c r="C139" t="s">
        <v>904</v>
      </c>
      <c r="D139" t="s">
        <v>781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ht="14.5" x14ac:dyDescent="0.35">
      <c r="A140" t="s">
        <v>173</v>
      </c>
      <c r="B140" t="s">
        <v>635</v>
      </c>
      <c r="C140" t="s">
        <v>905</v>
      </c>
      <c r="D140" t="s">
        <v>781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ht="14.5" x14ac:dyDescent="0.35">
      <c r="A141" t="s">
        <v>218</v>
      </c>
      <c r="B141" t="s">
        <v>636</v>
      </c>
      <c r="C141" t="s">
        <v>906</v>
      </c>
      <c r="D141" t="s">
        <v>781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ht="14.5" x14ac:dyDescent="0.35">
      <c r="A142" t="s">
        <v>219</v>
      </c>
      <c r="B142" t="s">
        <v>637</v>
      </c>
      <c r="C142" t="s">
        <v>907</v>
      </c>
      <c r="D142" t="s">
        <v>781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ht="14.5" x14ac:dyDescent="0.35">
      <c r="A143" t="s">
        <v>167</v>
      </c>
      <c r="B143" t="s">
        <v>638</v>
      </c>
      <c r="C143" t="s">
        <v>908</v>
      </c>
      <c r="D143" t="s">
        <v>781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ht="14.5" x14ac:dyDescent="0.35">
      <c r="A144" t="s">
        <v>174</v>
      </c>
      <c r="B144" t="s">
        <v>639</v>
      </c>
      <c r="C144" t="s">
        <v>909</v>
      </c>
      <c r="D144" t="s">
        <v>781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ht="14.5" x14ac:dyDescent="0.35">
      <c r="A145" t="s">
        <v>175</v>
      </c>
      <c r="B145" t="s">
        <v>640</v>
      </c>
      <c r="C145" t="s">
        <v>910</v>
      </c>
      <c r="D145" t="s">
        <v>781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ht="14.5" x14ac:dyDescent="0.35">
      <c r="A146" t="s">
        <v>176</v>
      </c>
      <c r="B146" t="s">
        <v>641</v>
      </c>
      <c r="C146" t="s">
        <v>911</v>
      </c>
      <c r="D146" t="s">
        <v>781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ht="14.5" x14ac:dyDescent="0.35">
      <c r="A147" t="s">
        <v>177</v>
      </c>
      <c r="B147" t="s">
        <v>642</v>
      </c>
      <c r="C147" t="s">
        <v>912</v>
      </c>
      <c r="D147" t="s">
        <v>781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ht="14.5" x14ac:dyDescent="0.35">
      <c r="A148" t="s">
        <v>178</v>
      </c>
      <c r="B148" t="s">
        <v>643</v>
      </c>
      <c r="C148" t="s">
        <v>913</v>
      </c>
      <c r="D148" t="s">
        <v>781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ht="14.5" x14ac:dyDescent="0.35">
      <c r="A149" t="s">
        <v>220</v>
      </c>
      <c r="B149" t="s">
        <v>644</v>
      </c>
      <c r="C149" t="s">
        <v>914</v>
      </c>
      <c r="D149" t="s">
        <v>781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ht="14.5" x14ac:dyDescent="0.35">
      <c r="A150" t="s">
        <v>221</v>
      </c>
      <c r="B150" t="s">
        <v>645</v>
      </c>
      <c r="C150" t="s">
        <v>915</v>
      </c>
      <c r="D150" t="s">
        <v>781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ht="14.5" x14ac:dyDescent="0.35">
      <c r="A151" t="s">
        <v>25</v>
      </c>
      <c r="C151" t="s">
        <v>916</v>
      </c>
    </row>
    <row r="152" spans="1:36" ht="14.5" x14ac:dyDescent="0.35">
      <c r="A152" t="s">
        <v>168</v>
      </c>
      <c r="B152" t="s">
        <v>646</v>
      </c>
      <c r="C152" t="s">
        <v>917</v>
      </c>
      <c r="D152" t="s">
        <v>781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ht="14.5" x14ac:dyDescent="0.35">
      <c r="A153" t="s">
        <v>169</v>
      </c>
      <c r="B153" t="s">
        <v>647</v>
      </c>
      <c r="C153" t="s">
        <v>918</v>
      </c>
      <c r="D153" t="s">
        <v>781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ht="14.5" x14ac:dyDescent="0.35">
      <c r="A154" t="s">
        <v>170</v>
      </c>
      <c r="B154" t="s">
        <v>648</v>
      </c>
      <c r="C154" t="s">
        <v>919</v>
      </c>
      <c r="D154" t="s">
        <v>781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ht="14.5" x14ac:dyDescent="0.35">
      <c r="A155" t="s">
        <v>171</v>
      </c>
      <c r="B155" t="s">
        <v>649</v>
      </c>
      <c r="C155" t="s">
        <v>920</v>
      </c>
      <c r="D155" t="s">
        <v>781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ht="14.5" x14ac:dyDescent="0.35">
      <c r="A156" t="s">
        <v>172</v>
      </c>
      <c r="B156" t="s">
        <v>650</v>
      </c>
      <c r="C156" t="s">
        <v>921</v>
      </c>
      <c r="D156" t="s">
        <v>781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ht="14.5" x14ac:dyDescent="0.35">
      <c r="A157" t="s">
        <v>173</v>
      </c>
      <c r="B157" t="s">
        <v>651</v>
      </c>
      <c r="C157" t="s">
        <v>922</v>
      </c>
      <c r="D157" t="s">
        <v>781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ht="14.5" x14ac:dyDescent="0.35">
      <c r="A158" t="s">
        <v>218</v>
      </c>
      <c r="B158" t="s">
        <v>652</v>
      </c>
      <c r="C158" t="s">
        <v>923</v>
      </c>
      <c r="D158" t="s">
        <v>781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ht="14.5" x14ac:dyDescent="0.35">
      <c r="A159" t="s">
        <v>219</v>
      </c>
      <c r="B159" t="s">
        <v>653</v>
      </c>
      <c r="C159" t="s">
        <v>924</v>
      </c>
      <c r="D159" t="s">
        <v>781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ht="14.5" x14ac:dyDescent="0.35">
      <c r="A160" t="s">
        <v>167</v>
      </c>
      <c r="B160" t="s">
        <v>654</v>
      </c>
      <c r="C160" t="s">
        <v>925</v>
      </c>
      <c r="D160" t="s">
        <v>781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ht="14.5" x14ac:dyDescent="0.35">
      <c r="A161" t="s">
        <v>174</v>
      </c>
      <c r="B161" t="s">
        <v>655</v>
      </c>
      <c r="C161" t="s">
        <v>926</v>
      </c>
      <c r="D161" t="s">
        <v>781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ht="14.5" x14ac:dyDescent="0.35">
      <c r="A162" t="s">
        <v>175</v>
      </c>
      <c r="B162" t="s">
        <v>656</v>
      </c>
      <c r="C162" t="s">
        <v>927</v>
      </c>
      <c r="D162" t="s">
        <v>781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ht="14.5" x14ac:dyDescent="0.35">
      <c r="A163" t="s">
        <v>176</v>
      </c>
      <c r="B163" t="s">
        <v>657</v>
      </c>
      <c r="C163" t="s">
        <v>928</v>
      </c>
      <c r="D163" t="s">
        <v>781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ht="14.5" x14ac:dyDescent="0.35">
      <c r="A164" t="s">
        <v>177</v>
      </c>
      <c r="B164" t="s">
        <v>658</v>
      </c>
      <c r="C164" t="s">
        <v>929</v>
      </c>
      <c r="D164" t="s">
        <v>781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ht="14.5" x14ac:dyDescent="0.35">
      <c r="A165" t="s">
        <v>178</v>
      </c>
      <c r="B165" t="s">
        <v>659</v>
      </c>
      <c r="C165" t="s">
        <v>930</v>
      </c>
      <c r="D165" t="s">
        <v>781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ht="14.5" x14ac:dyDescent="0.35">
      <c r="A166" t="s">
        <v>220</v>
      </c>
      <c r="B166" t="s">
        <v>660</v>
      </c>
      <c r="C166" t="s">
        <v>931</v>
      </c>
      <c r="D166" t="s">
        <v>781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ht="14.5" x14ac:dyDescent="0.35">
      <c r="A167" t="s">
        <v>221</v>
      </c>
      <c r="B167" t="s">
        <v>661</v>
      </c>
      <c r="C167" t="s">
        <v>932</v>
      </c>
      <c r="D167" t="s">
        <v>781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ht="14.5" x14ac:dyDescent="0.35">
      <c r="A168" t="s">
        <v>24</v>
      </c>
      <c r="C168" t="s">
        <v>933</v>
      </c>
    </row>
    <row r="169" spans="1:36" ht="14.5" x14ac:dyDescent="0.35">
      <c r="A169" t="s">
        <v>168</v>
      </c>
      <c r="B169" t="s">
        <v>662</v>
      </c>
      <c r="C169" t="s">
        <v>934</v>
      </c>
      <c r="D169" t="s">
        <v>781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ht="14.5" x14ac:dyDescent="0.35">
      <c r="A170" t="s">
        <v>169</v>
      </c>
      <c r="B170" t="s">
        <v>663</v>
      </c>
      <c r="C170" t="s">
        <v>935</v>
      </c>
      <c r="D170" t="s">
        <v>781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ht="14.5" x14ac:dyDescent="0.35">
      <c r="A171" t="s">
        <v>170</v>
      </c>
      <c r="B171" t="s">
        <v>664</v>
      </c>
      <c r="C171" t="s">
        <v>936</v>
      </c>
      <c r="D171" t="s">
        <v>781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ht="14.5" x14ac:dyDescent="0.35">
      <c r="A172" t="s">
        <v>171</v>
      </c>
      <c r="B172" t="s">
        <v>665</v>
      </c>
      <c r="C172" t="s">
        <v>937</v>
      </c>
      <c r="D172" t="s">
        <v>781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ht="14.5" x14ac:dyDescent="0.35">
      <c r="A173" t="s">
        <v>172</v>
      </c>
      <c r="B173" t="s">
        <v>666</v>
      </c>
      <c r="C173" t="s">
        <v>938</v>
      </c>
      <c r="D173" t="s">
        <v>781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ht="14.5" x14ac:dyDescent="0.35">
      <c r="A174" t="s">
        <v>173</v>
      </c>
      <c r="B174" t="s">
        <v>667</v>
      </c>
      <c r="C174" t="s">
        <v>939</v>
      </c>
      <c r="D174" t="s">
        <v>781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ht="14.5" x14ac:dyDescent="0.35">
      <c r="A175" t="s">
        <v>218</v>
      </c>
      <c r="B175" t="s">
        <v>668</v>
      </c>
      <c r="C175" t="s">
        <v>940</v>
      </c>
      <c r="D175" t="s">
        <v>781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ht="14.5" x14ac:dyDescent="0.35">
      <c r="A176" t="s">
        <v>219</v>
      </c>
      <c r="B176" t="s">
        <v>669</v>
      </c>
      <c r="C176" t="s">
        <v>941</v>
      </c>
      <c r="D176" t="s">
        <v>781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ht="14.5" x14ac:dyDescent="0.35">
      <c r="A177" t="s">
        <v>167</v>
      </c>
      <c r="B177" t="s">
        <v>670</v>
      </c>
      <c r="C177" t="s">
        <v>942</v>
      </c>
      <c r="D177" t="s">
        <v>781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ht="14.5" x14ac:dyDescent="0.35">
      <c r="A178" t="s">
        <v>174</v>
      </c>
      <c r="B178" t="s">
        <v>671</v>
      </c>
      <c r="C178" t="s">
        <v>943</v>
      </c>
      <c r="D178" t="s">
        <v>781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ht="14.5" x14ac:dyDescent="0.35">
      <c r="A179" t="s">
        <v>175</v>
      </c>
      <c r="B179" t="s">
        <v>672</v>
      </c>
      <c r="C179" t="s">
        <v>944</v>
      </c>
      <c r="D179" t="s">
        <v>781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ht="14.5" x14ac:dyDescent="0.35">
      <c r="A180" t="s">
        <v>176</v>
      </c>
      <c r="B180" t="s">
        <v>673</v>
      </c>
      <c r="C180" t="s">
        <v>945</v>
      </c>
      <c r="D180" t="s">
        <v>781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ht="14.5" x14ac:dyDescent="0.35">
      <c r="A181" t="s">
        <v>177</v>
      </c>
      <c r="B181" t="s">
        <v>674</v>
      </c>
      <c r="C181" t="s">
        <v>946</v>
      </c>
      <c r="D181" t="s">
        <v>781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ht="14.5" x14ac:dyDescent="0.35">
      <c r="A182" t="s">
        <v>178</v>
      </c>
      <c r="B182" t="s">
        <v>675</v>
      </c>
      <c r="C182" t="s">
        <v>947</v>
      </c>
      <c r="D182" t="s">
        <v>781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ht="14.5" x14ac:dyDescent="0.35">
      <c r="A183" t="s">
        <v>220</v>
      </c>
      <c r="B183" t="s">
        <v>676</v>
      </c>
      <c r="C183" t="s">
        <v>948</v>
      </c>
      <c r="D183" t="s">
        <v>781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ht="14.5" x14ac:dyDescent="0.35">
      <c r="A184" t="s">
        <v>221</v>
      </c>
      <c r="B184" t="s">
        <v>677</v>
      </c>
      <c r="C184" t="s">
        <v>949</v>
      </c>
      <c r="D184" t="s">
        <v>781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5" customFormat="1" ht="12.5" thickBot="1" x14ac:dyDescent="0.35">
      <c r="A185" s="35" t="s">
        <v>23</v>
      </c>
      <c r="C185" s="35" t="s">
        <v>950</v>
      </c>
    </row>
    <row r="186" spans="1:36" thickTop="1" x14ac:dyDescent="0.35">
      <c r="A186" t="s">
        <v>168</v>
      </c>
      <c r="B186" t="s">
        <v>678</v>
      </c>
      <c r="C186" t="s">
        <v>951</v>
      </c>
      <c r="D186" t="s">
        <v>781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ht="14.5" x14ac:dyDescent="0.35">
      <c r="A187" t="s">
        <v>169</v>
      </c>
      <c r="B187" t="s">
        <v>679</v>
      </c>
      <c r="C187" t="s">
        <v>952</v>
      </c>
      <c r="D187" t="s">
        <v>781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ht="14.5" x14ac:dyDescent="0.35">
      <c r="A188" t="s">
        <v>170</v>
      </c>
      <c r="B188" t="s">
        <v>680</v>
      </c>
      <c r="C188" t="s">
        <v>953</v>
      </c>
      <c r="D188" t="s">
        <v>781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58" customFormat="1" ht="14.5" x14ac:dyDescent="0.35">
      <c r="A189" s="58" t="s">
        <v>171</v>
      </c>
      <c r="B189" s="58" t="s">
        <v>681</v>
      </c>
      <c r="C189" s="58" t="s">
        <v>954</v>
      </c>
      <c r="D189" s="58" t="s">
        <v>781</v>
      </c>
      <c r="E189" s="58">
        <v>46.540622999999997</v>
      </c>
      <c r="F189" s="58">
        <v>46.112476000000001</v>
      </c>
      <c r="G189" s="58">
        <v>45.679169000000002</v>
      </c>
      <c r="H189" s="58">
        <v>45.311915999999997</v>
      </c>
      <c r="I189" s="58">
        <v>44.952292999999997</v>
      </c>
      <c r="J189" s="58">
        <v>44.642952000000001</v>
      </c>
      <c r="K189" s="58">
        <v>44.328499000000001</v>
      </c>
      <c r="L189" s="58">
        <v>43.998866999999997</v>
      </c>
      <c r="M189" s="58">
        <v>43.694282999999999</v>
      </c>
      <c r="N189" s="58">
        <v>43.434325999999999</v>
      </c>
      <c r="O189" s="58">
        <v>43.211894999999998</v>
      </c>
      <c r="P189" s="58">
        <v>43.016295999999997</v>
      </c>
      <c r="Q189" s="58">
        <v>42.844577999999998</v>
      </c>
      <c r="R189" s="58">
        <v>42.694881000000002</v>
      </c>
      <c r="S189" s="58">
        <v>42.543166999999997</v>
      </c>
      <c r="T189" s="58">
        <v>42.405014000000001</v>
      </c>
      <c r="U189" s="58">
        <v>42.283546000000001</v>
      </c>
      <c r="V189" s="58">
        <v>42.177795000000003</v>
      </c>
      <c r="W189" s="58">
        <v>42.087124000000003</v>
      </c>
      <c r="X189" s="58">
        <v>42.011246</v>
      </c>
      <c r="Y189" s="58">
        <v>41.949455</v>
      </c>
      <c r="Z189" s="58">
        <v>41.956833000000003</v>
      </c>
      <c r="AA189" s="58">
        <v>41.964680000000001</v>
      </c>
      <c r="AB189" s="58">
        <v>41.973193999999999</v>
      </c>
      <c r="AC189" s="58">
        <v>41.982177999999998</v>
      </c>
      <c r="AD189" s="58">
        <v>41.991508000000003</v>
      </c>
      <c r="AE189" s="58">
        <v>42.001148000000001</v>
      </c>
      <c r="AF189" s="58">
        <v>42.011226999999998</v>
      </c>
      <c r="AG189" s="58">
        <v>42.021675000000002</v>
      </c>
      <c r="AH189" s="58">
        <v>42.032307000000003</v>
      </c>
      <c r="AI189" s="58">
        <v>42.023009999999999</v>
      </c>
      <c r="AJ189" s="59">
        <v>-3.0000000000000001E-3</v>
      </c>
    </row>
    <row r="190" spans="1:36" ht="14.5" x14ac:dyDescent="0.35">
      <c r="A190" t="s">
        <v>172</v>
      </c>
      <c r="B190" t="s">
        <v>682</v>
      </c>
      <c r="C190" t="s">
        <v>955</v>
      </c>
      <c r="D190" t="s">
        <v>781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ht="14.5" x14ac:dyDescent="0.35">
      <c r="A191" t="s">
        <v>173</v>
      </c>
      <c r="B191" t="s">
        <v>683</v>
      </c>
      <c r="C191" t="s">
        <v>956</v>
      </c>
      <c r="D191" t="s">
        <v>781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ht="14.5" x14ac:dyDescent="0.35">
      <c r="A192" t="s">
        <v>218</v>
      </c>
      <c r="B192" t="s">
        <v>684</v>
      </c>
      <c r="C192" t="s">
        <v>957</v>
      </c>
      <c r="D192" t="s">
        <v>781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ht="14.5" x14ac:dyDescent="0.35">
      <c r="A193" t="s">
        <v>219</v>
      </c>
      <c r="B193" t="s">
        <v>685</v>
      </c>
      <c r="C193" t="s">
        <v>958</v>
      </c>
      <c r="D193" t="s">
        <v>781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ht="14.5" x14ac:dyDescent="0.35">
      <c r="A194" t="s">
        <v>167</v>
      </c>
      <c r="B194" t="s">
        <v>686</v>
      </c>
      <c r="C194" t="s">
        <v>959</v>
      </c>
      <c r="D194" t="s">
        <v>781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ht="14.5" x14ac:dyDescent="0.35">
      <c r="A195" t="s">
        <v>174</v>
      </c>
      <c r="B195" t="s">
        <v>687</v>
      </c>
      <c r="C195" t="s">
        <v>960</v>
      </c>
      <c r="D195" t="s">
        <v>781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ht="14.5" x14ac:dyDescent="0.35">
      <c r="A196" t="s">
        <v>175</v>
      </c>
      <c r="B196" t="s">
        <v>688</v>
      </c>
      <c r="C196" t="s">
        <v>961</v>
      </c>
      <c r="D196" t="s">
        <v>781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ht="14.5" x14ac:dyDescent="0.35">
      <c r="A197" t="s">
        <v>176</v>
      </c>
      <c r="B197" t="s">
        <v>689</v>
      </c>
      <c r="C197" t="s">
        <v>962</v>
      </c>
      <c r="D197" t="s">
        <v>781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ht="14.5" x14ac:dyDescent="0.35">
      <c r="A198" t="s">
        <v>177</v>
      </c>
      <c r="B198" t="s">
        <v>690</v>
      </c>
      <c r="C198" t="s">
        <v>963</v>
      </c>
      <c r="D198" t="s">
        <v>781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ht="14.5" x14ac:dyDescent="0.35">
      <c r="A199" t="s">
        <v>178</v>
      </c>
      <c r="B199" t="s">
        <v>691</v>
      </c>
      <c r="C199" t="s">
        <v>964</v>
      </c>
      <c r="D199" t="s">
        <v>781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ht="14.5" x14ac:dyDescent="0.35">
      <c r="A200" t="s">
        <v>220</v>
      </c>
      <c r="B200" t="s">
        <v>692</v>
      </c>
      <c r="C200" t="s">
        <v>965</v>
      </c>
      <c r="D200" t="s">
        <v>781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ht="14.5" x14ac:dyDescent="0.35">
      <c r="A201" t="s">
        <v>221</v>
      </c>
      <c r="B201" t="s">
        <v>693</v>
      </c>
      <c r="C201" t="s">
        <v>966</v>
      </c>
      <c r="D201" t="s">
        <v>781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t="14.5" hidden="1" x14ac:dyDescent="0.35">
      <c r="A202" t="s">
        <v>200</v>
      </c>
      <c r="C202" t="s">
        <v>967</v>
      </c>
    </row>
    <row r="203" spans="1:36" ht="14.5" hidden="1" x14ac:dyDescent="0.35">
      <c r="A203" t="s">
        <v>168</v>
      </c>
      <c r="B203" t="s">
        <v>694</v>
      </c>
      <c r="C203" t="s">
        <v>968</v>
      </c>
      <c r="D203" t="s">
        <v>781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t="14.5" hidden="1" x14ac:dyDescent="0.35">
      <c r="A204" t="s">
        <v>169</v>
      </c>
      <c r="B204" t="s">
        <v>695</v>
      </c>
      <c r="C204" t="s">
        <v>969</v>
      </c>
      <c r="D204" t="s">
        <v>781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t="14.5" hidden="1" x14ac:dyDescent="0.35">
      <c r="A205" t="s">
        <v>170</v>
      </c>
      <c r="B205" t="s">
        <v>696</v>
      </c>
      <c r="C205" t="s">
        <v>970</v>
      </c>
      <c r="D205" t="s">
        <v>781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t="14.5" hidden="1" x14ac:dyDescent="0.35">
      <c r="A206" t="s">
        <v>171</v>
      </c>
      <c r="B206" t="s">
        <v>697</v>
      </c>
      <c r="C206" t="s">
        <v>971</v>
      </c>
      <c r="D206" t="s">
        <v>781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t="14.5" hidden="1" x14ac:dyDescent="0.35">
      <c r="A207" t="s">
        <v>172</v>
      </c>
      <c r="B207" t="s">
        <v>698</v>
      </c>
      <c r="C207" t="s">
        <v>972</v>
      </c>
      <c r="D207" t="s">
        <v>781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t="14.5" hidden="1" x14ac:dyDescent="0.35">
      <c r="A208" t="s">
        <v>173</v>
      </c>
      <c r="B208" t="s">
        <v>699</v>
      </c>
      <c r="C208" t="s">
        <v>973</v>
      </c>
      <c r="D208" t="s">
        <v>781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t="14.5" hidden="1" x14ac:dyDescent="0.35">
      <c r="A209" t="s">
        <v>218</v>
      </c>
      <c r="B209" t="s">
        <v>700</v>
      </c>
      <c r="C209" t="s">
        <v>974</v>
      </c>
      <c r="D209" t="s">
        <v>781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t="14.5" hidden="1" x14ac:dyDescent="0.35">
      <c r="A210" t="s">
        <v>219</v>
      </c>
      <c r="B210" t="s">
        <v>701</v>
      </c>
      <c r="C210" t="s">
        <v>975</v>
      </c>
      <c r="D210" t="s">
        <v>781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t="14.5" hidden="1" x14ac:dyDescent="0.35">
      <c r="A211" t="s">
        <v>167</v>
      </c>
      <c r="B211" t="s">
        <v>702</v>
      </c>
      <c r="C211" t="s">
        <v>976</v>
      </c>
      <c r="D211" t="s">
        <v>781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t="14.5" hidden="1" x14ac:dyDescent="0.35">
      <c r="A212" t="s">
        <v>174</v>
      </c>
      <c r="B212" t="s">
        <v>703</v>
      </c>
      <c r="C212" t="s">
        <v>977</v>
      </c>
      <c r="D212" t="s">
        <v>781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t="14.5" hidden="1" x14ac:dyDescent="0.35">
      <c r="A213" t="s">
        <v>175</v>
      </c>
      <c r="B213" t="s">
        <v>704</v>
      </c>
      <c r="C213" t="s">
        <v>978</v>
      </c>
      <c r="D213" t="s">
        <v>781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t="14.5" hidden="1" x14ac:dyDescent="0.35">
      <c r="A214" t="s">
        <v>176</v>
      </c>
      <c r="B214" t="s">
        <v>705</v>
      </c>
      <c r="C214" t="s">
        <v>979</v>
      </c>
      <c r="D214" t="s">
        <v>781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t="14.5" hidden="1" x14ac:dyDescent="0.35">
      <c r="A215" t="s">
        <v>177</v>
      </c>
      <c r="B215" t="s">
        <v>706</v>
      </c>
      <c r="C215" t="s">
        <v>980</v>
      </c>
      <c r="D215" t="s">
        <v>781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t="14.5" hidden="1" x14ac:dyDescent="0.35">
      <c r="A216" t="s">
        <v>178</v>
      </c>
      <c r="B216" t="s">
        <v>707</v>
      </c>
      <c r="C216" t="s">
        <v>981</v>
      </c>
      <c r="D216" t="s">
        <v>781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t="14.5" hidden="1" x14ac:dyDescent="0.35">
      <c r="A217" t="s">
        <v>220</v>
      </c>
      <c r="B217" t="s">
        <v>708</v>
      </c>
      <c r="C217" t="s">
        <v>982</v>
      </c>
      <c r="D217" t="s">
        <v>781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t="14.5" hidden="1" x14ac:dyDescent="0.35">
      <c r="A218" t="s">
        <v>221</v>
      </c>
      <c r="B218" t="s">
        <v>709</v>
      </c>
      <c r="C218" t="s">
        <v>983</v>
      </c>
      <c r="D218" t="s">
        <v>781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t="14.5" hidden="1" x14ac:dyDescent="0.35">
      <c r="A219" t="s">
        <v>22</v>
      </c>
      <c r="C219" t="s">
        <v>984</v>
      </c>
    </row>
    <row r="220" spans="1:36" ht="14.5" hidden="1" x14ac:dyDescent="0.35">
      <c r="A220" t="s">
        <v>168</v>
      </c>
      <c r="B220" t="s">
        <v>710</v>
      </c>
      <c r="C220" t="s">
        <v>985</v>
      </c>
      <c r="D220" t="s">
        <v>781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t="14.5" hidden="1" x14ac:dyDescent="0.35">
      <c r="A221" t="s">
        <v>169</v>
      </c>
      <c r="B221" t="s">
        <v>711</v>
      </c>
      <c r="C221" t="s">
        <v>986</v>
      </c>
      <c r="D221" t="s">
        <v>781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t="14.5" hidden="1" x14ac:dyDescent="0.35">
      <c r="A222" t="s">
        <v>170</v>
      </c>
      <c r="B222" t="s">
        <v>712</v>
      </c>
      <c r="C222" t="s">
        <v>987</v>
      </c>
      <c r="D222" t="s">
        <v>781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t="14.5" hidden="1" x14ac:dyDescent="0.35">
      <c r="A223" t="s">
        <v>171</v>
      </c>
      <c r="B223" t="s">
        <v>713</v>
      </c>
      <c r="C223" t="s">
        <v>988</v>
      </c>
      <c r="D223" t="s">
        <v>781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t="14.5" hidden="1" x14ac:dyDescent="0.35">
      <c r="A224" t="s">
        <v>172</v>
      </c>
      <c r="B224" t="s">
        <v>714</v>
      </c>
      <c r="C224" t="s">
        <v>989</v>
      </c>
      <c r="D224" t="s">
        <v>781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t="14.5" hidden="1" x14ac:dyDescent="0.35">
      <c r="A225" t="s">
        <v>173</v>
      </c>
      <c r="B225" t="s">
        <v>715</v>
      </c>
      <c r="C225" t="s">
        <v>990</v>
      </c>
      <c r="D225" t="s">
        <v>781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t="14.5" hidden="1" x14ac:dyDescent="0.35">
      <c r="A226" t="s">
        <v>218</v>
      </c>
      <c r="B226" t="s">
        <v>716</v>
      </c>
      <c r="C226" t="s">
        <v>991</v>
      </c>
      <c r="D226" t="s">
        <v>781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t="14.5" hidden="1" x14ac:dyDescent="0.35">
      <c r="A227" t="s">
        <v>219</v>
      </c>
      <c r="B227" t="s">
        <v>717</v>
      </c>
      <c r="C227" t="s">
        <v>992</v>
      </c>
      <c r="D227" t="s">
        <v>781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t="14.5" hidden="1" x14ac:dyDescent="0.35">
      <c r="A228" t="s">
        <v>167</v>
      </c>
      <c r="B228" t="s">
        <v>718</v>
      </c>
      <c r="C228" t="s">
        <v>993</v>
      </c>
      <c r="D228" t="s">
        <v>781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t="14.5" hidden="1" x14ac:dyDescent="0.35">
      <c r="A229" t="s">
        <v>174</v>
      </c>
      <c r="B229" t="s">
        <v>719</v>
      </c>
      <c r="C229" t="s">
        <v>994</v>
      </c>
      <c r="D229" t="s">
        <v>781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t="14.5" hidden="1" x14ac:dyDescent="0.35">
      <c r="A230" t="s">
        <v>175</v>
      </c>
      <c r="B230" t="s">
        <v>720</v>
      </c>
      <c r="C230" t="s">
        <v>995</v>
      </c>
      <c r="D230" t="s">
        <v>781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t="14.5" hidden="1" x14ac:dyDescent="0.35">
      <c r="A231" t="s">
        <v>176</v>
      </c>
      <c r="B231" t="s">
        <v>721</v>
      </c>
      <c r="C231" t="s">
        <v>996</v>
      </c>
      <c r="D231" t="s">
        <v>781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t="14.5" hidden="1" x14ac:dyDescent="0.35">
      <c r="A232" t="s">
        <v>177</v>
      </c>
      <c r="B232" t="s">
        <v>722</v>
      </c>
      <c r="C232" t="s">
        <v>997</v>
      </c>
      <c r="D232" t="s">
        <v>781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t="14.5" hidden="1" x14ac:dyDescent="0.35">
      <c r="A233" t="s">
        <v>178</v>
      </c>
      <c r="B233" t="s">
        <v>723</v>
      </c>
      <c r="C233" t="s">
        <v>998</v>
      </c>
      <c r="D233" t="s">
        <v>781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t="14.5" hidden="1" x14ac:dyDescent="0.35">
      <c r="A234" t="s">
        <v>220</v>
      </c>
      <c r="B234" t="s">
        <v>724</v>
      </c>
      <c r="C234" t="s">
        <v>999</v>
      </c>
      <c r="D234" t="s">
        <v>781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t="14.5" hidden="1" x14ac:dyDescent="0.35">
      <c r="A235" t="s">
        <v>221</v>
      </c>
      <c r="B235" t="s">
        <v>725</v>
      </c>
      <c r="C235" t="s">
        <v>1000</v>
      </c>
      <c r="D235" t="s">
        <v>781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t="14.5" hidden="1" x14ac:dyDescent="0.35">
      <c r="A236" t="s">
        <v>21</v>
      </c>
      <c r="C236" t="s">
        <v>1001</v>
      </c>
    </row>
    <row r="237" spans="1:36" ht="14.5" hidden="1" x14ac:dyDescent="0.35">
      <c r="A237" t="s">
        <v>168</v>
      </c>
      <c r="B237" t="s">
        <v>726</v>
      </c>
      <c r="C237" t="s">
        <v>1002</v>
      </c>
      <c r="D237" t="s">
        <v>781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t="14.5" hidden="1" x14ac:dyDescent="0.35">
      <c r="A238" t="s">
        <v>169</v>
      </c>
      <c r="B238" t="s">
        <v>727</v>
      </c>
      <c r="C238" t="s">
        <v>1003</v>
      </c>
      <c r="D238" t="s">
        <v>781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t="14.5" hidden="1" x14ac:dyDescent="0.35">
      <c r="A239" t="s">
        <v>170</v>
      </c>
      <c r="B239" t="s">
        <v>728</v>
      </c>
      <c r="C239" t="s">
        <v>1004</v>
      </c>
      <c r="D239" t="s">
        <v>781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t="14.5" hidden="1" x14ac:dyDescent="0.35">
      <c r="A240" t="s">
        <v>171</v>
      </c>
      <c r="B240" t="s">
        <v>729</v>
      </c>
      <c r="C240" t="s">
        <v>1005</v>
      </c>
      <c r="D240" t="s">
        <v>781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t="14.5" hidden="1" x14ac:dyDescent="0.35">
      <c r="A241" t="s">
        <v>172</v>
      </c>
      <c r="B241" t="s">
        <v>730</v>
      </c>
      <c r="C241" t="s">
        <v>1006</v>
      </c>
      <c r="D241" t="s">
        <v>781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t="14.5" hidden="1" x14ac:dyDescent="0.35">
      <c r="A242" t="s">
        <v>173</v>
      </c>
      <c r="B242" t="s">
        <v>731</v>
      </c>
      <c r="C242" t="s">
        <v>1007</v>
      </c>
      <c r="D242" t="s">
        <v>781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t="14.5" hidden="1" x14ac:dyDescent="0.35">
      <c r="A243" t="s">
        <v>218</v>
      </c>
      <c r="B243" t="s">
        <v>732</v>
      </c>
      <c r="C243" t="s">
        <v>1008</v>
      </c>
      <c r="D243" t="s">
        <v>781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t="14.5" hidden="1" x14ac:dyDescent="0.35">
      <c r="A244" t="s">
        <v>219</v>
      </c>
      <c r="B244" t="s">
        <v>733</v>
      </c>
      <c r="C244" t="s">
        <v>1009</v>
      </c>
      <c r="D244" t="s">
        <v>781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t="14.5" hidden="1" x14ac:dyDescent="0.35">
      <c r="A245" t="s">
        <v>167</v>
      </c>
      <c r="B245" t="s">
        <v>734</v>
      </c>
      <c r="C245" t="s">
        <v>1010</v>
      </c>
      <c r="D245" t="s">
        <v>781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t="14.5" hidden="1" x14ac:dyDescent="0.35">
      <c r="A246" t="s">
        <v>174</v>
      </c>
      <c r="B246" t="s">
        <v>735</v>
      </c>
      <c r="C246" t="s">
        <v>1011</v>
      </c>
      <c r="D246" t="s">
        <v>781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t="14.5" hidden="1" x14ac:dyDescent="0.35">
      <c r="A247" t="s">
        <v>175</v>
      </c>
      <c r="B247" t="s">
        <v>736</v>
      </c>
      <c r="C247" t="s">
        <v>1012</v>
      </c>
      <c r="D247" t="s">
        <v>781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t="14.5" hidden="1" x14ac:dyDescent="0.35">
      <c r="A248" t="s">
        <v>176</v>
      </c>
      <c r="B248" t="s">
        <v>737</v>
      </c>
      <c r="C248" t="s">
        <v>1013</v>
      </c>
      <c r="D248" t="s">
        <v>781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t="14.5" hidden="1" x14ac:dyDescent="0.35">
      <c r="A249" t="s">
        <v>177</v>
      </c>
      <c r="B249" t="s">
        <v>738</v>
      </c>
      <c r="C249" t="s">
        <v>1014</v>
      </c>
      <c r="D249" t="s">
        <v>781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t="14.5" hidden="1" x14ac:dyDescent="0.35">
      <c r="A250" t="s">
        <v>178</v>
      </c>
      <c r="B250" t="s">
        <v>739</v>
      </c>
      <c r="C250" t="s">
        <v>1015</v>
      </c>
      <c r="D250" t="s">
        <v>781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t="14.5" hidden="1" x14ac:dyDescent="0.35">
      <c r="A251" t="s">
        <v>220</v>
      </c>
      <c r="B251" t="s">
        <v>740</v>
      </c>
      <c r="C251" t="s">
        <v>1016</v>
      </c>
      <c r="D251" t="s">
        <v>781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t="14.5" hidden="1" x14ac:dyDescent="0.35">
      <c r="A252" t="s">
        <v>221</v>
      </c>
      <c r="B252" t="s">
        <v>741</v>
      </c>
      <c r="C252" t="s">
        <v>1017</v>
      </c>
      <c r="D252" t="s">
        <v>781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t="14.5" hidden="1" x14ac:dyDescent="0.35">
      <c r="A253" t="s">
        <v>20</v>
      </c>
      <c r="C253" t="s">
        <v>1018</v>
      </c>
    </row>
    <row r="254" spans="1:36" ht="14.5" hidden="1" x14ac:dyDescent="0.35">
      <c r="A254" t="s">
        <v>168</v>
      </c>
      <c r="B254" t="s">
        <v>742</v>
      </c>
      <c r="C254" t="s">
        <v>1019</v>
      </c>
      <c r="D254" t="s">
        <v>781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t="14.5" hidden="1" x14ac:dyDescent="0.35">
      <c r="A255" t="s">
        <v>169</v>
      </c>
      <c r="B255" t="s">
        <v>743</v>
      </c>
      <c r="C255" t="s">
        <v>1020</v>
      </c>
      <c r="D255" t="s">
        <v>781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t="14.5" hidden="1" x14ac:dyDescent="0.35">
      <c r="A256" t="s">
        <v>170</v>
      </c>
      <c r="B256" t="s">
        <v>744</v>
      </c>
      <c r="C256" t="s">
        <v>1021</v>
      </c>
      <c r="D256" t="s">
        <v>781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t="14.5" hidden="1" x14ac:dyDescent="0.35">
      <c r="A257" t="s">
        <v>171</v>
      </c>
      <c r="B257" t="s">
        <v>745</v>
      </c>
      <c r="C257" t="s">
        <v>1022</v>
      </c>
      <c r="D257" t="s">
        <v>781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t="14.5" hidden="1" x14ac:dyDescent="0.35">
      <c r="A258" t="s">
        <v>172</v>
      </c>
      <c r="B258" t="s">
        <v>746</v>
      </c>
      <c r="C258" t="s">
        <v>1023</v>
      </c>
      <c r="D258" t="s">
        <v>781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t="14.5" hidden="1" x14ac:dyDescent="0.35">
      <c r="A259" t="s">
        <v>173</v>
      </c>
      <c r="B259" t="s">
        <v>747</v>
      </c>
      <c r="C259" t="s">
        <v>1024</v>
      </c>
      <c r="D259" t="s">
        <v>781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t="14.5" hidden="1" x14ac:dyDescent="0.35">
      <c r="A260" t="s">
        <v>218</v>
      </c>
      <c r="B260" t="s">
        <v>748</v>
      </c>
      <c r="C260" t="s">
        <v>1025</v>
      </c>
      <c r="D260" t="s">
        <v>781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t="14.5" hidden="1" x14ac:dyDescent="0.35">
      <c r="A261" t="s">
        <v>219</v>
      </c>
      <c r="B261" t="s">
        <v>749</v>
      </c>
      <c r="C261" t="s">
        <v>1026</v>
      </c>
      <c r="D261" t="s">
        <v>781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t="14.5" hidden="1" x14ac:dyDescent="0.35">
      <c r="A262" t="s">
        <v>167</v>
      </c>
      <c r="B262" t="s">
        <v>750</v>
      </c>
      <c r="C262" t="s">
        <v>1027</v>
      </c>
      <c r="D262" t="s">
        <v>781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t="14.5" hidden="1" x14ac:dyDescent="0.35">
      <c r="A263" t="s">
        <v>174</v>
      </c>
      <c r="B263" t="s">
        <v>751</v>
      </c>
      <c r="C263" t="s">
        <v>1028</v>
      </c>
      <c r="D263" t="s">
        <v>781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t="14.5" hidden="1" x14ac:dyDescent="0.35">
      <c r="A264" t="s">
        <v>175</v>
      </c>
      <c r="B264" t="s">
        <v>752</v>
      </c>
      <c r="C264" t="s">
        <v>1029</v>
      </c>
      <c r="D264" t="s">
        <v>781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t="14.5" hidden="1" x14ac:dyDescent="0.35">
      <c r="A265" t="s">
        <v>176</v>
      </c>
      <c r="B265" t="s">
        <v>753</v>
      </c>
      <c r="C265" t="s">
        <v>1030</v>
      </c>
      <c r="D265" t="s">
        <v>781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t="14.5" hidden="1" x14ac:dyDescent="0.35">
      <c r="A266" t="s">
        <v>177</v>
      </c>
      <c r="B266" t="s">
        <v>754</v>
      </c>
      <c r="C266" t="s">
        <v>1031</v>
      </c>
      <c r="D266" t="s">
        <v>781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t="14.5" hidden="1" x14ac:dyDescent="0.35">
      <c r="A267" t="s">
        <v>178</v>
      </c>
      <c r="B267" t="s">
        <v>755</v>
      </c>
      <c r="C267" t="s">
        <v>1032</v>
      </c>
      <c r="D267" t="s">
        <v>781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t="14.5" hidden="1" x14ac:dyDescent="0.35">
      <c r="A268" t="s">
        <v>220</v>
      </c>
      <c r="B268" t="s">
        <v>756</v>
      </c>
      <c r="C268" t="s">
        <v>1033</v>
      </c>
      <c r="D268" t="s">
        <v>781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t="14.5" hidden="1" x14ac:dyDescent="0.35">
      <c r="A269" t="s">
        <v>221</v>
      </c>
      <c r="B269" t="s">
        <v>757</v>
      </c>
      <c r="C269" t="s">
        <v>1034</v>
      </c>
      <c r="D269" t="s">
        <v>781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t="14.5" hidden="1" x14ac:dyDescent="0.35">
      <c r="A270" t="s">
        <v>19</v>
      </c>
      <c r="C270" t="s">
        <v>1035</v>
      </c>
    </row>
    <row r="271" spans="1:36" ht="14.5" hidden="1" x14ac:dyDescent="0.35">
      <c r="A271" t="s">
        <v>168</v>
      </c>
      <c r="B271" t="s">
        <v>758</v>
      </c>
      <c r="C271" t="s">
        <v>1036</v>
      </c>
      <c r="D271" t="s">
        <v>781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t="14.5" hidden="1" x14ac:dyDescent="0.35">
      <c r="A272" t="s">
        <v>169</v>
      </c>
      <c r="B272" t="s">
        <v>759</v>
      </c>
      <c r="C272" t="s">
        <v>1037</v>
      </c>
      <c r="D272" t="s">
        <v>781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t="14.5" hidden="1" x14ac:dyDescent="0.35">
      <c r="A273" t="s">
        <v>170</v>
      </c>
      <c r="B273" t="s">
        <v>760</v>
      </c>
      <c r="C273" t="s">
        <v>1038</v>
      </c>
      <c r="D273" t="s">
        <v>781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t="14.5" hidden="1" x14ac:dyDescent="0.35">
      <c r="A274" t="s">
        <v>171</v>
      </c>
      <c r="B274" t="s">
        <v>761</v>
      </c>
      <c r="C274" t="s">
        <v>1039</v>
      </c>
      <c r="D274" t="s">
        <v>781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t="14.5" hidden="1" x14ac:dyDescent="0.35">
      <c r="A275" t="s">
        <v>172</v>
      </c>
      <c r="B275" t="s">
        <v>762</v>
      </c>
      <c r="C275" t="s">
        <v>1040</v>
      </c>
      <c r="D275" t="s">
        <v>781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t="14.5" hidden="1" x14ac:dyDescent="0.35">
      <c r="A276" t="s">
        <v>173</v>
      </c>
      <c r="B276" t="s">
        <v>763</v>
      </c>
      <c r="C276" t="s">
        <v>1041</v>
      </c>
      <c r="D276" t="s">
        <v>781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t="14.5" hidden="1" x14ac:dyDescent="0.35">
      <c r="A277" t="s">
        <v>218</v>
      </c>
      <c r="B277" t="s">
        <v>764</v>
      </c>
      <c r="C277" t="s">
        <v>1042</v>
      </c>
      <c r="D277" t="s">
        <v>781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t="14.5" hidden="1" x14ac:dyDescent="0.35">
      <c r="A278" t="s">
        <v>219</v>
      </c>
      <c r="B278" t="s">
        <v>765</v>
      </c>
      <c r="C278" t="s">
        <v>1043</v>
      </c>
      <c r="D278" t="s">
        <v>781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t="14.5" hidden="1" x14ac:dyDescent="0.35">
      <c r="A279" t="s">
        <v>167</v>
      </c>
      <c r="B279" t="s">
        <v>766</v>
      </c>
      <c r="C279" t="s">
        <v>1044</v>
      </c>
      <c r="D279" t="s">
        <v>781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t="14.5" hidden="1" x14ac:dyDescent="0.35">
      <c r="A280" t="s">
        <v>174</v>
      </c>
      <c r="B280" t="s">
        <v>767</v>
      </c>
      <c r="C280" t="s">
        <v>1045</v>
      </c>
      <c r="D280" t="s">
        <v>781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t="14.5" hidden="1" x14ac:dyDescent="0.35">
      <c r="A281" t="s">
        <v>175</v>
      </c>
      <c r="B281" t="s">
        <v>768</v>
      </c>
      <c r="C281" t="s">
        <v>1046</v>
      </c>
      <c r="D281" t="s">
        <v>781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t="14.5" hidden="1" x14ac:dyDescent="0.35">
      <c r="A282" t="s">
        <v>176</v>
      </c>
      <c r="B282" t="s">
        <v>769</v>
      </c>
      <c r="C282" t="s">
        <v>1047</v>
      </c>
      <c r="D282" t="s">
        <v>781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t="14.5" hidden="1" x14ac:dyDescent="0.35">
      <c r="A283" t="s">
        <v>177</v>
      </c>
      <c r="B283" t="s">
        <v>770</v>
      </c>
      <c r="C283" t="s">
        <v>1048</v>
      </c>
      <c r="D283" t="s">
        <v>781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t="14.5" hidden="1" x14ac:dyDescent="0.35">
      <c r="A284" t="s">
        <v>178</v>
      </c>
      <c r="B284" t="s">
        <v>771</v>
      </c>
      <c r="C284" t="s">
        <v>1049</v>
      </c>
      <c r="D284" t="s">
        <v>781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t="14.5" hidden="1" x14ac:dyDescent="0.35">
      <c r="A285" t="s">
        <v>220</v>
      </c>
      <c r="B285" t="s">
        <v>772</v>
      </c>
      <c r="C285" t="s">
        <v>1050</v>
      </c>
      <c r="D285" t="s">
        <v>781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t="14.5" hidden="1" x14ac:dyDescent="0.35">
      <c r="A286" t="s">
        <v>221</v>
      </c>
      <c r="B286" t="s">
        <v>773</v>
      </c>
      <c r="C286" t="s">
        <v>1051</v>
      </c>
      <c r="D286" t="s">
        <v>781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t="14.5" hidden="1" x14ac:dyDescent="0.35">
      <c r="A287" t="s">
        <v>18</v>
      </c>
      <c r="C287" t="s">
        <v>1052</v>
      </c>
    </row>
    <row r="288" spans="1:36" ht="14.5" hidden="1" x14ac:dyDescent="0.35">
      <c r="A288" t="s">
        <v>162</v>
      </c>
      <c r="B288" t="s">
        <v>774</v>
      </c>
      <c r="C288" t="s">
        <v>1053</v>
      </c>
      <c r="D288" t="s">
        <v>781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t="14.5" hidden="1" x14ac:dyDescent="0.35">
      <c r="A289" t="s">
        <v>775</v>
      </c>
      <c r="B289" t="s">
        <v>776</v>
      </c>
      <c r="C289" t="s">
        <v>1054</v>
      </c>
      <c r="D289" t="s">
        <v>781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t="14.5" hidden="1" x14ac:dyDescent="0.35">
      <c r="A290" t="s">
        <v>777</v>
      </c>
      <c r="B290" t="s">
        <v>778</v>
      </c>
      <c r="C290" t="s">
        <v>1055</v>
      </c>
      <c r="D290" t="s">
        <v>781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4.5" x14ac:dyDescent="0.35"/>
  <cols>
    <col min="1" max="1" width="14.26953125" bestFit="1" customWidth="1"/>
    <col min="2" max="2" width="5" bestFit="1" customWidth="1"/>
    <col min="3" max="3" width="60.1796875" customWidth="1"/>
    <col min="4" max="4" width="15.1796875" bestFit="1" customWidth="1"/>
    <col min="5" max="5" width="9.26953125" bestFit="1" customWidth="1"/>
    <col min="6" max="6" width="9.453125" bestFit="1" customWidth="1"/>
    <col min="7" max="7" width="12" style="26" bestFit="1" customWidth="1"/>
    <col min="8" max="9" width="19.7265625" bestFit="1" customWidth="1"/>
    <col min="10" max="10" width="17.7265625" bestFit="1" customWidth="1"/>
    <col min="11" max="12" width="255.7265625" bestFit="1" customWidth="1"/>
  </cols>
  <sheetData>
    <row r="1" spans="1:12" s="1" customFormat="1" ht="43.5" x14ac:dyDescent="0.35">
      <c r="A1" s="1" t="s">
        <v>1161</v>
      </c>
      <c r="B1" s="1" t="s">
        <v>1093</v>
      </c>
      <c r="C1" s="1" t="s">
        <v>1162</v>
      </c>
      <c r="D1" s="1" t="s">
        <v>1163</v>
      </c>
      <c r="E1" s="1" t="s">
        <v>1164</v>
      </c>
      <c r="F1" s="1" t="s">
        <v>1165</v>
      </c>
      <c r="G1" s="54" t="s">
        <v>1166</v>
      </c>
      <c r="H1" s="1" t="s">
        <v>1167</v>
      </c>
      <c r="I1" s="1" t="s">
        <v>1168</v>
      </c>
      <c r="J1" s="1" t="s">
        <v>1169</v>
      </c>
      <c r="K1" s="1" t="s">
        <v>1170</v>
      </c>
      <c r="L1" s="1" t="s">
        <v>1171</v>
      </c>
    </row>
    <row r="2" spans="1:12" hidden="1" x14ac:dyDescent="0.35">
      <c r="A2" t="s">
        <v>1172</v>
      </c>
      <c r="B2">
        <v>2020</v>
      </c>
      <c r="C2" t="s">
        <v>1173</v>
      </c>
      <c r="D2" t="s">
        <v>1174</v>
      </c>
      <c r="E2" t="s">
        <v>1175</v>
      </c>
      <c r="F2" t="s">
        <v>284</v>
      </c>
      <c r="G2" s="26">
        <v>43060</v>
      </c>
      <c r="H2">
        <v>93.4</v>
      </c>
      <c r="I2" t="s">
        <v>1176</v>
      </c>
      <c r="J2">
        <v>93.4</v>
      </c>
      <c r="K2" t="s">
        <v>1177</v>
      </c>
      <c r="L2" t="s">
        <v>1178</v>
      </c>
    </row>
    <row r="3" spans="1:12" hidden="1" x14ac:dyDescent="0.35">
      <c r="A3" t="s">
        <v>1172</v>
      </c>
      <c r="B3">
        <v>2025</v>
      </c>
      <c r="C3" t="s">
        <v>1173</v>
      </c>
      <c r="D3" t="s">
        <v>1174</v>
      </c>
      <c r="E3" t="s">
        <v>1175</v>
      </c>
      <c r="F3" t="s">
        <v>284</v>
      </c>
      <c r="G3" s="26">
        <v>37030</v>
      </c>
      <c r="H3">
        <v>117</v>
      </c>
      <c r="I3" t="s">
        <v>1176</v>
      </c>
      <c r="J3">
        <v>117</v>
      </c>
      <c r="K3" t="s">
        <v>1179</v>
      </c>
      <c r="L3" t="s">
        <v>1178</v>
      </c>
    </row>
    <row r="4" spans="1:12" hidden="1" x14ac:dyDescent="0.35">
      <c r="A4" t="s">
        <v>1172</v>
      </c>
      <c r="B4">
        <v>2030</v>
      </c>
      <c r="C4" t="s">
        <v>1173</v>
      </c>
      <c r="D4" t="s">
        <v>1174</v>
      </c>
      <c r="E4" t="s">
        <v>1175</v>
      </c>
      <c r="F4" t="s">
        <v>284</v>
      </c>
      <c r="G4" s="26">
        <v>33980</v>
      </c>
      <c r="H4">
        <v>125</v>
      </c>
      <c r="I4" t="s">
        <v>1176</v>
      </c>
      <c r="J4">
        <v>125</v>
      </c>
      <c r="K4" t="s">
        <v>1180</v>
      </c>
      <c r="L4" t="s">
        <v>1178</v>
      </c>
    </row>
    <row r="5" spans="1:12" hidden="1" x14ac:dyDescent="0.35">
      <c r="A5" t="s">
        <v>1172</v>
      </c>
      <c r="B5">
        <v>2035</v>
      </c>
      <c r="C5" t="s">
        <v>1173</v>
      </c>
      <c r="D5" t="s">
        <v>1174</v>
      </c>
      <c r="E5" t="s">
        <v>1175</v>
      </c>
      <c r="F5" t="s">
        <v>284</v>
      </c>
      <c r="G5" s="26">
        <v>32350</v>
      </c>
      <c r="H5">
        <v>133</v>
      </c>
      <c r="I5" t="s">
        <v>1176</v>
      </c>
      <c r="J5">
        <v>133</v>
      </c>
      <c r="K5" t="s">
        <v>1181</v>
      </c>
      <c r="L5" t="s">
        <v>1178</v>
      </c>
    </row>
    <row r="6" spans="1:12" hidden="1" x14ac:dyDescent="0.35">
      <c r="A6" t="s">
        <v>1172</v>
      </c>
      <c r="B6">
        <v>2040</v>
      </c>
      <c r="C6" t="s">
        <v>1173</v>
      </c>
      <c r="D6" t="s">
        <v>1174</v>
      </c>
      <c r="E6" t="s">
        <v>1175</v>
      </c>
      <c r="F6" t="s">
        <v>284</v>
      </c>
      <c r="G6" s="26">
        <v>31380</v>
      </c>
      <c r="H6">
        <v>138</v>
      </c>
      <c r="I6" t="s">
        <v>1176</v>
      </c>
      <c r="J6">
        <v>138</v>
      </c>
      <c r="K6" t="s">
        <v>1182</v>
      </c>
      <c r="L6" t="s">
        <v>1178</v>
      </c>
    </row>
    <row r="7" spans="1:12" hidden="1" x14ac:dyDescent="0.35">
      <c r="A7" t="s">
        <v>1172</v>
      </c>
      <c r="B7">
        <v>2045</v>
      </c>
      <c r="C7" t="s">
        <v>1173</v>
      </c>
      <c r="D7" t="s">
        <v>1174</v>
      </c>
      <c r="E7" t="s">
        <v>1175</v>
      </c>
      <c r="F7" t="s">
        <v>284</v>
      </c>
      <c r="G7" s="26">
        <v>30420</v>
      </c>
      <c r="H7">
        <v>143</v>
      </c>
      <c r="I7" t="s">
        <v>1176</v>
      </c>
      <c r="J7">
        <v>143</v>
      </c>
      <c r="K7" t="s">
        <v>1182</v>
      </c>
      <c r="L7" t="s">
        <v>1178</v>
      </c>
    </row>
    <row r="8" spans="1:12" hidden="1" x14ac:dyDescent="0.35">
      <c r="A8" t="s">
        <v>1172</v>
      </c>
      <c r="B8">
        <v>2050</v>
      </c>
      <c r="C8" t="s">
        <v>1173</v>
      </c>
      <c r="D8" t="s">
        <v>1174</v>
      </c>
      <c r="E8" t="s">
        <v>1175</v>
      </c>
      <c r="F8" t="s">
        <v>284</v>
      </c>
      <c r="G8" s="26">
        <v>29450</v>
      </c>
      <c r="H8">
        <v>148</v>
      </c>
      <c r="I8" t="s">
        <v>1176</v>
      </c>
      <c r="J8">
        <v>148</v>
      </c>
      <c r="K8" t="s">
        <v>1183</v>
      </c>
      <c r="L8" t="s">
        <v>1178</v>
      </c>
    </row>
    <row r="9" spans="1:12" hidden="1" x14ac:dyDescent="0.35">
      <c r="A9" t="s">
        <v>1184</v>
      </c>
      <c r="B9">
        <v>2020</v>
      </c>
      <c r="C9" t="s">
        <v>1173</v>
      </c>
      <c r="D9" t="s">
        <v>1174</v>
      </c>
      <c r="E9" t="s">
        <v>1175</v>
      </c>
      <c r="F9" t="s">
        <v>284</v>
      </c>
      <c r="G9" s="26">
        <v>43060</v>
      </c>
      <c r="H9">
        <v>93.4</v>
      </c>
      <c r="I9" t="s">
        <v>1176</v>
      </c>
      <c r="J9">
        <v>93.4</v>
      </c>
      <c r="K9" t="s">
        <v>1185</v>
      </c>
      <c r="L9" t="s">
        <v>1186</v>
      </c>
    </row>
    <row r="10" spans="1:12" hidden="1" x14ac:dyDescent="0.35">
      <c r="A10" t="s">
        <v>1184</v>
      </c>
      <c r="B10">
        <v>2025</v>
      </c>
      <c r="C10" t="s">
        <v>1173</v>
      </c>
      <c r="D10" t="s">
        <v>1174</v>
      </c>
      <c r="E10" t="s">
        <v>1175</v>
      </c>
      <c r="F10" t="s">
        <v>284</v>
      </c>
      <c r="G10" s="26">
        <v>43060</v>
      </c>
      <c r="H10">
        <v>93.4</v>
      </c>
      <c r="I10" t="s">
        <v>1176</v>
      </c>
      <c r="J10">
        <v>93.4</v>
      </c>
      <c r="K10" t="s">
        <v>1185</v>
      </c>
      <c r="L10" t="s">
        <v>1186</v>
      </c>
    </row>
    <row r="11" spans="1:12" hidden="1" x14ac:dyDescent="0.35">
      <c r="A11" t="s">
        <v>1184</v>
      </c>
      <c r="B11">
        <v>2030</v>
      </c>
      <c r="C11" t="s">
        <v>1173</v>
      </c>
      <c r="D11" t="s">
        <v>1174</v>
      </c>
      <c r="E11" t="s">
        <v>1175</v>
      </c>
      <c r="F11" t="s">
        <v>284</v>
      </c>
      <c r="G11" s="26">
        <v>43060</v>
      </c>
      <c r="H11">
        <v>93.4</v>
      </c>
      <c r="I11" t="s">
        <v>1176</v>
      </c>
      <c r="J11">
        <v>93.4</v>
      </c>
      <c r="K11" t="s">
        <v>1185</v>
      </c>
      <c r="L11" t="s">
        <v>1186</v>
      </c>
    </row>
    <row r="12" spans="1:12" hidden="1" x14ac:dyDescent="0.35">
      <c r="A12" t="s">
        <v>1184</v>
      </c>
      <c r="B12">
        <v>2035</v>
      </c>
      <c r="C12" t="s">
        <v>1173</v>
      </c>
      <c r="D12" t="s">
        <v>1174</v>
      </c>
      <c r="E12" t="s">
        <v>1175</v>
      </c>
      <c r="F12" t="s">
        <v>284</v>
      </c>
      <c r="G12" s="26">
        <v>43060</v>
      </c>
      <c r="H12">
        <v>93.4</v>
      </c>
      <c r="I12" t="s">
        <v>1176</v>
      </c>
      <c r="J12">
        <v>93.4</v>
      </c>
      <c r="K12" t="s">
        <v>1185</v>
      </c>
      <c r="L12" t="s">
        <v>1186</v>
      </c>
    </row>
    <row r="13" spans="1:12" hidden="1" x14ac:dyDescent="0.35">
      <c r="A13" t="s">
        <v>1184</v>
      </c>
      <c r="B13">
        <v>2040</v>
      </c>
      <c r="C13" t="s">
        <v>1173</v>
      </c>
      <c r="D13" t="s">
        <v>1174</v>
      </c>
      <c r="E13" t="s">
        <v>1175</v>
      </c>
      <c r="F13" t="s">
        <v>284</v>
      </c>
      <c r="G13" s="26">
        <v>43060</v>
      </c>
      <c r="H13">
        <v>93.4</v>
      </c>
      <c r="I13" t="s">
        <v>1176</v>
      </c>
      <c r="J13">
        <v>93.4</v>
      </c>
      <c r="K13" t="s">
        <v>1185</v>
      </c>
      <c r="L13" t="s">
        <v>1186</v>
      </c>
    </row>
    <row r="14" spans="1:12" hidden="1" x14ac:dyDescent="0.35">
      <c r="A14" t="s">
        <v>1184</v>
      </c>
      <c r="B14">
        <v>2045</v>
      </c>
      <c r="C14" t="s">
        <v>1173</v>
      </c>
      <c r="D14" t="s">
        <v>1174</v>
      </c>
      <c r="E14" t="s">
        <v>1175</v>
      </c>
      <c r="F14" t="s">
        <v>284</v>
      </c>
      <c r="G14" s="26">
        <v>43060</v>
      </c>
      <c r="H14">
        <v>93.4</v>
      </c>
      <c r="I14" t="s">
        <v>1176</v>
      </c>
      <c r="J14">
        <v>93.4</v>
      </c>
      <c r="K14" t="s">
        <v>1185</v>
      </c>
      <c r="L14" t="s">
        <v>1186</v>
      </c>
    </row>
    <row r="15" spans="1:12" hidden="1" x14ac:dyDescent="0.35">
      <c r="A15" t="s">
        <v>1184</v>
      </c>
      <c r="B15">
        <v>2050</v>
      </c>
      <c r="C15" t="s">
        <v>1173</v>
      </c>
      <c r="D15" t="s">
        <v>1174</v>
      </c>
      <c r="E15" t="s">
        <v>1175</v>
      </c>
      <c r="F15" t="s">
        <v>284</v>
      </c>
      <c r="G15" s="26">
        <v>43060</v>
      </c>
      <c r="H15">
        <v>93.4</v>
      </c>
      <c r="I15" t="s">
        <v>1176</v>
      </c>
      <c r="J15">
        <v>93.4</v>
      </c>
      <c r="K15" t="s">
        <v>1185</v>
      </c>
      <c r="L15" t="s">
        <v>1186</v>
      </c>
    </row>
    <row r="16" spans="1:12" hidden="1" x14ac:dyDescent="0.35">
      <c r="A16" t="s">
        <v>1187</v>
      </c>
      <c r="B16">
        <v>2020</v>
      </c>
      <c r="C16" t="s">
        <v>1173</v>
      </c>
      <c r="D16" t="s">
        <v>1174</v>
      </c>
      <c r="E16" t="s">
        <v>1175</v>
      </c>
      <c r="F16" t="s">
        <v>284</v>
      </c>
      <c r="G16" s="26">
        <v>43060</v>
      </c>
      <c r="H16">
        <v>93.4</v>
      </c>
      <c r="I16" t="s">
        <v>1176</v>
      </c>
      <c r="J16">
        <v>93.4</v>
      </c>
      <c r="K16" t="s">
        <v>1185</v>
      </c>
      <c r="L16" t="s">
        <v>1178</v>
      </c>
    </row>
    <row r="17" spans="1:12" hidden="1" x14ac:dyDescent="0.35">
      <c r="A17" t="s">
        <v>1187</v>
      </c>
      <c r="B17">
        <v>2025</v>
      </c>
      <c r="C17" t="s">
        <v>1173</v>
      </c>
      <c r="D17" t="s">
        <v>1174</v>
      </c>
      <c r="E17" t="s">
        <v>1175</v>
      </c>
      <c r="F17" t="s">
        <v>284</v>
      </c>
      <c r="G17" s="26">
        <v>39510</v>
      </c>
      <c r="H17">
        <v>104</v>
      </c>
      <c r="I17" t="s">
        <v>1176</v>
      </c>
      <c r="J17">
        <v>104</v>
      </c>
      <c r="K17" t="s">
        <v>1188</v>
      </c>
      <c r="L17" t="s">
        <v>1178</v>
      </c>
    </row>
    <row r="18" spans="1:12" hidden="1" x14ac:dyDescent="0.35">
      <c r="A18" t="s">
        <v>1187</v>
      </c>
      <c r="B18">
        <v>2030</v>
      </c>
      <c r="C18" t="s">
        <v>1173</v>
      </c>
      <c r="D18" t="s">
        <v>1174</v>
      </c>
      <c r="E18" t="s">
        <v>1175</v>
      </c>
      <c r="F18" t="s">
        <v>284</v>
      </c>
      <c r="G18" s="26">
        <v>35800</v>
      </c>
      <c r="H18">
        <v>109</v>
      </c>
      <c r="I18" t="s">
        <v>1176</v>
      </c>
      <c r="J18">
        <v>109</v>
      </c>
      <c r="K18" t="s">
        <v>1189</v>
      </c>
      <c r="L18" t="s">
        <v>1178</v>
      </c>
    </row>
    <row r="19" spans="1:12" hidden="1" x14ac:dyDescent="0.35">
      <c r="A19" t="s">
        <v>1187</v>
      </c>
      <c r="B19">
        <v>2035</v>
      </c>
      <c r="C19" t="s">
        <v>1173</v>
      </c>
      <c r="D19" t="s">
        <v>1174</v>
      </c>
      <c r="E19" t="s">
        <v>1175</v>
      </c>
      <c r="F19" t="s">
        <v>284</v>
      </c>
      <c r="G19" s="26">
        <v>34800</v>
      </c>
      <c r="H19">
        <v>112</v>
      </c>
      <c r="I19" t="s">
        <v>1176</v>
      </c>
      <c r="J19">
        <v>112</v>
      </c>
      <c r="K19" t="s">
        <v>1190</v>
      </c>
      <c r="L19" t="s">
        <v>1178</v>
      </c>
    </row>
    <row r="20" spans="1:12" hidden="1" x14ac:dyDescent="0.35">
      <c r="A20" t="s">
        <v>1187</v>
      </c>
      <c r="B20">
        <v>2040</v>
      </c>
      <c r="C20" t="s">
        <v>1173</v>
      </c>
      <c r="D20" t="s">
        <v>1174</v>
      </c>
      <c r="E20" t="s">
        <v>1175</v>
      </c>
      <c r="F20" t="s">
        <v>284</v>
      </c>
      <c r="G20" s="26">
        <v>33560</v>
      </c>
      <c r="H20">
        <v>117</v>
      </c>
      <c r="I20" t="s">
        <v>1176</v>
      </c>
      <c r="J20">
        <v>117</v>
      </c>
      <c r="K20" t="s">
        <v>1182</v>
      </c>
      <c r="L20" t="s">
        <v>1178</v>
      </c>
    </row>
    <row r="21" spans="1:12" hidden="1" x14ac:dyDescent="0.35">
      <c r="A21" t="s">
        <v>1187</v>
      </c>
      <c r="B21">
        <v>2045</v>
      </c>
      <c r="C21" t="s">
        <v>1173</v>
      </c>
      <c r="D21" t="s">
        <v>1174</v>
      </c>
      <c r="E21" t="s">
        <v>1175</v>
      </c>
      <c r="F21" t="s">
        <v>284</v>
      </c>
      <c r="G21" s="26">
        <v>32310</v>
      </c>
      <c r="H21">
        <v>121</v>
      </c>
      <c r="I21" t="s">
        <v>1176</v>
      </c>
      <c r="J21">
        <v>121</v>
      </c>
      <c r="K21" t="s">
        <v>1182</v>
      </c>
      <c r="L21" t="s">
        <v>1178</v>
      </c>
    </row>
    <row r="22" spans="1:12" hidden="1" x14ac:dyDescent="0.35">
      <c r="A22" t="s">
        <v>1187</v>
      </c>
      <c r="B22">
        <v>2050</v>
      </c>
      <c r="C22" t="s">
        <v>1173</v>
      </c>
      <c r="D22" t="s">
        <v>1174</v>
      </c>
      <c r="E22" t="s">
        <v>1175</v>
      </c>
      <c r="F22" t="s">
        <v>284</v>
      </c>
      <c r="G22" s="26">
        <v>31060</v>
      </c>
      <c r="H22">
        <v>126</v>
      </c>
      <c r="I22" t="s">
        <v>1176</v>
      </c>
      <c r="J22">
        <v>126</v>
      </c>
      <c r="K22" t="s">
        <v>1191</v>
      </c>
      <c r="L22" t="s">
        <v>1178</v>
      </c>
    </row>
    <row r="23" spans="1:12" hidden="1" x14ac:dyDescent="0.35">
      <c r="A23" t="s">
        <v>1172</v>
      </c>
      <c r="B23">
        <v>2020</v>
      </c>
      <c r="C23" t="s">
        <v>1192</v>
      </c>
      <c r="D23" t="s">
        <v>1174</v>
      </c>
      <c r="E23" t="s">
        <v>1175</v>
      </c>
      <c r="F23" t="s">
        <v>284</v>
      </c>
      <c r="G23" s="26">
        <v>55650</v>
      </c>
      <c r="H23">
        <v>86.9</v>
      </c>
      <c r="I23" t="s">
        <v>1176</v>
      </c>
      <c r="J23">
        <v>86.9</v>
      </c>
      <c r="K23" t="s">
        <v>1177</v>
      </c>
      <c r="L23" t="s">
        <v>1178</v>
      </c>
    </row>
    <row r="24" spans="1:12" hidden="1" x14ac:dyDescent="0.35">
      <c r="A24" t="s">
        <v>1172</v>
      </c>
      <c r="B24">
        <v>2025</v>
      </c>
      <c r="C24" t="s">
        <v>1192</v>
      </c>
      <c r="D24" t="s">
        <v>1174</v>
      </c>
      <c r="E24" t="s">
        <v>1175</v>
      </c>
      <c r="F24" t="s">
        <v>284</v>
      </c>
      <c r="G24" s="26">
        <v>44680</v>
      </c>
      <c r="H24">
        <v>110</v>
      </c>
      <c r="I24" t="s">
        <v>1176</v>
      </c>
      <c r="J24">
        <v>110</v>
      </c>
      <c r="K24" t="s">
        <v>1179</v>
      </c>
      <c r="L24" t="s">
        <v>1178</v>
      </c>
    </row>
    <row r="25" spans="1:12" hidden="1" x14ac:dyDescent="0.35">
      <c r="A25" t="s">
        <v>1172</v>
      </c>
      <c r="B25">
        <v>2030</v>
      </c>
      <c r="C25" t="s">
        <v>1192</v>
      </c>
      <c r="D25" t="s">
        <v>1174</v>
      </c>
      <c r="E25" t="s">
        <v>1175</v>
      </c>
      <c r="F25" t="s">
        <v>284</v>
      </c>
      <c r="G25" s="26">
        <v>39050</v>
      </c>
      <c r="H25">
        <v>120</v>
      </c>
      <c r="I25" t="s">
        <v>1176</v>
      </c>
      <c r="J25">
        <v>120</v>
      </c>
      <c r="K25" t="s">
        <v>1180</v>
      </c>
      <c r="L25" t="s">
        <v>1178</v>
      </c>
    </row>
    <row r="26" spans="1:12" hidden="1" x14ac:dyDescent="0.35">
      <c r="A26" t="s">
        <v>1172</v>
      </c>
      <c r="B26">
        <v>2035</v>
      </c>
      <c r="C26" t="s">
        <v>1192</v>
      </c>
      <c r="D26" t="s">
        <v>1174</v>
      </c>
      <c r="E26" t="s">
        <v>1175</v>
      </c>
      <c r="F26" t="s">
        <v>284</v>
      </c>
      <c r="G26" s="26">
        <v>36510</v>
      </c>
      <c r="H26">
        <v>124</v>
      </c>
      <c r="I26" t="s">
        <v>1176</v>
      </c>
      <c r="J26">
        <v>124</v>
      </c>
      <c r="K26" t="s">
        <v>1181</v>
      </c>
      <c r="L26" t="s">
        <v>1178</v>
      </c>
    </row>
    <row r="27" spans="1:12" hidden="1" x14ac:dyDescent="0.35">
      <c r="A27" t="s">
        <v>1172</v>
      </c>
      <c r="B27">
        <v>2040</v>
      </c>
      <c r="C27" t="s">
        <v>1192</v>
      </c>
      <c r="D27" t="s">
        <v>1174</v>
      </c>
      <c r="E27" t="s">
        <v>1175</v>
      </c>
      <c r="F27" t="s">
        <v>284</v>
      </c>
      <c r="G27" s="26">
        <v>35170</v>
      </c>
      <c r="H27">
        <v>128</v>
      </c>
      <c r="I27" t="s">
        <v>1176</v>
      </c>
      <c r="J27">
        <v>128</v>
      </c>
      <c r="K27" t="s">
        <v>1182</v>
      </c>
      <c r="L27" t="s">
        <v>1178</v>
      </c>
    </row>
    <row r="28" spans="1:12" hidden="1" x14ac:dyDescent="0.35">
      <c r="A28" t="s">
        <v>1172</v>
      </c>
      <c r="B28">
        <v>2045</v>
      </c>
      <c r="C28" t="s">
        <v>1192</v>
      </c>
      <c r="D28" t="s">
        <v>1174</v>
      </c>
      <c r="E28" t="s">
        <v>1175</v>
      </c>
      <c r="F28" t="s">
        <v>284</v>
      </c>
      <c r="G28" s="26">
        <v>33830</v>
      </c>
      <c r="H28">
        <v>133</v>
      </c>
      <c r="I28" t="s">
        <v>1176</v>
      </c>
      <c r="J28">
        <v>133</v>
      </c>
      <c r="K28" t="s">
        <v>1182</v>
      </c>
      <c r="L28" t="s">
        <v>1178</v>
      </c>
    </row>
    <row r="29" spans="1:12" hidden="1" x14ac:dyDescent="0.35">
      <c r="A29" t="s">
        <v>1172</v>
      </c>
      <c r="B29">
        <v>2050</v>
      </c>
      <c r="C29" t="s">
        <v>1192</v>
      </c>
      <c r="D29" t="s">
        <v>1174</v>
      </c>
      <c r="E29" t="s">
        <v>1175</v>
      </c>
      <c r="F29" t="s">
        <v>284</v>
      </c>
      <c r="G29" s="26">
        <v>32480</v>
      </c>
      <c r="H29">
        <v>138</v>
      </c>
      <c r="I29" t="s">
        <v>1176</v>
      </c>
      <c r="J29">
        <v>138</v>
      </c>
      <c r="K29" t="s">
        <v>1183</v>
      </c>
      <c r="L29" t="s">
        <v>1178</v>
      </c>
    </row>
    <row r="30" spans="1:12" hidden="1" x14ac:dyDescent="0.35">
      <c r="A30" t="s">
        <v>1184</v>
      </c>
      <c r="B30">
        <v>2020</v>
      </c>
      <c r="C30" t="s">
        <v>1192</v>
      </c>
      <c r="D30" t="s">
        <v>1174</v>
      </c>
      <c r="E30" t="s">
        <v>1175</v>
      </c>
      <c r="F30" t="s">
        <v>284</v>
      </c>
      <c r="G30" s="26">
        <v>55650</v>
      </c>
      <c r="H30">
        <v>86.9</v>
      </c>
      <c r="I30" t="s">
        <v>1176</v>
      </c>
      <c r="J30">
        <v>86.9</v>
      </c>
      <c r="K30" t="s">
        <v>1185</v>
      </c>
      <c r="L30" t="s">
        <v>1186</v>
      </c>
    </row>
    <row r="31" spans="1:12" hidden="1" x14ac:dyDescent="0.35">
      <c r="A31" t="s">
        <v>1184</v>
      </c>
      <c r="B31">
        <v>2025</v>
      </c>
      <c r="C31" t="s">
        <v>1192</v>
      </c>
      <c r="D31" t="s">
        <v>1174</v>
      </c>
      <c r="E31" t="s">
        <v>1175</v>
      </c>
      <c r="F31" t="s">
        <v>284</v>
      </c>
      <c r="G31" s="26">
        <v>55650</v>
      </c>
      <c r="H31">
        <v>86.9</v>
      </c>
      <c r="I31" t="s">
        <v>1176</v>
      </c>
      <c r="J31">
        <v>86.9</v>
      </c>
      <c r="K31" t="s">
        <v>1185</v>
      </c>
      <c r="L31" t="s">
        <v>1186</v>
      </c>
    </row>
    <row r="32" spans="1:12" hidden="1" x14ac:dyDescent="0.35">
      <c r="A32" t="s">
        <v>1184</v>
      </c>
      <c r="B32">
        <v>2030</v>
      </c>
      <c r="C32" t="s">
        <v>1192</v>
      </c>
      <c r="D32" t="s">
        <v>1174</v>
      </c>
      <c r="E32" t="s">
        <v>1175</v>
      </c>
      <c r="F32" t="s">
        <v>284</v>
      </c>
      <c r="G32" s="26">
        <v>55650</v>
      </c>
      <c r="H32">
        <v>86.9</v>
      </c>
      <c r="I32" t="s">
        <v>1176</v>
      </c>
      <c r="J32">
        <v>86.9</v>
      </c>
      <c r="K32" t="s">
        <v>1185</v>
      </c>
      <c r="L32" t="s">
        <v>1186</v>
      </c>
    </row>
    <row r="33" spans="1:12" hidden="1" x14ac:dyDescent="0.35">
      <c r="A33" t="s">
        <v>1184</v>
      </c>
      <c r="B33">
        <v>2035</v>
      </c>
      <c r="C33" t="s">
        <v>1192</v>
      </c>
      <c r="D33" t="s">
        <v>1174</v>
      </c>
      <c r="E33" t="s">
        <v>1175</v>
      </c>
      <c r="F33" t="s">
        <v>284</v>
      </c>
      <c r="G33" s="26">
        <v>55650</v>
      </c>
      <c r="H33">
        <v>86.9</v>
      </c>
      <c r="I33" t="s">
        <v>1176</v>
      </c>
      <c r="J33">
        <v>86.9</v>
      </c>
      <c r="K33" t="s">
        <v>1185</v>
      </c>
      <c r="L33" t="s">
        <v>1186</v>
      </c>
    </row>
    <row r="34" spans="1:12" hidden="1" x14ac:dyDescent="0.35">
      <c r="A34" t="s">
        <v>1184</v>
      </c>
      <c r="B34">
        <v>2040</v>
      </c>
      <c r="C34" t="s">
        <v>1192</v>
      </c>
      <c r="D34" t="s">
        <v>1174</v>
      </c>
      <c r="E34" t="s">
        <v>1175</v>
      </c>
      <c r="F34" t="s">
        <v>284</v>
      </c>
      <c r="G34" s="26">
        <v>55650</v>
      </c>
      <c r="H34">
        <v>86.9</v>
      </c>
      <c r="I34" t="s">
        <v>1176</v>
      </c>
      <c r="J34">
        <v>86.9</v>
      </c>
      <c r="K34" t="s">
        <v>1185</v>
      </c>
      <c r="L34" t="s">
        <v>1186</v>
      </c>
    </row>
    <row r="35" spans="1:12" hidden="1" x14ac:dyDescent="0.35">
      <c r="A35" t="s">
        <v>1184</v>
      </c>
      <c r="B35">
        <v>2045</v>
      </c>
      <c r="C35" t="s">
        <v>1192</v>
      </c>
      <c r="D35" t="s">
        <v>1174</v>
      </c>
      <c r="E35" t="s">
        <v>1175</v>
      </c>
      <c r="F35" t="s">
        <v>284</v>
      </c>
      <c r="G35" s="26">
        <v>55650</v>
      </c>
      <c r="H35">
        <v>86.9</v>
      </c>
      <c r="I35" t="s">
        <v>1176</v>
      </c>
      <c r="J35">
        <v>86.9</v>
      </c>
      <c r="K35" t="s">
        <v>1185</v>
      </c>
      <c r="L35" t="s">
        <v>1186</v>
      </c>
    </row>
    <row r="36" spans="1:12" hidden="1" x14ac:dyDescent="0.35">
      <c r="A36" t="s">
        <v>1184</v>
      </c>
      <c r="B36">
        <v>2050</v>
      </c>
      <c r="C36" t="s">
        <v>1192</v>
      </c>
      <c r="D36" t="s">
        <v>1174</v>
      </c>
      <c r="E36" t="s">
        <v>1175</v>
      </c>
      <c r="F36" t="s">
        <v>284</v>
      </c>
      <c r="G36" s="26">
        <v>55650</v>
      </c>
      <c r="H36">
        <v>86.9</v>
      </c>
      <c r="I36" t="s">
        <v>1176</v>
      </c>
      <c r="J36">
        <v>86.9</v>
      </c>
      <c r="K36" t="s">
        <v>1185</v>
      </c>
      <c r="L36" t="s">
        <v>1186</v>
      </c>
    </row>
    <row r="37" spans="1:12" hidden="1" x14ac:dyDescent="0.35">
      <c r="A37" t="s">
        <v>1187</v>
      </c>
      <c r="B37">
        <v>2020</v>
      </c>
      <c r="C37" t="s">
        <v>1192</v>
      </c>
      <c r="D37" t="s">
        <v>1174</v>
      </c>
      <c r="E37" t="s">
        <v>1175</v>
      </c>
      <c r="F37" t="s">
        <v>284</v>
      </c>
      <c r="G37" s="26">
        <v>55650</v>
      </c>
      <c r="H37">
        <v>86.9</v>
      </c>
      <c r="I37" t="s">
        <v>1176</v>
      </c>
      <c r="J37">
        <v>86.9</v>
      </c>
      <c r="K37" t="s">
        <v>1185</v>
      </c>
      <c r="L37" t="s">
        <v>1178</v>
      </c>
    </row>
    <row r="38" spans="1:12" hidden="1" x14ac:dyDescent="0.35">
      <c r="A38" t="s">
        <v>1187</v>
      </c>
      <c r="B38">
        <v>2025</v>
      </c>
      <c r="C38" t="s">
        <v>1192</v>
      </c>
      <c r="D38" t="s">
        <v>1174</v>
      </c>
      <c r="E38" t="s">
        <v>1175</v>
      </c>
      <c r="F38" t="s">
        <v>284</v>
      </c>
      <c r="G38" s="26">
        <v>48860</v>
      </c>
      <c r="H38">
        <v>97.1</v>
      </c>
      <c r="I38" t="s">
        <v>1176</v>
      </c>
      <c r="J38">
        <v>97.1</v>
      </c>
      <c r="K38" t="s">
        <v>1188</v>
      </c>
      <c r="L38" t="s">
        <v>1178</v>
      </c>
    </row>
    <row r="39" spans="1:12" hidden="1" x14ac:dyDescent="0.35">
      <c r="A39" t="s">
        <v>1187</v>
      </c>
      <c r="B39">
        <v>2030</v>
      </c>
      <c r="C39" t="s">
        <v>1192</v>
      </c>
      <c r="D39" t="s">
        <v>1174</v>
      </c>
      <c r="E39" t="s">
        <v>1175</v>
      </c>
      <c r="F39" t="s">
        <v>284</v>
      </c>
      <c r="G39" s="26">
        <v>42830</v>
      </c>
      <c r="H39">
        <v>103</v>
      </c>
      <c r="I39" t="s">
        <v>1176</v>
      </c>
      <c r="J39">
        <v>103</v>
      </c>
      <c r="K39" t="s">
        <v>1189</v>
      </c>
      <c r="L39" t="s">
        <v>1178</v>
      </c>
    </row>
    <row r="40" spans="1:12" hidden="1" x14ac:dyDescent="0.35">
      <c r="A40" t="s">
        <v>1187</v>
      </c>
      <c r="B40">
        <v>2035</v>
      </c>
      <c r="C40" t="s">
        <v>1192</v>
      </c>
      <c r="D40" t="s">
        <v>1174</v>
      </c>
      <c r="E40" t="s">
        <v>1175</v>
      </c>
      <c r="F40" t="s">
        <v>284</v>
      </c>
      <c r="G40" s="26">
        <v>41780</v>
      </c>
      <c r="H40">
        <v>103</v>
      </c>
      <c r="I40" t="s">
        <v>1176</v>
      </c>
      <c r="J40">
        <v>103</v>
      </c>
      <c r="K40" t="s">
        <v>1190</v>
      </c>
      <c r="L40" t="s">
        <v>1178</v>
      </c>
    </row>
    <row r="41" spans="1:12" hidden="1" x14ac:dyDescent="0.35">
      <c r="A41" t="s">
        <v>1187</v>
      </c>
      <c r="B41">
        <v>2040</v>
      </c>
      <c r="C41" t="s">
        <v>1192</v>
      </c>
      <c r="D41" t="s">
        <v>1174</v>
      </c>
      <c r="E41" t="s">
        <v>1175</v>
      </c>
      <c r="F41" t="s">
        <v>284</v>
      </c>
      <c r="G41" s="26">
        <v>40040</v>
      </c>
      <c r="H41">
        <v>107</v>
      </c>
      <c r="I41" t="s">
        <v>1176</v>
      </c>
      <c r="J41">
        <v>107</v>
      </c>
      <c r="K41" t="s">
        <v>1182</v>
      </c>
      <c r="L41" t="s">
        <v>1178</v>
      </c>
    </row>
    <row r="42" spans="1:12" hidden="1" x14ac:dyDescent="0.35">
      <c r="A42" t="s">
        <v>1187</v>
      </c>
      <c r="B42">
        <v>2045</v>
      </c>
      <c r="C42" t="s">
        <v>1192</v>
      </c>
      <c r="D42" t="s">
        <v>1174</v>
      </c>
      <c r="E42" t="s">
        <v>1175</v>
      </c>
      <c r="F42" t="s">
        <v>284</v>
      </c>
      <c r="G42" s="26">
        <v>38300</v>
      </c>
      <c r="H42">
        <v>111</v>
      </c>
      <c r="I42" t="s">
        <v>1176</v>
      </c>
      <c r="J42">
        <v>111</v>
      </c>
      <c r="K42" t="s">
        <v>1182</v>
      </c>
      <c r="L42" t="s">
        <v>1178</v>
      </c>
    </row>
    <row r="43" spans="1:12" hidden="1" x14ac:dyDescent="0.35">
      <c r="A43" t="s">
        <v>1187</v>
      </c>
      <c r="B43">
        <v>2050</v>
      </c>
      <c r="C43" t="s">
        <v>1192</v>
      </c>
      <c r="D43" t="s">
        <v>1174</v>
      </c>
      <c r="E43" t="s">
        <v>1175</v>
      </c>
      <c r="F43" t="s">
        <v>284</v>
      </c>
      <c r="G43" s="26">
        <v>36560</v>
      </c>
      <c r="H43">
        <v>115</v>
      </c>
      <c r="I43" t="s">
        <v>1176</v>
      </c>
      <c r="J43">
        <v>115</v>
      </c>
      <c r="K43" t="s">
        <v>1191</v>
      </c>
      <c r="L43" t="s">
        <v>1178</v>
      </c>
    </row>
    <row r="44" spans="1:12" hidden="1" x14ac:dyDescent="0.35">
      <c r="A44" t="s">
        <v>1172</v>
      </c>
      <c r="B44">
        <v>2020</v>
      </c>
      <c r="C44" t="s">
        <v>1193</v>
      </c>
      <c r="D44" t="s">
        <v>1174</v>
      </c>
      <c r="E44" t="s">
        <v>1175</v>
      </c>
      <c r="F44" t="s">
        <v>284</v>
      </c>
      <c r="G44" s="26">
        <v>74860</v>
      </c>
      <c r="H44">
        <v>75.2</v>
      </c>
      <c r="I44" t="s">
        <v>1176</v>
      </c>
      <c r="J44">
        <v>75.2</v>
      </c>
      <c r="K44" t="s">
        <v>1177</v>
      </c>
      <c r="L44" t="s">
        <v>1178</v>
      </c>
    </row>
    <row r="45" spans="1:12" hidden="1" x14ac:dyDescent="0.35">
      <c r="A45" t="s">
        <v>1172</v>
      </c>
      <c r="B45">
        <v>2025</v>
      </c>
      <c r="C45" t="s">
        <v>1193</v>
      </c>
      <c r="D45" t="s">
        <v>1174</v>
      </c>
      <c r="E45" t="s">
        <v>1175</v>
      </c>
      <c r="F45" t="s">
        <v>284</v>
      </c>
      <c r="G45" s="26">
        <v>54980</v>
      </c>
      <c r="H45">
        <v>99.4</v>
      </c>
      <c r="I45" t="s">
        <v>1176</v>
      </c>
      <c r="J45">
        <v>99.4</v>
      </c>
      <c r="K45" t="s">
        <v>1179</v>
      </c>
      <c r="L45" t="s">
        <v>1178</v>
      </c>
    </row>
    <row r="46" spans="1:12" hidden="1" x14ac:dyDescent="0.35">
      <c r="A46" t="s">
        <v>1172</v>
      </c>
      <c r="B46">
        <v>2030</v>
      </c>
      <c r="C46" t="s">
        <v>1193</v>
      </c>
      <c r="D46" t="s">
        <v>1174</v>
      </c>
      <c r="E46" t="s">
        <v>1175</v>
      </c>
      <c r="F46" t="s">
        <v>284</v>
      </c>
      <c r="G46" s="26">
        <v>46030</v>
      </c>
      <c r="H46">
        <v>109</v>
      </c>
      <c r="I46" t="s">
        <v>1176</v>
      </c>
      <c r="J46">
        <v>109</v>
      </c>
      <c r="K46" t="s">
        <v>1180</v>
      </c>
      <c r="L46" t="s">
        <v>1178</v>
      </c>
    </row>
    <row r="47" spans="1:12" hidden="1" x14ac:dyDescent="0.35">
      <c r="A47" t="s">
        <v>1172</v>
      </c>
      <c r="B47">
        <v>2035</v>
      </c>
      <c r="C47" t="s">
        <v>1193</v>
      </c>
      <c r="D47" t="s">
        <v>1174</v>
      </c>
      <c r="E47" t="s">
        <v>1175</v>
      </c>
      <c r="F47" t="s">
        <v>284</v>
      </c>
      <c r="G47" s="26">
        <v>40380</v>
      </c>
      <c r="H47">
        <v>120</v>
      </c>
      <c r="I47" t="s">
        <v>1176</v>
      </c>
      <c r="J47">
        <v>120</v>
      </c>
      <c r="K47" t="s">
        <v>1181</v>
      </c>
      <c r="L47" t="s">
        <v>1178</v>
      </c>
    </row>
    <row r="48" spans="1:12" hidden="1" x14ac:dyDescent="0.35">
      <c r="A48" t="s">
        <v>1172</v>
      </c>
      <c r="B48">
        <v>2040</v>
      </c>
      <c r="C48" t="s">
        <v>1193</v>
      </c>
      <c r="D48" t="s">
        <v>1174</v>
      </c>
      <c r="E48" t="s">
        <v>1175</v>
      </c>
      <c r="F48" t="s">
        <v>284</v>
      </c>
      <c r="G48" s="26">
        <v>38690</v>
      </c>
      <c r="H48">
        <v>124</v>
      </c>
      <c r="I48" t="s">
        <v>1176</v>
      </c>
      <c r="J48">
        <v>124</v>
      </c>
      <c r="K48" t="s">
        <v>1182</v>
      </c>
      <c r="L48" t="s">
        <v>1178</v>
      </c>
    </row>
    <row r="49" spans="1:12" hidden="1" x14ac:dyDescent="0.35">
      <c r="A49" t="s">
        <v>1172</v>
      </c>
      <c r="B49">
        <v>2045</v>
      </c>
      <c r="C49" t="s">
        <v>1193</v>
      </c>
      <c r="D49" t="s">
        <v>1174</v>
      </c>
      <c r="E49" t="s">
        <v>1175</v>
      </c>
      <c r="F49" t="s">
        <v>284</v>
      </c>
      <c r="G49" s="26">
        <v>37000</v>
      </c>
      <c r="H49">
        <v>129</v>
      </c>
      <c r="I49" t="s">
        <v>1176</v>
      </c>
      <c r="J49">
        <v>129</v>
      </c>
      <c r="K49" t="s">
        <v>1182</v>
      </c>
      <c r="L49" t="s">
        <v>1178</v>
      </c>
    </row>
    <row r="50" spans="1:12" hidden="1" x14ac:dyDescent="0.35">
      <c r="A50" t="s">
        <v>1172</v>
      </c>
      <c r="B50">
        <v>2050</v>
      </c>
      <c r="C50" t="s">
        <v>1193</v>
      </c>
      <c r="D50" t="s">
        <v>1174</v>
      </c>
      <c r="E50" t="s">
        <v>1175</v>
      </c>
      <c r="F50" t="s">
        <v>284</v>
      </c>
      <c r="G50" s="26">
        <v>35310</v>
      </c>
      <c r="H50">
        <v>134</v>
      </c>
      <c r="I50" t="s">
        <v>1176</v>
      </c>
      <c r="J50">
        <v>134</v>
      </c>
      <c r="K50" t="s">
        <v>1183</v>
      </c>
      <c r="L50" t="s">
        <v>1178</v>
      </c>
    </row>
    <row r="51" spans="1:12" hidden="1" x14ac:dyDescent="0.35">
      <c r="A51" t="s">
        <v>1184</v>
      </c>
      <c r="B51">
        <v>2020</v>
      </c>
      <c r="C51" t="s">
        <v>1193</v>
      </c>
      <c r="D51" t="s">
        <v>1174</v>
      </c>
      <c r="E51" t="s">
        <v>1175</v>
      </c>
      <c r="F51" t="s">
        <v>284</v>
      </c>
      <c r="G51" s="26">
        <v>74860</v>
      </c>
      <c r="H51">
        <v>75.2</v>
      </c>
      <c r="I51" t="s">
        <v>1176</v>
      </c>
      <c r="J51">
        <v>75.2</v>
      </c>
      <c r="K51" t="s">
        <v>1185</v>
      </c>
      <c r="L51" t="s">
        <v>1186</v>
      </c>
    </row>
    <row r="52" spans="1:12" hidden="1" x14ac:dyDescent="0.35">
      <c r="A52" t="s">
        <v>1184</v>
      </c>
      <c r="B52">
        <v>2025</v>
      </c>
      <c r="C52" t="s">
        <v>1193</v>
      </c>
      <c r="D52" t="s">
        <v>1174</v>
      </c>
      <c r="E52" t="s">
        <v>1175</v>
      </c>
      <c r="F52" t="s">
        <v>284</v>
      </c>
      <c r="G52" s="26">
        <v>74860</v>
      </c>
      <c r="H52">
        <v>75.2</v>
      </c>
      <c r="I52" t="s">
        <v>1176</v>
      </c>
      <c r="J52">
        <v>75.2</v>
      </c>
      <c r="K52" t="s">
        <v>1185</v>
      </c>
      <c r="L52" t="s">
        <v>1186</v>
      </c>
    </row>
    <row r="53" spans="1:12" hidden="1" x14ac:dyDescent="0.35">
      <c r="A53" t="s">
        <v>1184</v>
      </c>
      <c r="B53">
        <v>2030</v>
      </c>
      <c r="C53" t="s">
        <v>1193</v>
      </c>
      <c r="D53" t="s">
        <v>1174</v>
      </c>
      <c r="E53" t="s">
        <v>1175</v>
      </c>
      <c r="F53" t="s">
        <v>284</v>
      </c>
      <c r="G53" s="26">
        <v>74860</v>
      </c>
      <c r="H53">
        <v>75.2</v>
      </c>
      <c r="I53" t="s">
        <v>1176</v>
      </c>
      <c r="J53">
        <v>75.2</v>
      </c>
      <c r="K53" t="s">
        <v>1185</v>
      </c>
      <c r="L53" t="s">
        <v>1186</v>
      </c>
    </row>
    <row r="54" spans="1:12" hidden="1" x14ac:dyDescent="0.35">
      <c r="A54" t="s">
        <v>1184</v>
      </c>
      <c r="B54">
        <v>2035</v>
      </c>
      <c r="C54" t="s">
        <v>1193</v>
      </c>
      <c r="D54" t="s">
        <v>1174</v>
      </c>
      <c r="E54" t="s">
        <v>1175</v>
      </c>
      <c r="F54" t="s">
        <v>284</v>
      </c>
      <c r="G54" s="26">
        <v>74860</v>
      </c>
      <c r="H54">
        <v>75.2</v>
      </c>
      <c r="I54" t="s">
        <v>1176</v>
      </c>
      <c r="J54">
        <v>75.2</v>
      </c>
      <c r="K54" t="s">
        <v>1185</v>
      </c>
      <c r="L54" t="s">
        <v>1186</v>
      </c>
    </row>
    <row r="55" spans="1:12" hidden="1" x14ac:dyDescent="0.35">
      <c r="A55" t="s">
        <v>1184</v>
      </c>
      <c r="B55">
        <v>2040</v>
      </c>
      <c r="C55" t="s">
        <v>1193</v>
      </c>
      <c r="D55" t="s">
        <v>1174</v>
      </c>
      <c r="E55" t="s">
        <v>1175</v>
      </c>
      <c r="F55" t="s">
        <v>284</v>
      </c>
      <c r="G55" s="26">
        <v>74860</v>
      </c>
      <c r="H55">
        <v>75.2</v>
      </c>
      <c r="I55" t="s">
        <v>1176</v>
      </c>
      <c r="J55">
        <v>75.2</v>
      </c>
      <c r="K55" t="s">
        <v>1185</v>
      </c>
      <c r="L55" t="s">
        <v>1186</v>
      </c>
    </row>
    <row r="56" spans="1:12" hidden="1" x14ac:dyDescent="0.35">
      <c r="A56" t="s">
        <v>1184</v>
      </c>
      <c r="B56">
        <v>2045</v>
      </c>
      <c r="C56" t="s">
        <v>1193</v>
      </c>
      <c r="D56" t="s">
        <v>1174</v>
      </c>
      <c r="E56" t="s">
        <v>1175</v>
      </c>
      <c r="F56" t="s">
        <v>284</v>
      </c>
      <c r="G56" s="26">
        <v>74860</v>
      </c>
      <c r="H56">
        <v>75.2</v>
      </c>
      <c r="I56" t="s">
        <v>1176</v>
      </c>
      <c r="J56">
        <v>75.2</v>
      </c>
      <c r="K56" t="s">
        <v>1185</v>
      </c>
      <c r="L56" t="s">
        <v>1186</v>
      </c>
    </row>
    <row r="57" spans="1:12" hidden="1" x14ac:dyDescent="0.35">
      <c r="A57" t="s">
        <v>1184</v>
      </c>
      <c r="B57">
        <v>2050</v>
      </c>
      <c r="C57" t="s">
        <v>1193</v>
      </c>
      <c r="D57" t="s">
        <v>1174</v>
      </c>
      <c r="E57" t="s">
        <v>1175</v>
      </c>
      <c r="F57" t="s">
        <v>284</v>
      </c>
      <c r="G57" s="26">
        <v>74860</v>
      </c>
      <c r="H57">
        <v>75.2</v>
      </c>
      <c r="I57" t="s">
        <v>1176</v>
      </c>
      <c r="J57">
        <v>75.2</v>
      </c>
      <c r="K57" t="s">
        <v>1185</v>
      </c>
      <c r="L57" t="s">
        <v>1186</v>
      </c>
    </row>
    <row r="58" spans="1:12" hidden="1" x14ac:dyDescent="0.35">
      <c r="A58" t="s">
        <v>1187</v>
      </c>
      <c r="B58">
        <v>2020</v>
      </c>
      <c r="C58" t="s">
        <v>1193</v>
      </c>
      <c r="D58" t="s">
        <v>1174</v>
      </c>
      <c r="E58" t="s">
        <v>1175</v>
      </c>
      <c r="F58" t="s">
        <v>284</v>
      </c>
      <c r="G58" s="26">
        <v>74860</v>
      </c>
      <c r="H58">
        <v>75.2</v>
      </c>
      <c r="I58" t="s">
        <v>1176</v>
      </c>
      <c r="J58">
        <v>75.2</v>
      </c>
      <c r="K58" t="s">
        <v>1185</v>
      </c>
      <c r="L58" t="s">
        <v>1178</v>
      </c>
    </row>
    <row r="59" spans="1:12" hidden="1" x14ac:dyDescent="0.35">
      <c r="A59" t="s">
        <v>1187</v>
      </c>
      <c r="B59">
        <v>2025</v>
      </c>
      <c r="C59" t="s">
        <v>1193</v>
      </c>
      <c r="D59" t="s">
        <v>1174</v>
      </c>
      <c r="E59" t="s">
        <v>1175</v>
      </c>
      <c r="F59" t="s">
        <v>284</v>
      </c>
      <c r="G59" s="26">
        <v>63150</v>
      </c>
      <c r="H59">
        <v>84.5</v>
      </c>
      <c r="I59" t="s">
        <v>1176</v>
      </c>
      <c r="J59">
        <v>84.5</v>
      </c>
      <c r="K59" t="s">
        <v>1188</v>
      </c>
      <c r="L59" t="s">
        <v>1178</v>
      </c>
    </row>
    <row r="60" spans="1:12" hidden="1" x14ac:dyDescent="0.35">
      <c r="A60" t="s">
        <v>1187</v>
      </c>
      <c r="B60">
        <v>2030</v>
      </c>
      <c r="C60" t="s">
        <v>1193</v>
      </c>
      <c r="D60" t="s">
        <v>1174</v>
      </c>
      <c r="E60" t="s">
        <v>1175</v>
      </c>
      <c r="F60" t="s">
        <v>284</v>
      </c>
      <c r="G60" s="26">
        <v>52340</v>
      </c>
      <c r="H60">
        <v>92.6</v>
      </c>
      <c r="I60" t="s">
        <v>1176</v>
      </c>
      <c r="J60">
        <v>92.6</v>
      </c>
      <c r="K60" t="s">
        <v>1189</v>
      </c>
      <c r="L60" t="s">
        <v>1178</v>
      </c>
    </row>
    <row r="61" spans="1:12" hidden="1" x14ac:dyDescent="0.35">
      <c r="A61" t="s">
        <v>1187</v>
      </c>
      <c r="B61">
        <v>2035</v>
      </c>
      <c r="C61" t="s">
        <v>1193</v>
      </c>
      <c r="D61" t="s">
        <v>1174</v>
      </c>
      <c r="E61" t="s">
        <v>1175</v>
      </c>
      <c r="F61" t="s">
        <v>284</v>
      </c>
      <c r="G61" s="26">
        <v>49530</v>
      </c>
      <c r="H61">
        <v>98.3</v>
      </c>
      <c r="I61" t="s">
        <v>1176</v>
      </c>
      <c r="J61">
        <v>98.3</v>
      </c>
      <c r="K61" t="s">
        <v>1190</v>
      </c>
      <c r="L61" t="s">
        <v>1178</v>
      </c>
    </row>
    <row r="62" spans="1:12" hidden="1" x14ac:dyDescent="0.35">
      <c r="A62" t="s">
        <v>1187</v>
      </c>
      <c r="B62">
        <v>2040</v>
      </c>
      <c r="C62" t="s">
        <v>1193</v>
      </c>
      <c r="D62" t="s">
        <v>1174</v>
      </c>
      <c r="E62" t="s">
        <v>1175</v>
      </c>
      <c r="F62" t="s">
        <v>284</v>
      </c>
      <c r="G62" s="26">
        <v>47080</v>
      </c>
      <c r="H62">
        <v>102</v>
      </c>
      <c r="I62" t="s">
        <v>1176</v>
      </c>
      <c r="J62">
        <v>102</v>
      </c>
      <c r="K62" t="s">
        <v>1182</v>
      </c>
      <c r="L62" t="s">
        <v>1178</v>
      </c>
    </row>
    <row r="63" spans="1:12" hidden="1" x14ac:dyDescent="0.35">
      <c r="A63" t="s">
        <v>1187</v>
      </c>
      <c r="B63">
        <v>2045</v>
      </c>
      <c r="C63" t="s">
        <v>1193</v>
      </c>
      <c r="D63" t="s">
        <v>1174</v>
      </c>
      <c r="E63" t="s">
        <v>1175</v>
      </c>
      <c r="F63" t="s">
        <v>284</v>
      </c>
      <c r="G63" s="26">
        <v>44630</v>
      </c>
      <c r="H63">
        <v>107</v>
      </c>
      <c r="I63" t="s">
        <v>1176</v>
      </c>
      <c r="J63">
        <v>107</v>
      </c>
      <c r="K63" t="s">
        <v>1182</v>
      </c>
      <c r="L63" t="s">
        <v>1178</v>
      </c>
    </row>
    <row r="64" spans="1:12" hidden="1" x14ac:dyDescent="0.35">
      <c r="A64" t="s">
        <v>1187</v>
      </c>
      <c r="B64">
        <v>2050</v>
      </c>
      <c r="C64" t="s">
        <v>1193</v>
      </c>
      <c r="D64" t="s">
        <v>1174</v>
      </c>
      <c r="E64" t="s">
        <v>1175</v>
      </c>
      <c r="F64" t="s">
        <v>284</v>
      </c>
      <c r="G64" s="26">
        <v>42170</v>
      </c>
      <c r="H64">
        <v>111</v>
      </c>
      <c r="I64" t="s">
        <v>1176</v>
      </c>
      <c r="J64">
        <v>111</v>
      </c>
      <c r="K64" t="s">
        <v>1191</v>
      </c>
      <c r="L64" t="s">
        <v>1178</v>
      </c>
    </row>
    <row r="65" spans="1:12" hidden="1" x14ac:dyDescent="0.35">
      <c r="A65" t="s">
        <v>1172</v>
      </c>
      <c r="B65">
        <v>2020</v>
      </c>
      <c r="C65" t="s">
        <v>1194</v>
      </c>
      <c r="D65" t="s">
        <v>1195</v>
      </c>
      <c r="E65" t="s">
        <v>1175</v>
      </c>
      <c r="F65" t="s">
        <v>284</v>
      </c>
      <c r="G65" s="26">
        <v>29030</v>
      </c>
      <c r="H65">
        <v>25.6</v>
      </c>
      <c r="I65" t="s">
        <v>1176</v>
      </c>
      <c r="J65">
        <v>25.6</v>
      </c>
      <c r="K65" t="s">
        <v>1196</v>
      </c>
      <c r="L65" t="s">
        <v>1178</v>
      </c>
    </row>
    <row r="66" spans="1:12" hidden="1" x14ac:dyDescent="0.35">
      <c r="A66" t="s">
        <v>1172</v>
      </c>
      <c r="B66">
        <v>2025</v>
      </c>
      <c r="C66" t="s">
        <v>1194</v>
      </c>
      <c r="D66" t="s">
        <v>1195</v>
      </c>
      <c r="E66" t="s">
        <v>1175</v>
      </c>
      <c r="F66" t="s">
        <v>284</v>
      </c>
      <c r="G66" s="26">
        <v>29610</v>
      </c>
      <c r="H66">
        <v>36.799999999999997</v>
      </c>
      <c r="I66" t="s">
        <v>1176</v>
      </c>
      <c r="J66">
        <v>36.799999999999997</v>
      </c>
      <c r="K66" t="s">
        <v>1197</v>
      </c>
      <c r="L66" t="s">
        <v>1178</v>
      </c>
    </row>
    <row r="67" spans="1:12" hidden="1" x14ac:dyDescent="0.35">
      <c r="A67" t="s">
        <v>1172</v>
      </c>
      <c r="B67">
        <v>2030</v>
      </c>
      <c r="C67" t="s">
        <v>1194</v>
      </c>
      <c r="D67" t="s">
        <v>1195</v>
      </c>
      <c r="E67" t="s">
        <v>1175</v>
      </c>
      <c r="F67" t="s">
        <v>284</v>
      </c>
      <c r="G67" s="26">
        <v>31100</v>
      </c>
      <c r="H67">
        <v>40.6</v>
      </c>
      <c r="I67" t="s">
        <v>1176</v>
      </c>
      <c r="J67">
        <v>40.6</v>
      </c>
      <c r="K67" t="s">
        <v>1198</v>
      </c>
      <c r="L67" t="s">
        <v>1178</v>
      </c>
    </row>
    <row r="68" spans="1:12" hidden="1" x14ac:dyDescent="0.35">
      <c r="A68" t="s">
        <v>1172</v>
      </c>
      <c r="B68">
        <v>2035</v>
      </c>
      <c r="C68" t="s">
        <v>1194</v>
      </c>
      <c r="D68" t="s">
        <v>1195</v>
      </c>
      <c r="E68" t="s">
        <v>1175</v>
      </c>
      <c r="F68" t="s">
        <v>284</v>
      </c>
      <c r="G68" s="26">
        <v>31900</v>
      </c>
      <c r="H68">
        <v>44.8</v>
      </c>
      <c r="I68" t="s">
        <v>1176</v>
      </c>
      <c r="J68">
        <v>44.8</v>
      </c>
      <c r="K68" t="s">
        <v>1199</v>
      </c>
      <c r="L68" t="s">
        <v>1178</v>
      </c>
    </row>
    <row r="69" spans="1:12" hidden="1" x14ac:dyDescent="0.35">
      <c r="A69" t="s">
        <v>1172</v>
      </c>
      <c r="B69">
        <v>2040</v>
      </c>
      <c r="C69" t="s">
        <v>1194</v>
      </c>
      <c r="D69" t="s">
        <v>1195</v>
      </c>
      <c r="E69" t="s">
        <v>1175</v>
      </c>
      <c r="F69" t="s">
        <v>284</v>
      </c>
      <c r="G69" s="26">
        <v>31250</v>
      </c>
      <c r="H69">
        <v>49</v>
      </c>
      <c r="I69" t="s">
        <v>1176</v>
      </c>
      <c r="J69">
        <v>49</v>
      </c>
      <c r="K69" t="s">
        <v>1182</v>
      </c>
      <c r="L69" t="s">
        <v>1178</v>
      </c>
    </row>
    <row r="70" spans="1:12" hidden="1" x14ac:dyDescent="0.35">
      <c r="A70" t="s">
        <v>1172</v>
      </c>
      <c r="B70">
        <v>2045</v>
      </c>
      <c r="C70" t="s">
        <v>1194</v>
      </c>
      <c r="D70" t="s">
        <v>1195</v>
      </c>
      <c r="E70" t="s">
        <v>1175</v>
      </c>
      <c r="F70" t="s">
        <v>284</v>
      </c>
      <c r="G70" s="26">
        <v>30600</v>
      </c>
      <c r="H70">
        <v>53.2</v>
      </c>
      <c r="I70" t="s">
        <v>1176</v>
      </c>
      <c r="J70">
        <v>53.2</v>
      </c>
      <c r="K70" t="s">
        <v>1182</v>
      </c>
      <c r="L70" t="s">
        <v>1178</v>
      </c>
    </row>
    <row r="71" spans="1:12" hidden="1" x14ac:dyDescent="0.35">
      <c r="A71" t="s">
        <v>1172</v>
      </c>
      <c r="B71">
        <v>2050</v>
      </c>
      <c r="C71" t="s">
        <v>1194</v>
      </c>
      <c r="D71" t="s">
        <v>1195</v>
      </c>
      <c r="E71" t="s">
        <v>1175</v>
      </c>
      <c r="F71" t="s">
        <v>284</v>
      </c>
      <c r="G71" s="26">
        <v>29950</v>
      </c>
      <c r="H71">
        <v>53.2</v>
      </c>
      <c r="I71" t="s">
        <v>1176</v>
      </c>
      <c r="J71">
        <v>53.2</v>
      </c>
      <c r="K71" t="s">
        <v>1200</v>
      </c>
      <c r="L71" t="s">
        <v>1178</v>
      </c>
    </row>
    <row r="72" spans="1:12" hidden="1" x14ac:dyDescent="0.35">
      <c r="A72" t="s">
        <v>1184</v>
      </c>
      <c r="B72">
        <v>2020</v>
      </c>
      <c r="C72" t="s">
        <v>1194</v>
      </c>
      <c r="D72" t="s">
        <v>1195</v>
      </c>
      <c r="E72" t="s">
        <v>1175</v>
      </c>
      <c r="F72" t="s">
        <v>284</v>
      </c>
      <c r="G72" s="26">
        <v>29030</v>
      </c>
      <c r="H72">
        <v>25.6</v>
      </c>
      <c r="I72" t="s">
        <v>1176</v>
      </c>
      <c r="J72">
        <v>25.6</v>
      </c>
      <c r="K72" t="s">
        <v>1201</v>
      </c>
      <c r="L72" t="s">
        <v>1178</v>
      </c>
    </row>
    <row r="73" spans="1:12" hidden="1" x14ac:dyDescent="0.35">
      <c r="A73" t="s">
        <v>1184</v>
      </c>
      <c r="B73">
        <v>2025</v>
      </c>
      <c r="C73" t="s">
        <v>1194</v>
      </c>
      <c r="D73" t="s">
        <v>1195</v>
      </c>
      <c r="E73" t="s">
        <v>1175</v>
      </c>
      <c r="F73" t="s">
        <v>284</v>
      </c>
      <c r="G73" s="26">
        <v>29030</v>
      </c>
      <c r="H73">
        <v>25.6</v>
      </c>
      <c r="I73" t="s">
        <v>1176</v>
      </c>
      <c r="J73">
        <v>25.6</v>
      </c>
      <c r="K73" t="s">
        <v>1201</v>
      </c>
      <c r="L73" t="s">
        <v>1178</v>
      </c>
    </row>
    <row r="74" spans="1:12" hidden="1" x14ac:dyDescent="0.35">
      <c r="A74" t="s">
        <v>1184</v>
      </c>
      <c r="B74">
        <v>2030</v>
      </c>
      <c r="C74" t="s">
        <v>1194</v>
      </c>
      <c r="D74" t="s">
        <v>1195</v>
      </c>
      <c r="E74" t="s">
        <v>1175</v>
      </c>
      <c r="F74" t="s">
        <v>284</v>
      </c>
      <c r="G74" s="26">
        <v>29030</v>
      </c>
      <c r="H74">
        <v>25.6</v>
      </c>
      <c r="I74" t="s">
        <v>1176</v>
      </c>
      <c r="J74">
        <v>25.6</v>
      </c>
      <c r="K74" t="s">
        <v>1201</v>
      </c>
      <c r="L74" t="s">
        <v>1178</v>
      </c>
    </row>
    <row r="75" spans="1:12" hidden="1" x14ac:dyDescent="0.35">
      <c r="A75" t="s">
        <v>1184</v>
      </c>
      <c r="B75">
        <v>2035</v>
      </c>
      <c r="C75" t="s">
        <v>1194</v>
      </c>
      <c r="D75" t="s">
        <v>1195</v>
      </c>
      <c r="E75" t="s">
        <v>1175</v>
      </c>
      <c r="F75" t="s">
        <v>284</v>
      </c>
      <c r="G75" s="26">
        <v>29030</v>
      </c>
      <c r="H75">
        <v>25.6</v>
      </c>
      <c r="I75" t="s">
        <v>1176</v>
      </c>
      <c r="J75">
        <v>25.6</v>
      </c>
      <c r="K75" t="s">
        <v>1201</v>
      </c>
      <c r="L75" t="s">
        <v>1178</v>
      </c>
    </row>
    <row r="76" spans="1:12" hidden="1" x14ac:dyDescent="0.35">
      <c r="A76" t="s">
        <v>1184</v>
      </c>
      <c r="B76">
        <v>2040</v>
      </c>
      <c r="C76" t="s">
        <v>1194</v>
      </c>
      <c r="D76" t="s">
        <v>1195</v>
      </c>
      <c r="E76" t="s">
        <v>1175</v>
      </c>
      <c r="F76" t="s">
        <v>284</v>
      </c>
      <c r="G76" s="26">
        <v>29030</v>
      </c>
      <c r="H76">
        <v>25.6</v>
      </c>
      <c r="I76" t="s">
        <v>1176</v>
      </c>
      <c r="J76">
        <v>25.6</v>
      </c>
      <c r="K76" t="s">
        <v>1201</v>
      </c>
      <c r="L76" t="s">
        <v>1178</v>
      </c>
    </row>
    <row r="77" spans="1:12" hidden="1" x14ac:dyDescent="0.35">
      <c r="A77" t="s">
        <v>1184</v>
      </c>
      <c r="B77">
        <v>2045</v>
      </c>
      <c r="C77" t="s">
        <v>1194</v>
      </c>
      <c r="D77" t="s">
        <v>1195</v>
      </c>
      <c r="E77" t="s">
        <v>1175</v>
      </c>
      <c r="F77" t="s">
        <v>284</v>
      </c>
      <c r="G77" s="26">
        <v>29030</v>
      </c>
      <c r="H77">
        <v>25.6</v>
      </c>
      <c r="I77" t="s">
        <v>1176</v>
      </c>
      <c r="J77">
        <v>25.6</v>
      </c>
      <c r="K77" t="s">
        <v>1201</v>
      </c>
      <c r="L77" t="s">
        <v>1178</v>
      </c>
    </row>
    <row r="78" spans="1:12" hidden="1" x14ac:dyDescent="0.35">
      <c r="A78" t="s">
        <v>1184</v>
      </c>
      <c r="B78">
        <v>2050</v>
      </c>
      <c r="C78" t="s">
        <v>1194</v>
      </c>
      <c r="D78" t="s">
        <v>1195</v>
      </c>
      <c r="E78" t="s">
        <v>1175</v>
      </c>
      <c r="F78" t="s">
        <v>284</v>
      </c>
      <c r="G78" s="26">
        <v>29030</v>
      </c>
      <c r="H78">
        <v>25.6</v>
      </c>
      <c r="I78" t="s">
        <v>1176</v>
      </c>
      <c r="J78">
        <v>25.6</v>
      </c>
      <c r="K78" t="s">
        <v>1201</v>
      </c>
      <c r="L78" t="s">
        <v>1178</v>
      </c>
    </row>
    <row r="79" spans="1:12" hidden="1" x14ac:dyDescent="0.35">
      <c r="A79" t="s">
        <v>1187</v>
      </c>
      <c r="B79">
        <v>2020</v>
      </c>
      <c r="C79" t="s">
        <v>1194</v>
      </c>
      <c r="D79" t="s">
        <v>1195</v>
      </c>
      <c r="E79" t="s">
        <v>1175</v>
      </c>
      <c r="F79" t="s">
        <v>284</v>
      </c>
      <c r="G79" s="26">
        <v>29030</v>
      </c>
      <c r="H79">
        <v>25.6</v>
      </c>
      <c r="I79" t="s">
        <v>1176</v>
      </c>
      <c r="J79">
        <v>25.6</v>
      </c>
      <c r="K79" t="s">
        <v>1202</v>
      </c>
      <c r="L79" t="s">
        <v>1178</v>
      </c>
    </row>
    <row r="80" spans="1:12" hidden="1" x14ac:dyDescent="0.35">
      <c r="A80" t="s">
        <v>1187</v>
      </c>
      <c r="B80">
        <v>2025</v>
      </c>
      <c r="C80" t="s">
        <v>1194</v>
      </c>
      <c r="D80" t="s">
        <v>1195</v>
      </c>
      <c r="E80" t="s">
        <v>1175</v>
      </c>
      <c r="F80" t="s">
        <v>284</v>
      </c>
      <c r="G80" s="26">
        <v>30990</v>
      </c>
      <c r="H80">
        <v>29.1</v>
      </c>
      <c r="I80" t="s">
        <v>1176</v>
      </c>
      <c r="J80">
        <v>29.1</v>
      </c>
      <c r="K80" t="s">
        <v>1203</v>
      </c>
      <c r="L80" t="s">
        <v>1178</v>
      </c>
    </row>
    <row r="81" spans="1:12" hidden="1" x14ac:dyDescent="0.35">
      <c r="A81" t="s">
        <v>1187</v>
      </c>
      <c r="B81">
        <v>2030</v>
      </c>
      <c r="C81" t="s">
        <v>1194</v>
      </c>
      <c r="D81" t="s">
        <v>1195</v>
      </c>
      <c r="E81" t="s">
        <v>1175</v>
      </c>
      <c r="F81" t="s">
        <v>284</v>
      </c>
      <c r="G81" s="26">
        <v>31200</v>
      </c>
      <c r="H81">
        <v>33.9</v>
      </c>
      <c r="I81" t="s">
        <v>1176</v>
      </c>
      <c r="J81">
        <v>33.9</v>
      </c>
      <c r="K81" t="s">
        <v>1204</v>
      </c>
      <c r="L81" t="s">
        <v>1178</v>
      </c>
    </row>
    <row r="82" spans="1:12" hidden="1" x14ac:dyDescent="0.35">
      <c r="A82" t="s">
        <v>1187</v>
      </c>
      <c r="B82">
        <v>2035</v>
      </c>
      <c r="C82" t="s">
        <v>1194</v>
      </c>
      <c r="D82" t="s">
        <v>1195</v>
      </c>
      <c r="E82" t="s">
        <v>1175</v>
      </c>
      <c r="F82" t="s">
        <v>284</v>
      </c>
      <c r="G82" s="26">
        <v>30800</v>
      </c>
      <c r="H82">
        <v>37.5</v>
      </c>
      <c r="I82" t="s">
        <v>1176</v>
      </c>
      <c r="J82">
        <v>37.5</v>
      </c>
      <c r="K82" t="s">
        <v>1205</v>
      </c>
      <c r="L82" t="s">
        <v>1178</v>
      </c>
    </row>
    <row r="83" spans="1:12" hidden="1" x14ac:dyDescent="0.35">
      <c r="A83" t="s">
        <v>1187</v>
      </c>
      <c r="B83">
        <v>2040</v>
      </c>
      <c r="C83" t="s">
        <v>1194</v>
      </c>
      <c r="D83" t="s">
        <v>1195</v>
      </c>
      <c r="E83" t="s">
        <v>1175</v>
      </c>
      <c r="F83" t="s">
        <v>284</v>
      </c>
      <c r="G83" s="26">
        <v>30310</v>
      </c>
      <c r="H83">
        <v>38.9</v>
      </c>
      <c r="I83" t="s">
        <v>1176</v>
      </c>
      <c r="J83">
        <v>38.9</v>
      </c>
      <c r="K83" t="s">
        <v>1182</v>
      </c>
      <c r="L83" t="s">
        <v>1178</v>
      </c>
    </row>
    <row r="84" spans="1:12" hidden="1" x14ac:dyDescent="0.35">
      <c r="A84" t="s">
        <v>1187</v>
      </c>
      <c r="B84">
        <v>2045</v>
      </c>
      <c r="C84" t="s">
        <v>1194</v>
      </c>
      <c r="D84" t="s">
        <v>1195</v>
      </c>
      <c r="E84" t="s">
        <v>1175</v>
      </c>
      <c r="F84" t="s">
        <v>284</v>
      </c>
      <c r="G84" s="26">
        <v>29830</v>
      </c>
      <c r="H84">
        <v>40.200000000000003</v>
      </c>
      <c r="I84" t="s">
        <v>1176</v>
      </c>
      <c r="J84">
        <v>40.200000000000003</v>
      </c>
      <c r="K84" t="s">
        <v>1182</v>
      </c>
      <c r="L84" t="s">
        <v>1178</v>
      </c>
    </row>
    <row r="85" spans="1:12" hidden="1" x14ac:dyDescent="0.35">
      <c r="A85" t="s">
        <v>1187</v>
      </c>
      <c r="B85">
        <v>2050</v>
      </c>
      <c r="C85" t="s">
        <v>1194</v>
      </c>
      <c r="D85" t="s">
        <v>1195</v>
      </c>
      <c r="E85" t="s">
        <v>1175</v>
      </c>
      <c r="F85" t="s">
        <v>284</v>
      </c>
      <c r="G85" s="26">
        <v>29340</v>
      </c>
      <c r="H85">
        <v>41.6</v>
      </c>
      <c r="I85" t="s">
        <v>1176</v>
      </c>
      <c r="J85">
        <v>41.6</v>
      </c>
      <c r="K85" t="s">
        <v>1206</v>
      </c>
      <c r="L85" t="s">
        <v>1178</v>
      </c>
    </row>
    <row r="86" spans="1:12" hidden="1" x14ac:dyDescent="0.35">
      <c r="A86" t="s">
        <v>1172</v>
      </c>
      <c r="B86">
        <v>2020</v>
      </c>
      <c r="C86" t="s">
        <v>1207</v>
      </c>
      <c r="D86" t="s">
        <v>1062</v>
      </c>
      <c r="E86" t="s">
        <v>1175</v>
      </c>
      <c r="F86" t="s">
        <v>284</v>
      </c>
      <c r="G86" s="26">
        <v>53140</v>
      </c>
      <c r="H86">
        <v>56.7</v>
      </c>
      <c r="I86" t="s">
        <v>1176</v>
      </c>
      <c r="J86">
        <v>56.7</v>
      </c>
      <c r="K86" t="s">
        <v>1208</v>
      </c>
      <c r="L86" t="s">
        <v>1209</v>
      </c>
    </row>
    <row r="87" spans="1:12" hidden="1" x14ac:dyDescent="0.35">
      <c r="A87" t="s">
        <v>1172</v>
      </c>
      <c r="B87">
        <v>2025</v>
      </c>
      <c r="C87" t="s">
        <v>1207</v>
      </c>
      <c r="D87" t="s">
        <v>1062</v>
      </c>
      <c r="E87" t="s">
        <v>1175</v>
      </c>
      <c r="F87" t="s">
        <v>284</v>
      </c>
      <c r="G87" s="26">
        <v>44490</v>
      </c>
      <c r="H87">
        <v>69.099999999999994</v>
      </c>
      <c r="I87" t="s">
        <v>1176</v>
      </c>
      <c r="J87">
        <v>69.099999999999994</v>
      </c>
      <c r="K87" t="s">
        <v>1208</v>
      </c>
      <c r="L87" t="s">
        <v>1209</v>
      </c>
    </row>
    <row r="88" spans="1:12" hidden="1" x14ac:dyDescent="0.35">
      <c r="A88" t="s">
        <v>1172</v>
      </c>
      <c r="B88">
        <v>2030</v>
      </c>
      <c r="C88" t="s">
        <v>1207</v>
      </c>
      <c r="D88" t="s">
        <v>1062</v>
      </c>
      <c r="E88" t="s">
        <v>1175</v>
      </c>
      <c r="F88" t="s">
        <v>284</v>
      </c>
      <c r="G88" s="26">
        <v>37770</v>
      </c>
      <c r="H88">
        <v>75.8</v>
      </c>
      <c r="I88" t="s">
        <v>1176</v>
      </c>
      <c r="J88">
        <v>75.8</v>
      </c>
      <c r="K88" t="s">
        <v>1208</v>
      </c>
      <c r="L88" t="s">
        <v>1209</v>
      </c>
    </row>
    <row r="89" spans="1:12" hidden="1" x14ac:dyDescent="0.35">
      <c r="A89" t="s">
        <v>1172</v>
      </c>
      <c r="B89">
        <v>2035</v>
      </c>
      <c r="C89" t="s">
        <v>1207</v>
      </c>
      <c r="D89" t="s">
        <v>1062</v>
      </c>
      <c r="E89" t="s">
        <v>1175</v>
      </c>
      <c r="F89" t="s">
        <v>284</v>
      </c>
      <c r="G89" s="26">
        <v>34440</v>
      </c>
      <c r="H89">
        <v>89.5</v>
      </c>
      <c r="I89" t="s">
        <v>1176</v>
      </c>
      <c r="J89">
        <v>89.5</v>
      </c>
      <c r="K89" t="s">
        <v>1208</v>
      </c>
      <c r="L89" t="s">
        <v>1209</v>
      </c>
    </row>
    <row r="90" spans="1:12" hidden="1" x14ac:dyDescent="0.35">
      <c r="A90" t="s">
        <v>1172</v>
      </c>
      <c r="B90">
        <v>2040</v>
      </c>
      <c r="C90" t="s">
        <v>1207</v>
      </c>
      <c r="D90" t="s">
        <v>1062</v>
      </c>
      <c r="E90" t="s">
        <v>1175</v>
      </c>
      <c r="F90" t="s">
        <v>284</v>
      </c>
      <c r="G90" s="26">
        <v>32970</v>
      </c>
      <c r="H90">
        <v>92.9</v>
      </c>
      <c r="I90" t="s">
        <v>1176</v>
      </c>
      <c r="J90">
        <v>92.9</v>
      </c>
      <c r="K90" t="s">
        <v>1208</v>
      </c>
      <c r="L90" t="s">
        <v>1209</v>
      </c>
    </row>
    <row r="91" spans="1:12" hidden="1" x14ac:dyDescent="0.35">
      <c r="A91" t="s">
        <v>1172</v>
      </c>
      <c r="B91">
        <v>2045</v>
      </c>
      <c r="C91" t="s">
        <v>1207</v>
      </c>
      <c r="D91" t="s">
        <v>1062</v>
      </c>
      <c r="E91" t="s">
        <v>1175</v>
      </c>
      <c r="F91" t="s">
        <v>284</v>
      </c>
      <c r="G91" s="26">
        <v>31490</v>
      </c>
      <c r="H91">
        <v>96.3</v>
      </c>
      <c r="I91" t="s">
        <v>1176</v>
      </c>
      <c r="J91">
        <v>96.3</v>
      </c>
      <c r="K91" t="s">
        <v>1208</v>
      </c>
      <c r="L91" t="s">
        <v>1209</v>
      </c>
    </row>
    <row r="92" spans="1:12" hidden="1" x14ac:dyDescent="0.35">
      <c r="A92" t="s">
        <v>1172</v>
      </c>
      <c r="B92">
        <v>2050</v>
      </c>
      <c r="C92" t="s">
        <v>1207</v>
      </c>
      <c r="D92" t="s">
        <v>1062</v>
      </c>
      <c r="E92" t="s">
        <v>1175</v>
      </c>
      <c r="F92" t="s">
        <v>284</v>
      </c>
      <c r="G92" s="26">
        <v>30020</v>
      </c>
      <c r="H92">
        <v>99.7</v>
      </c>
      <c r="I92" t="s">
        <v>1176</v>
      </c>
      <c r="J92">
        <v>99.7</v>
      </c>
      <c r="K92" t="s">
        <v>1208</v>
      </c>
      <c r="L92" t="s">
        <v>1209</v>
      </c>
    </row>
    <row r="93" spans="1:12" hidden="1" x14ac:dyDescent="0.35">
      <c r="A93" t="s">
        <v>1184</v>
      </c>
      <c r="B93">
        <v>2020</v>
      </c>
      <c r="C93" t="s">
        <v>1207</v>
      </c>
      <c r="D93" t="s">
        <v>1062</v>
      </c>
      <c r="E93" t="s">
        <v>1175</v>
      </c>
      <c r="F93" t="s">
        <v>284</v>
      </c>
      <c r="G93" s="26">
        <v>53140</v>
      </c>
      <c r="H93">
        <v>56.7</v>
      </c>
      <c r="I93" t="s">
        <v>1176</v>
      </c>
      <c r="J93">
        <v>56.7</v>
      </c>
      <c r="K93" t="s">
        <v>1208</v>
      </c>
      <c r="L93" t="s">
        <v>1209</v>
      </c>
    </row>
    <row r="94" spans="1:12" hidden="1" x14ac:dyDescent="0.35">
      <c r="A94" t="s">
        <v>1184</v>
      </c>
      <c r="B94">
        <v>2025</v>
      </c>
      <c r="C94" t="s">
        <v>1207</v>
      </c>
      <c r="D94" t="s">
        <v>1062</v>
      </c>
      <c r="E94" t="s">
        <v>1175</v>
      </c>
      <c r="F94" t="s">
        <v>284</v>
      </c>
      <c r="G94" s="26">
        <v>53140</v>
      </c>
      <c r="H94">
        <v>56.7</v>
      </c>
      <c r="I94" t="s">
        <v>1176</v>
      </c>
      <c r="J94">
        <v>56.7</v>
      </c>
      <c r="K94" t="s">
        <v>1210</v>
      </c>
      <c r="L94" t="s">
        <v>1209</v>
      </c>
    </row>
    <row r="95" spans="1:12" hidden="1" x14ac:dyDescent="0.35">
      <c r="A95" t="s">
        <v>1184</v>
      </c>
      <c r="B95">
        <v>2030</v>
      </c>
      <c r="C95" t="s">
        <v>1207</v>
      </c>
      <c r="D95" t="s">
        <v>1062</v>
      </c>
      <c r="E95" t="s">
        <v>1175</v>
      </c>
      <c r="F95" t="s">
        <v>284</v>
      </c>
      <c r="G95" s="26">
        <v>53140</v>
      </c>
      <c r="H95">
        <v>56.7</v>
      </c>
      <c r="I95" t="s">
        <v>1176</v>
      </c>
      <c r="J95">
        <v>56.7</v>
      </c>
      <c r="K95" t="s">
        <v>1210</v>
      </c>
      <c r="L95" t="s">
        <v>1209</v>
      </c>
    </row>
    <row r="96" spans="1:12" hidden="1" x14ac:dyDescent="0.35">
      <c r="A96" t="s">
        <v>1184</v>
      </c>
      <c r="B96">
        <v>2035</v>
      </c>
      <c r="C96" t="s">
        <v>1207</v>
      </c>
      <c r="D96" t="s">
        <v>1062</v>
      </c>
      <c r="E96" t="s">
        <v>1175</v>
      </c>
      <c r="F96" t="s">
        <v>284</v>
      </c>
      <c r="G96" s="26">
        <v>53140</v>
      </c>
      <c r="H96">
        <v>56.7</v>
      </c>
      <c r="I96" t="s">
        <v>1176</v>
      </c>
      <c r="J96">
        <v>56.7</v>
      </c>
      <c r="K96" t="s">
        <v>1210</v>
      </c>
      <c r="L96" t="s">
        <v>1209</v>
      </c>
    </row>
    <row r="97" spans="1:12" hidden="1" x14ac:dyDescent="0.35">
      <c r="A97" t="s">
        <v>1184</v>
      </c>
      <c r="B97">
        <v>2040</v>
      </c>
      <c r="C97" t="s">
        <v>1207</v>
      </c>
      <c r="D97" t="s">
        <v>1062</v>
      </c>
      <c r="E97" t="s">
        <v>1175</v>
      </c>
      <c r="F97" t="s">
        <v>284</v>
      </c>
      <c r="G97" s="26">
        <v>53140</v>
      </c>
      <c r="H97">
        <v>56.7</v>
      </c>
      <c r="I97" t="s">
        <v>1176</v>
      </c>
      <c r="J97">
        <v>56.7</v>
      </c>
      <c r="K97" t="s">
        <v>1210</v>
      </c>
      <c r="L97" t="s">
        <v>1209</v>
      </c>
    </row>
    <row r="98" spans="1:12" hidden="1" x14ac:dyDescent="0.35">
      <c r="A98" t="s">
        <v>1184</v>
      </c>
      <c r="B98">
        <v>2045</v>
      </c>
      <c r="C98" t="s">
        <v>1207</v>
      </c>
      <c r="D98" t="s">
        <v>1062</v>
      </c>
      <c r="E98" t="s">
        <v>1175</v>
      </c>
      <c r="F98" t="s">
        <v>284</v>
      </c>
      <c r="G98" s="26">
        <v>53140</v>
      </c>
      <c r="H98">
        <v>56.7</v>
      </c>
      <c r="I98" t="s">
        <v>1176</v>
      </c>
      <c r="J98">
        <v>56.7</v>
      </c>
      <c r="K98" t="s">
        <v>1210</v>
      </c>
      <c r="L98" t="s">
        <v>1209</v>
      </c>
    </row>
    <row r="99" spans="1:12" hidden="1" x14ac:dyDescent="0.35">
      <c r="A99" t="s">
        <v>1184</v>
      </c>
      <c r="B99">
        <v>2050</v>
      </c>
      <c r="C99" t="s">
        <v>1207</v>
      </c>
      <c r="D99" t="s">
        <v>1062</v>
      </c>
      <c r="E99" t="s">
        <v>1175</v>
      </c>
      <c r="F99" t="s">
        <v>284</v>
      </c>
      <c r="G99" s="26">
        <v>53140</v>
      </c>
      <c r="H99">
        <v>56.7</v>
      </c>
      <c r="I99" t="s">
        <v>1176</v>
      </c>
      <c r="J99">
        <v>56.7</v>
      </c>
      <c r="K99" t="s">
        <v>1210</v>
      </c>
      <c r="L99" t="s">
        <v>1209</v>
      </c>
    </row>
    <row r="100" spans="1:12" hidden="1" x14ac:dyDescent="0.35">
      <c r="A100" t="s">
        <v>1187</v>
      </c>
      <c r="B100">
        <v>2020</v>
      </c>
      <c r="C100" t="s">
        <v>1207</v>
      </c>
      <c r="D100" t="s">
        <v>1062</v>
      </c>
      <c r="E100" t="s">
        <v>1175</v>
      </c>
      <c r="F100" t="s">
        <v>284</v>
      </c>
      <c r="G100" s="26">
        <v>53140</v>
      </c>
      <c r="H100">
        <v>56.7</v>
      </c>
      <c r="I100" t="s">
        <v>1176</v>
      </c>
      <c r="J100">
        <v>56.7</v>
      </c>
      <c r="K100" t="s">
        <v>1208</v>
      </c>
      <c r="L100" t="s">
        <v>1209</v>
      </c>
    </row>
    <row r="101" spans="1:12" hidden="1" x14ac:dyDescent="0.35">
      <c r="A101" t="s">
        <v>1187</v>
      </c>
      <c r="B101">
        <v>2025</v>
      </c>
      <c r="C101" t="s">
        <v>1207</v>
      </c>
      <c r="D101" t="s">
        <v>1062</v>
      </c>
      <c r="E101" t="s">
        <v>1175</v>
      </c>
      <c r="F101" t="s">
        <v>284</v>
      </c>
      <c r="G101" s="26">
        <v>45980</v>
      </c>
      <c r="H101">
        <v>62.4</v>
      </c>
      <c r="I101" t="s">
        <v>1176</v>
      </c>
      <c r="J101">
        <v>62.4</v>
      </c>
      <c r="K101" t="s">
        <v>1208</v>
      </c>
      <c r="L101" t="s">
        <v>1209</v>
      </c>
    </row>
    <row r="102" spans="1:12" hidden="1" x14ac:dyDescent="0.35">
      <c r="A102" t="s">
        <v>1187</v>
      </c>
      <c r="B102">
        <v>2030</v>
      </c>
      <c r="C102" t="s">
        <v>1207</v>
      </c>
      <c r="D102" t="s">
        <v>1062</v>
      </c>
      <c r="E102" t="s">
        <v>1175</v>
      </c>
      <c r="F102" t="s">
        <v>284</v>
      </c>
      <c r="G102" s="26">
        <v>41090</v>
      </c>
      <c r="H102">
        <v>64.2</v>
      </c>
      <c r="I102" t="s">
        <v>1176</v>
      </c>
      <c r="J102">
        <v>64.2</v>
      </c>
      <c r="K102" t="s">
        <v>1208</v>
      </c>
      <c r="L102" t="s">
        <v>1209</v>
      </c>
    </row>
    <row r="103" spans="1:12" hidden="1" x14ac:dyDescent="0.35">
      <c r="A103" t="s">
        <v>1187</v>
      </c>
      <c r="B103">
        <v>2035</v>
      </c>
      <c r="C103" t="s">
        <v>1207</v>
      </c>
      <c r="D103" t="s">
        <v>1062</v>
      </c>
      <c r="E103" t="s">
        <v>1175</v>
      </c>
      <c r="F103" t="s">
        <v>284</v>
      </c>
      <c r="G103" s="26">
        <v>37740</v>
      </c>
      <c r="H103">
        <v>72.099999999999994</v>
      </c>
      <c r="I103" t="s">
        <v>1176</v>
      </c>
      <c r="J103">
        <v>72.099999999999994</v>
      </c>
      <c r="K103" t="s">
        <v>1208</v>
      </c>
      <c r="L103" t="s">
        <v>1209</v>
      </c>
    </row>
    <row r="104" spans="1:12" hidden="1" x14ac:dyDescent="0.35">
      <c r="A104" t="s">
        <v>1187</v>
      </c>
      <c r="B104">
        <v>2040</v>
      </c>
      <c r="C104" t="s">
        <v>1207</v>
      </c>
      <c r="D104" t="s">
        <v>1062</v>
      </c>
      <c r="E104" t="s">
        <v>1175</v>
      </c>
      <c r="F104" t="s">
        <v>284</v>
      </c>
      <c r="G104" s="26">
        <v>36290</v>
      </c>
      <c r="H104">
        <v>74.400000000000006</v>
      </c>
      <c r="I104" t="s">
        <v>1176</v>
      </c>
      <c r="J104">
        <v>74.400000000000006</v>
      </c>
      <c r="K104" t="s">
        <v>1208</v>
      </c>
      <c r="L104" t="s">
        <v>1209</v>
      </c>
    </row>
    <row r="105" spans="1:12" hidden="1" x14ac:dyDescent="0.35">
      <c r="A105" t="s">
        <v>1187</v>
      </c>
      <c r="B105">
        <v>2045</v>
      </c>
      <c r="C105" t="s">
        <v>1207</v>
      </c>
      <c r="D105" t="s">
        <v>1062</v>
      </c>
      <c r="E105" t="s">
        <v>1175</v>
      </c>
      <c r="F105" t="s">
        <v>284</v>
      </c>
      <c r="G105" s="26">
        <v>34850</v>
      </c>
      <c r="H105">
        <v>76.599999999999994</v>
      </c>
      <c r="I105" t="s">
        <v>1176</v>
      </c>
      <c r="J105">
        <v>76.599999999999994</v>
      </c>
      <c r="K105" t="s">
        <v>1208</v>
      </c>
      <c r="L105" t="s">
        <v>1209</v>
      </c>
    </row>
    <row r="106" spans="1:12" hidden="1" x14ac:dyDescent="0.35">
      <c r="A106" t="s">
        <v>1187</v>
      </c>
      <c r="B106">
        <v>2050</v>
      </c>
      <c r="C106" t="s">
        <v>1207</v>
      </c>
      <c r="D106" t="s">
        <v>1062</v>
      </c>
      <c r="E106" t="s">
        <v>1175</v>
      </c>
      <c r="F106" t="s">
        <v>284</v>
      </c>
      <c r="G106" s="26">
        <v>33400</v>
      </c>
      <c r="H106">
        <v>78.900000000000006</v>
      </c>
      <c r="I106" t="s">
        <v>1176</v>
      </c>
      <c r="J106">
        <v>78.900000000000006</v>
      </c>
      <c r="K106" t="s">
        <v>1208</v>
      </c>
      <c r="L106" t="s">
        <v>1209</v>
      </c>
    </row>
    <row r="107" spans="1:12" hidden="1" x14ac:dyDescent="0.35">
      <c r="A107" t="s">
        <v>1172</v>
      </c>
      <c r="B107">
        <v>2020</v>
      </c>
      <c r="C107" t="s">
        <v>1211</v>
      </c>
      <c r="D107" t="s">
        <v>1212</v>
      </c>
      <c r="E107" t="s">
        <v>1175</v>
      </c>
      <c r="F107" t="s">
        <v>284</v>
      </c>
      <c r="G107" s="26">
        <v>30960</v>
      </c>
      <c r="H107">
        <v>36.299999999999997</v>
      </c>
      <c r="I107" t="s">
        <v>1176</v>
      </c>
      <c r="J107">
        <v>36.299999999999997</v>
      </c>
      <c r="K107" t="s">
        <v>1196</v>
      </c>
      <c r="L107" t="s">
        <v>1178</v>
      </c>
    </row>
    <row r="108" spans="1:12" hidden="1" x14ac:dyDescent="0.35">
      <c r="A108" t="s">
        <v>1172</v>
      </c>
      <c r="B108">
        <v>2025</v>
      </c>
      <c r="C108" t="s">
        <v>1211</v>
      </c>
      <c r="D108" t="s">
        <v>1212</v>
      </c>
      <c r="E108" t="s">
        <v>1175</v>
      </c>
      <c r="F108" t="s">
        <v>284</v>
      </c>
      <c r="G108" s="26">
        <v>30350</v>
      </c>
      <c r="H108">
        <v>45.8</v>
      </c>
      <c r="I108" t="s">
        <v>1176</v>
      </c>
      <c r="J108">
        <v>45.8</v>
      </c>
      <c r="K108" t="s">
        <v>1197</v>
      </c>
      <c r="L108" t="s">
        <v>1178</v>
      </c>
    </row>
    <row r="109" spans="1:12" hidden="1" x14ac:dyDescent="0.35">
      <c r="A109" t="s">
        <v>1172</v>
      </c>
      <c r="B109">
        <v>2030</v>
      </c>
      <c r="C109" t="s">
        <v>1211</v>
      </c>
      <c r="D109" t="s">
        <v>1212</v>
      </c>
      <c r="E109" t="s">
        <v>1175</v>
      </c>
      <c r="F109" t="s">
        <v>284</v>
      </c>
      <c r="G109" s="26">
        <v>30940</v>
      </c>
      <c r="H109">
        <v>51.3</v>
      </c>
      <c r="I109" t="s">
        <v>1176</v>
      </c>
      <c r="J109">
        <v>51.3</v>
      </c>
      <c r="K109" t="s">
        <v>1198</v>
      </c>
      <c r="L109" t="s">
        <v>1178</v>
      </c>
    </row>
    <row r="110" spans="1:12" hidden="1" x14ac:dyDescent="0.35">
      <c r="A110" t="s">
        <v>1172</v>
      </c>
      <c r="B110">
        <v>2035</v>
      </c>
      <c r="C110" t="s">
        <v>1211</v>
      </c>
      <c r="D110" t="s">
        <v>1212</v>
      </c>
      <c r="E110" t="s">
        <v>1175</v>
      </c>
      <c r="F110" t="s">
        <v>284</v>
      </c>
      <c r="G110" s="26">
        <v>31270</v>
      </c>
      <c r="H110">
        <v>55.3</v>
      </c>
      <c r="I110" t="s">
        <v>1176</v>
      </c>
      <c r="J110">
        <v>55.3</v>
      </c>
      <c r="K110" t="s">
        <v>1199</v>
      </c>
      <c r="L110" t="s">
        <v>1178</v>
      </c>
    </row>
    <row r="111" spans="1:12" hidden="1" x14ac:dyDescent="0.35">
      <c r="A111" t="s">
        <v>1172</v>
      </c>
      <c r="B111">
        <v>2040</v>
      </c>
      <c r="C111" t="s">
        <v>1211</v>
      </c>
      <c r="D111" t="s">
        <v>1212</v>
      </c>
      <c r="E111" t="s">
        <v>1175</v>
      </c>
      <c r="F111" t="s">
        <v>284</v>
      </c>
      <c r="G111" s="26">
        <v>30630</v>
      </c>
      <c r="H111">
        <v>57.4</v>
      </c>
      <c r="I111" t="s">
        <v>1176</v>
      </c>
      <c r="J111">
        <v>57.4</v>
      </c>
      <c r="K111" t="s">
        <v>1182</v>
      </c>
      <c r="L111" t="s">
        <v>1178</v>
      </c>
    </row>
    <row r="112" spans="1:12" hidden="1" x14ac:dyDescent="0.35">
      <c r="A112" t="s">
        <v>1172</v>
      </c>
      <c r="B112">
        <v>2045</v>
      </c>
      <c r="C112" t="s">
        <v>1211</v>
      </c>
      <c r="D112" t="s">
        <v>1212</v>
      </c>
      <c r="E112" t="s">
        <v>1175</v>
      </c>
      <c r="F112" t="s">
        <v>284</v>
      </c>
      <c r="G112" s="26">
        <v>30000</v>
      </c>
      <c r="H112">
        <v>59.5</v>
      </c>
      <c r="I112" t="s">
        <v>1176</v>
      </c>
      <c r="J112">
        <v>59.5</v>
      </c>
      <c r="K112" t="s">
        <v>1182</v>
      </c>
      <c r="L112" t="s">
        <v>1178</v>
      </c>
    </row>
    <row r="113" spans="1:12" hidden="1" x14ac:dyDescent="0.35">
      <c r="A113" t="s">
        <v>1172</v>
      </c>
      <c r="B113">
        <v>2050</v>
      </c>
      <c r="C113" t="s">
        <v>1211</v>
      </c>
      <c r="D113" t="s">
        <v>1212</v>
      </c>
      <c r="E113" t="s">
        <v>1175</v>
      </c>
      <c r="F113" t="s">
        <v>284</v>
      </c>
      <c r="G113" s="26">
        <v>29360</v>
      </c>
      <c r="H113">
        <v>61.6</v>
      </c>
      <c r="I113" t="s">
        <v>1176</v>
      </c>
      <c r="J113">
        <v>61.6</v>
      </c>
      <c r="K113" t="s">
        <v>1200</v>
      </c>
      <c r="L113" t="s">
        <v>1178</v>
      </c>
    </row>
    <row r="114" spans="1:12" hidden="1" x14ac:dyDescent="0.35">
      <c r="A114" t="s">
        <v>1184</v>
      </c>
      <c r="B114">
        <v>2020</v>
      </c>
      <c r="C114" t="s">
        <v>1211</v>
      </c>
      <c r="D114" t="s">
        <v>1212</v>
      </c>
      <c r="E114" t="s">
        <v>1175</v>
      </c>
      <c r="F114" t="s">
        <v>284</v>
      </c>
      <c r="G114" s="26">
        <v>30960</v>
      </c>
      <c r="H114">
        <v>36.299999999999997</v>
      </c>
      <c r="I114" t="s">
        <v>1176</v>
      </c>
      <c r="J114">
        <v>36.299999999999997</v>
      </c>
      <c r="K114" t="s">
        <v>1201</v>
      </c>
      <c r="L114" t="s">
        <v>1178</v>
      </c>
    </row>
    <row r="115" spans="1:12" hidden="1" x14ac:dyDescent="0.35">
      <c r="A115" t="s">
        <v>1184</v>
      </c>
      <c r="B115">
        <v>2025</v>
      </c>
      <c r="C115" t="s">
        <v>1211</v>
      </c>
      <c r="D115" t="s">
        <v>1212</v>
      </c>
      <c r="E115" t="s">
        <v>1175</v>
      </c>
      <c r="F115" t="s">
        <v>284</v>
      </c>
      <c r="G115" s="26">
        <v>30960</v>
      </c>
      <c r="H115">
        <v>36.299999999999997</v>
      </c>
      <c r="I115" t="s">
        <v>1176</v>
      </c>
      <c r="J115">
        <v>36.299999999999997</v>
      </c>
      <c r="K115" t="s">
        <v>1201</v>
      </c>
      <c r="L115" t="s">
        <v>1178</v>
      </c>
    </row>
    <row r="116" spans="1:12" hidden="1" x14ac:dyDescent="0.35">
      <c r="A116" t="s">
        <v>1184</v>
      </c>
      <c r="B116">
        <v>2030</v>
      </c>
      <c r="C116" t="s">
        <v>1211</v>
      </c>
      <c r="D116" t="s">
        <v>1212</v>
      </c>
      <c r="E116" t="s">
        <v>1175</v>
      </c>
      <c r="F116" t="s">
        <v>284</v>
      </c>
      <c r="G116" s="26">
        <v>30960</v>
      </c>
      <c r="H116">
        <v>36.299999999999997</v>
      </c>
      <c r="I116" t="s">
        <v>1176</v>
      </c>
      <c r="J116">
        <v>36.299999999999997</v>
      </c>
      <c r="K116" t="s">
        <v>1201</v>
      </c>
      <c r="L116" t="s">
        <v>1178</v>
      </c>
    </row>
    <row r="117" spans="1:12" hidden="1" x14ac:dyDescent="0.35">
      <c r="A117" t="s">
        <v>1184</v>
      </c>
      <c r="B117">
        <v>2035</v>
      </c>
      <c r="C117" t="s">
        <v>1211</v>
      </c>
      <c r="D117" t="s">
        <v>1212</v>
      </c>
      <c r="E117" t="s">
        <v>1175</v>
      </c>
      <c r="F117" t="s">
        <v>284</v>
      </c>
      <c r="G117" s="26">
        <v>30960</v>
      </c>
      <c r="H117">
        <v>36.299999999999997</v>
      </c>
      <c r="I117" t="s">
        <v>1176</v>
      </c>
      <c r="J117">
        <v>36.299999999999997</v>
      </c>
      <c r="K117" t="s">
        <v>1201</v>
      </c>
      <c r="L117" t="s">
        <v>1178</v>
      </c>
    </row>
    <row r="118" spans="1:12" hidden="1" x14ac:dyDescent="0.35">
      <c r="A118" t="s">
        <v>1184</v>
      </c>
      <c r="B118">
        <v>2040</v>
      </c>
      <c r="C118" t="s">
        <v>1211</v>
      </c>
      <c r="D118" t="s">
        <v>1212</v>
      </c>
      <c r="E118" t="s">
        <v>1175</v>
      </c>
      <c r="F118" t="s">
        <v>284</v>
      </c>
      <c r="G118" s="26">
        <v>30960</v>
      </c>
      <c r="H118">
        <v>36.299999999999997</v>
      </c>
      <c r="I118" t="s">
        <v>1176</v>
      </c>
      <c r="J118">
        <v>36.299999999999997</v>
      </c>
      <c r="K118" t="s">
        <v>1201</v>
      </c>
      <c r="L118" t="s">
        <v>1178</v>
      </c>
    </row>
    <row r="119" spans="1:12" hidden="1" x14ac:dyDescent="0.35">
      <c r="A119" t="s">
        <v>1184</v>
      </c>
      <c r="B119">
        <v>2045</v>
      </c>
      <c r="C119" t="s">
        <v>1211</v>
      </c>
      <c r="D119" t="s">
        <v>1212</v>
      </c>
      <c r="E119" t="s">
        <v>1175</v>
      </c>
      <c r="F119" t="s">
        <v>284</v>
      </c>
      <c r="G119" s="26">
        <v>30960</v>
      </c>
      <c r="H119">
        <v>36.299999999999997</v>
      </c>
      <c r="I119" t="s">
        <v>1176</v>
      </c>
      <c r="J119">
        <v>36.299999999999997</v>
      </c>
      <c r="K119" t="s">
        <v>1201</v>
      </c>
      <c r="L119" t="s">
        <v>1178</v>
      </c>
    </row>
    <row r="120" spans="1:12" hidden="1" x14ac:dyDescent="0.35">
      <c r="A120" t="s">
        <v>1184</v>
      </c>
      <c r="B120">
        <v>2050</v>
      </c>
      <c r="C120" t="s">
        <v>1211</v>
      </c>
      <c r="D120" t="s">
        <v>1212</v>
      </c>
      <c r="E120" t="s">
        <v>1175</v>
      </c>
      <c r="F120" t="s">
        <v>284</v>
      </c>
      <c r="G120" s="26">
        <v>30960</v>
      </c>
      <c r="H120">
        <v>36.299999999999997</v>
      </c>
      <c r="I120" t="s">
        <v>1176</v>
      </c>
      <c r="J120">
        <v>36.299999999999997</v>
      </c>
      <c r="K120" t="s">
        <v>1201</v>
      </c>
      <c r="L120" t="s">
        <v>1178</v>
      </c>
    </row>
    <row r="121" spans="1:12" hidden="1" x14ac:dyDescent="0.35">
      <c r="A121" t="s">
        <v>1187</v>
      </c>
      <c r="B121">
        <v>2020</v>
      </c>
      <c r="C121" t="s">
        <v>1211</v>
      </c>
      <c r="D121" t="s">
        <v>1212</v>
      </c>
      <c r="E121" t="s">
        <v>1175</v>
      </c>
      <c r="F121" t="s">
        <v>284</v>
      </c>
      <c r="G121" s="26">
        <v>30960</v>
      </c>
      <c r="H121">
        <v>36.299999999999997</v>
      </c>
      <c r="I121" t="s">
        <v>1176</v>
      </c>
      <c r="J121">
        <v>36.299999999999997</v>
      </c>
      <c r="K121" t="s">
        <v>1202</v>
      </c>
      <c r="L121" t="s">
        <v>1178</v>
      </c>
    </row>
    <row r="122" spans="1:12" hidden="1" x14ac:dyDescent="0.35">
      <c r="A122" t="s">
        <v>1187</v>
      </c>
      <c r="B122">
        <v>2025</v>
      </c>
      <c r="C122" t="s">
        <v>1211</v>
      </c>
      <c r="D122" t="s">
        <v>1212</v>
      </c>
      <c r="E122" t="s">
        <v>1175</v>
      </c>
      <c r="F122" t="s">
        <v>284</v>
      </c>
      <c r="G122" s="26">
        <v>32000</v>
      </c>
      <c r="H122">
        <v>40.4</v>
      </c>
      <c r="I122" t="s">
        <v>1176</v>
      </c>
      <c r="J122">
        <v>40.4</v>
      </c>
      <c r="K122" t="s">
        <v>1203</v>
      </c>
      <c r="L122" t="s">
        <v>1178</v>
      </c>
    </row>
    <row r="123" spans="1:12" hidden="1" x14ac:dyDescent="0.35">
      <c r="A123" t="s">
        <v>1187</v>
      </c>
      <c r="B123">
        <v>2030</v>
      </c>
      <c r="C123" t="s">
        <v>1211</v>
      </c>
      <c r="D123" t="s">
        <v>1212</v>
      </c>
      <c r="E123" t="s">
        <v>1175</v>
      </c>
      <c r="F123" t="s">
        <v>284</v>
      </c>
      <c r="G123" s="26">
        <v>31530</v>
      </c>
      <c r="H123">
        <v>41.8</v>
      </c>
      <c r="I123" t="s">
        <v>1176</v>
      </c>
      <c r="J123">
        <v>41.8</v>
      </c>
      <c r="K123" t="s">
        <v>1204</v>
      </c>
      <c r="L123" t="s">
        <v>1178</v>
      </c>
    </row>
    <row r="124" spans="1:12" hidden="1" x14ac:dyDescent="0.35">
      <c r="A124" t="s">
        <v>1187</v>
      </c>
      <c r="B124">
        <v>2035</v>
      </c>
      <c r="C124" t="s">
        <v>1211</v>
      </c>
      <c r="D124" t="s">
        <v>1212</v>
      </c>
      <c r="E124" t="s">
        <v>1175</v>
      </c>
      <c r="F124" t="s">
        <v>284</v>
      </c>
      <c r="G124" s="26">
        <v>30600</v>
      </c>
      <c r="H124">
        <v>44.4</v>
      </c>
      <c r="I124" t="s">
        <v>1176</v>
      </c>
      <c r="J124">
        <v>44.4</v>
      </c>
      <c r="K124" t="s">
        <v>1205</v>
      </c>
      <c r="L124" t="s">
        <v>1178</v>
      </c>
    </row>
    <row r="125" spans="1:12" hidden="1" x14ac:dyDescent="0.35">
      <c r="A125" t="s">
        <v>1187</v>
      </c>
      <c r="B125">
        <v>2040</v>
      </c>
      <c r="C125" t="s">
        <v>1211</v>
      </c>
      <c r="D125" t="s">
        <v>1212</v>
      </c>
      <c r="E125" t="s">
        <v>1175</v>
      </c>
      <c r="F125" t="s">
        <v>284</v>
      </c>
      <c r="G125" s="26">
        <v>30000</v>
      </c>
      <c r="H125">
        <v>46</v>
      </c>
      <c r="I125" t="s">
        <v>1176</v>
      </c>
      <c r="J125">
        <v>46</v>
      </c>
      <c r="K125" t="s">
        <v>1182</v>
      </c>
      <c r="L125" t="s">
        <v>1178</v>
      </c>
    </row>
    <row r="126" spans="1:12" hidden="1" x14ac:dyDescent="0.35">
      <c r="A126" t="s">
        <v>1187</v>
      </c>
      <c r="B126">
        <v>2045</v>
      </c>
      <c r="C126" t="s">
        <v>1211</v>
      </c>
      <c r="D126" t="s">
        <v>1212</v>
      </c>
      <c r="E126" t="s">
        <v>1175</v>
      </c>
      <c r="F126" t="s">
        <v>284</v>
      </c>
      <c r="G126" s="26">
        <v>29410</v>
      </c>
      <c r="H126">
        <v>47.7</v>
      </c>
      <c r="I126" t="s">
        <v>1176</v>
      </c>
      <c r="J126">
        <v>47.7</v>
      </c>
      <c r="K126" t="s">
        <v>1182</v>
      </c>
      <c r="L126" t="s">
        <v>1178</v>
      </c>
    </row>
    <row r="127" spans="1:12" hidden="1" x14ac:dyDescent="0.35">
      <c r="A127" t="s">
        <v>1187</v>
      </c>
      <c r="B127">
        <v>2050</v>
      </c>
      <c r="C127" t="s">
        <v>1211</v>
      </c>
      <c r="D127" t="s">
        <v>1212</v>
      </c>
      <c r="E127" t="s">
        <v>1175</v>
      </c>
      <c r="F127" t="s">
        <v>284</v>
      </c>
      <c r="G127" s="26">
        <v>28810</v>
      </c>
      <c r="H127">
        <v>49.4</v>
      </c>
      <c r="I127" t="s">
        <v>1176</v>
      </c>
      <c r="J127">
        <v>49.4</v>
      </c>
      <c r="K127" t="s">
        <v>1206</v>
      </c>
      <c r="L127" t="s">
        <v>1178</v>
      </c>
    </row>
    <row r="128" spans="1:12" hidden="1" x14ac:dyDescent="0.35">
      <c r="A128" t="s">
        <v>1172</v>
      </c>
      <c r="B128">
        <v>2020</v>
      </c>
      <c r="C128" t="s">
        <v>1213</v>
      </c>
      <c r="D128" t="s">
        <v>1195</v>
      </c>
      <c r="E128" t="s">
        <v>1175</v>
      </c>
      <c r="F128" t="s">
        <v>284</v>
      </c>
      <c r="G128" s="26">
        <v>25970</v>
      </c>
      <c r="H128">
        <v>25.8</v>
      </c>
      <c r="I128" t="s">
        <v>1176</v>
      </c>
      <c r="J128">
        <v>25.8</v>
      </c>
      <c r="K128" t="s">
        <v>1214</v>
      </c>
      <c r="L128" t="s">
        <v>1178</v>
      </c>
    </row>
    <row r="129" spans="1:12" hidden="1" x14ac:dyDescent="0.35">
      <c r="A129" t="s">
        <v>1172</v>
      </c>
      <c r="B129">
        <v>2025</v>
      </c>
      <c r="C129" t="s">
        <v>1213</v>
      </c>
      <c r="D129" t="s">
        <v>1195</v>
      </c>
      <c r="E129" t="s">
        <v>1175</v>
      </c>
      <c r="F129" t="s">
        <v>284</v>
      </c>
      <c r="G129" s="26">
        <v>27600</v>
      </c>
      <c r="H129">
        <v>37</v>
      </c>
      <c r="I129" t="s">
        <v>1176</v>
      </c>
      <c r="J129">
        <v>37</v>
      </c>
      <c r="K129" t="s">
        <v>1215</v>
      </c>
      <c r="L129" t="s">
        <v>1178</v>
      </c>
    </row>
    <row r="130" spans="1:12" hidden="1" x14ac:dyDescent="0.35">
      <c r="A130" t="s">
        <v>1172</v>
      </c>
      <c r="B130">
        <v>2030</v>
      </c>
      <c r="C130" t="s">
        <v>1213</v>
      </c>
      <c r="D130" t="s">
        <v>1195</v>
      </c>
      <c r="E130" t="s">
        <v>1175</v>
      </c>
      <c r="F130" t="s">
        <v>284</v>
      </c>
      <c r="G130" s="26">
        <v>29390</v>
      </c>
      <c r="H130">
        <v>40.9</v>
      </c>
      <c r="I130" t="s">
        <v>1176</v>
      </c>
      <c r="J130">
        <v>40.9</v>
      </c>
      <c r="K130" t="s">
        <v>1216</v>
      </c>
      <c r="L130" t="s">
        <v>1178</v>
      </c>
    </row>
    <row r="131" spans="1:12" hidden="1" x14ac:dyDescent="0.35">
      <c r="A131" t="s">
        <v>1172</v>
      </c>
      <c r="B131">
        <v>2035</v>
      </c>
      <c r="C131" t="s">
        <v>1213</v>
      </c>
      <c r="D131" t="s">
        <v>1195</v>
      </c>
      <c r="E131" t="s">
        <v>1175</v>
      </c>
      <c r="F131" t="s">
        <v>284</v>
      </c>
      <c r="G131" s="26">
        <v>29940</v>
      </c>
      <c r="H131">
        <v>45.5</v>
      </c>
      <c r="I131" t="s">
        <v>1176</v>
      </c>
      <c r="J131">
        <v>45.5</v>
      </c>
      <c r="K131" t="s">
        <v>1217</v>
      </c>
      <c r="L131" t="s">
        <v>1178</v>
      </c>
    </row>
    <row r="132" spans="1:12" hidden="1" x14ac:dyDescent="0.35">
      <c r="A132" t="s">
        <v>1172</v>
      </c>
      <c r="B132">
        <v>2040</v>
      </c>
      <c r="C132" t="s">
        <v>1213</v>
      </c>
      <c r="D132" t="s">
        <v>1195</v>
      </c>
      <c r="E132" t="s">
        <v>1175</v>
      </c>
      <c r="F132" t="s">
        <v>284</v>
      </c>
      <c r="G132" s="26">
        <v>29380</v>
      </c>
      <c r="H132">
        <v>47.2</v>
      </c>
      <c r="I132" t="s">
        <v>1176</v>
      </c>
      <c r="J132">
        <v>47.2</v>
      </c>
      <c r="K132" t="s">
        <v>1182</v>
      </c>
      <c r="L132" t="s">
        <v>1178</v>
      </c>
    </row>
    <row r="133" spans="1:12" hidden="1" x14ac:dyDescent="0.35">
      <c r="A133" t="s">
        <v>1172</v>
      </c>
      <c r="B133">
        <v>2045</v>
      </c>
      <c r="C133" t="s">
        <v>1213</v>
      </c>
      <c r="D133" t="s">
        <v>1195</v>
      </c>
      <c r="E133" t="s">
        <v>1175</v>
      </c>
      <c r="F133" t="s">
        <v>284</v>
      </c>
      <c r="G133" s="26">
        <v>28640</v>
      </c>
      <c r="H133">
        <v>48.9</v>
      </c>
      <c r="I133" t="s">
        <v>1176</v>
      </c>
      <c r="J133">
        <v>48.9</v>
      </c>
      <c r="K133" t="s">
        <v>1182</v>
      </c>
      <c r="L133" t="s">
        <v>1178</v>
      </c>
    </row>
    <row r="134" spans="1:12" hidden="1" x14ac:dyDescent="0.35">
      <c r="A134" t="s">
        <v>1172</v>
      </c>
      <c r="B134">
        <v>2050</v>
      </c>
      <c r="C134" t="s">
        <v>1213</v>
      </c>
      <c r="D134" t="s">
        <v>1195</v>
      </c>
      <c r="E134" t="s">
        <v>1175</v>
      </c>
      <c r="F134" t="s">
        <v>284</v>
      </c>
      <c r="G134" s="26">
        <v>28260</v>
      </c>
      <c r="H134">
        <v>50.6</v>
      </c>
      <c r="I134" t="s">
        <v>1176</v>
      </c>
      <c r="J134">
        <v>50.6</v>
      </c>
      <c r="K134" t="s">
        <v>1218</v>
      </c>
      <c r="L134" t="s">
        <v>1178</v>
      </c>
    </row>
    <row r="135" spans="1:12" hidden="1" x14ac:dyDescent="0.35">
      <c r="A135" t="s">
        <v>1184</v>
      </c>
      <c r="B135">
        <v>2020</v>
      </c>
      <c r="C135" t="s">
        <v>1213</v>
      </c>
      <c r="D135" t="s">
        <v>1195</v>
      </c>
      <c r="E135" t="s">
        <v>1175</v>
      </c>
      <c r="F135" t="s">
        <v>284</v>
      </c>
      <c r="G135" s="26">
        <v>25970</v>
      </c>
      <c r="H135">
        <v>25.8</v>
      </c>
      <c r="I135" t="s">
        <v>1176</v>
      </c>
      <c r="J135">
        <v>25.8</v>
      </c>
      <c r="K135" t="s">
        <v>1219</v>
      </c>
      <c r="L135" t="s">
        <v>1178</v>
      </c>
    </row>
    <row r="136" spans="1:12" hidden="1" x14ac:dyDescent="0.35">
      <c r="A136" t="s">
        <v>1184</v>
      </c>
      <c r="B136">
        <v>2025</v>
      </c>
      <c r="C136" t="s">
        <v>1213</v>
      </c>
      <c r="D136" t="s">
        <v>1195</v>
      </c>
      <c r="E136" t="s">
        <v>1175</v>
      </c>
      <c r="F136" t="s">
        <v>284</v>
      </c>
      <c r="G136" s="26">
        <v>25970</v>
      </c>
      <c r="H136">
        <v>25.8</v>
      </c>
      <c r="I136" t="s">
        <v>1176</v>
      </c>
      <c r="J136">
        <v>25.8</v>
      </c>
      <c r="K136" t="s">
        <v>1219</v>
      </c>
      <c r="L136" t="s">
        <v>1178</v>
      </c>
    </row>
    <row r="137" spans="1:12" hidden="1" x14ac:dyDescent="0.35">
      <c r="A137" t="s">
        <v>1184</v>
      </c>
      <c r="B137">
        <v>2030</v>
      </c>
      <c r="C137" t="s">
        <v>1213</v>
      </c>
      <c r="D137" t="s">
        <v>1195</v>
      </c>
      <c r="E137" t="s">
        <v>1175</v>
      </c>
      <c r="F137" t="s">
        <v>284</v>
      </c>
      <c r="G137" s="26">
        <v>25970</v>
      </c>
      <c r="H137">
        <v>25.8</v>
      </c>
      <c r="I137" t="s">
        <v>1176</v>
      </c>
      <c r="J137">
        <v>25.8</v>
      </c>
      <c r="K137" t="s">
        <v>1219</v>
      </c>
      <c r="L137" t="s">
        <v>1178</v>
      </c>
    </row>
    <row r="138" spans="1:12" hidden="1" x14ac:dyDescent="0.35">
      <c r="A138" t="s">
        <v>1184</v>
      </c>
      <c r="B138">
        <v>2035</v>
      </c>
      <c r="C138" t="s">
        <v>1213</v>
      </c>
      <c r="D138" t="s">
        <v>1195</v>
      </c>
      <c r="E138" t="s">
        <v>1175</v>
      </c>
      <c r="F138" t="s">
        <v>284</v>
      </c>
      <c r="G138" s="26">
        <v>25970</v>
      </c>
      <c r="H138">
        <v>25.8</v>
      </c>
      <c r="I138" t="s">
        <v>1176</v>
      </c>
      <c r="J138">
        <v>25.8</v>
      </c>
      <c r="K138" t="s">
        <v>1219</v>
      </c>
      <c r="L138" t="s">
        <v>1178</v>
      </c>
    </row>
    <row r="139" spans="1:12" hidden="1" x14ac:dyDescent="0.35">
      <c r="A139" t="s">
        <v>1184</v>
      </c>
      <c r="B139">
        <v>2040</v>
      </c>
      <c r="C139" t="s">
        <v>1213</v>
      </c>
      <c r="D139" t="s">
        <v>1195</v>
      </c>
      <c r="E139" t="s">
        <v>1175</v>
      </c>
      <c r="F139" t="s">
        <v>284</v>
      </c>
      <c r="G139" s="26">
        <v>25970</v>
      </c>
      <c r="H139">
        <v>25.8</v>
      </c>
      <c r="I139" t="s">
        <v>1176</v>
      </c>
      <c r="J139">
        <v>25.8</v>
      </c>
      <c r="K139" t="s">
        <v>1220</v>
      </c>
      <c r="L139" t="s">
        <v>1178</v>
      </c>
    </row>
    <row r="140" spans="1:12" hidden="1" x14ac:dyDescent="0.35">
      <c r="A140" t="s">
        <v>1184</v>
      </c>
      <c r="B140">
        <v>2045</v>
      </c>
      <c r="C140" t="s">
        <v>1213</v>
      </c>
      <c r="D140" t="s">
        <v>1195</v>
      </c>
      <c r="E140" t="s">
        <v>1175</v>
      </c>
      <c r="F140" t="s">
        <v>284</v>
      </c>
      <c r="G140" s="26">
        <v>25970</v>
      </c>
      <c r="H140">
        <v>25.8</v>
      </c>
      <c r="I140" t="s">
        <v>1176</v>
      </c>
      <c r="J140">
        <v>25.8</v>
      </c>
      <c r="K140" t="s">
        <v>1220</v>
      </c>
      <c r="L140" t="s">
        <v>1178</v>
      </c>
    </row>
    <row r="141" spans="1:12" hidden="1" x14ac:dyDescent="0.35">
      <c r="A141" t="s">
        <v>1184</v>
      </c>
      <c r="B141">
        <v>2050</v>
      </c>
      <c r="C141" t="s">
        <v>1213</v>
      </c>
      <c r="D141" t="s">
        <v>1195</v>
      </c>
      <c r="E141" t="s">
        <v>1175</v>
      </c>
      <c r="F141" t="s">
        <v>284</v>
      </c>
      <c r="G141" s="26">
        <v>25970</v>
      </c>
      <c r="H141">
        <v>25.8</v>
      </c>
      <c r="I141" t="s">
        <v>1176</v>
      </c>
      <c r="J141">
        <v>25.8</v>
      </c>
      <c r="K141" t="s">
        <v>1220</v>
      </c>
      <c r="L141" t="s">
        <v>1178</v>
      </c>
    </row>
    <row r="142" spans="1:12" x14ac:dyDescent="0.35">
      <c r="A142" t="s">
        <v>1187</v>
      </c>
      <c r="B142">
        <v>2020</v>
      </c>
      <c r="C142" t="s">
        <v>1213</v>
      </c>
      <c r="D142" t="s">
        <v>1195</v>
      </c>
      <c r="E142" t="s">
        <v>1175</v>
      </c>
      <c r="F142" t="s">
        <v>284</v>
      </c>
      <c r="G142" s="26">
        <v>25970</v>
      </c>
      <c r="H142">
        <v>25.8</v>
      </c>
      <c r="I142" t="s">
        <v>1176</v>
      </c>
      <c r="J142">
        <v>25.8</v>
      </c>
      <c r="K142" t="s">
        <v>1220</v>
      </c>
      <c r="L142" t="s">
        <v>1178</v>
      </c>
    </row>
    <row r="143" spans="1:12" x14ac:dyDescent="0.35">
      <c r="A143" t="s">
        <v>1187</v>
      </c>
      <c r="B143">
        <v>2025</v>
      </c>
      <c r="C143" t="s">
        <v>1213</v>
      </c>
      <c r="D143" t="s">
        <v>1195</v>
      </c>
      <c r="E143" t="s">
        <v>1175</v>
      </c>
      <c r="F143" t="s">
        <v>284</v>
      </c>
      <c r="G143" s="26">
        <v>28140</v>
      </c>
      <c r="H143">
        <v>28.5</v>
      </c>
      <c r="I143" t="s">
        <v>1176</v>
      </c>
      <c r="J143">
        <v>28.5</v>
      </c>
      <c r="K143" t="s">
        <v>1221</v>
      </c>
      <c r="L143" t="s">
        <v>1178</v>
      </c>
    </row>
    <row r="144" spans="1:12" x14ac:dyDescent="0.35">
      <c r="A144" t="s">
        <v>1187</v>
      </c>
      <c r="B144">
        <v>2030</v>
      </c>
      <c r="C144" t="s">
        <v>1213</v>
      </c>
      <c r="D144" t="s">
        <v>1195</v>
      </c>
      <c r="E144" t="s">
        <v>1175</v>
      </c>
      <c r="F144" t="s">
        <v>284</v>
      </c>
      <c r="G144" s="26">
        <v>28980</v>
      </c>
      <c r="H144">
        <v>31.6</v>
      </c>
      <c r="I144" t="s">
        <v>1176</v>
      </c>
      <c r="J144">
        <v>31.6</v>
      </c>
      <c r="K144" t="s">
        <v>1222</v>
      </c>
      <c r="L144" t="s">
        <v>1178</v>
      </c>
    </row>
    <row r="145" spans="1:12" x14ac:dyDescent="0.35">
      <c r="A145" t="s">
        <v>1187</v>
      </c>
      <c r="B145">
        <v>2035</v>
      </c>
      <c r="C145" t="s">
        <v>1213</v>
      </c>
      <c r="D145" t="s">
        <v>1195</v>
      </c>
      <c r="E145" t="s">
        <v>1175</v>
      </c>
      <c r="F145" t="s">
        <v>284</v>
      </c>
      <c r="G145" s="26">
        <v>28960</v>
      </c>
      <c r="H145">
        <v>34.6</v>
      </c>
      <c r="I145" t="s">
        <v>1176</v>
      </c>
      <c r="J145">
        <v>34.6</v>
      </c>
      <c r="K145" t="s">
        <v>1223</v>
      </c>
      <c r="L145" t="s">
        <v>1178</v>
      </c>
    </row>
    <row r="146" spans="1:12" x14ac:dyDescent="0.35">
      <c r="A146" t="s">
        <v>1187</v>
      </c>
      <c r="B146">
        <v>2040</v>
      </c>
      <c r="C146" t="s">
        <v>1213</v>
      </c>
      <c r="D146" t="s">
        <v>1195</v>
      </c>
      <c r="E146" t="s">
        <v>1175</v>
      </c>
      <c r="F146" t="s">
        <v>284</v>
      </c>
      <c r="G146" s="26">
        <v>28420</v>
      </c>
      <c r="H146">
        <v>36.1</v>
      </c>
      <c r="I146" t="s">
        <v>1176</v>
      </c>
      <c r="J146">
        <v>36.1</v>
      </c>
      <c r="K146" t="s">
        <v>1182</v>
      </c>
      <c r="L146" t="s">
        <v>1178</v>
      </c>
    </row>
    <row r="147" spans="1:12" x14ac:dyDescent="0.35">
      <c r="A147" t="s">
        <v>1187</v>
      </c>
      <c r="B147">
        <v>2045</v>
      </c>
      <c r="C147" t="s">
        <v>1213</v>
      </c>
      <c r="D147" t="s">
        <v>1195</v>
      </c>
      <c r="E147" t="s">
        <v>1175</v>
      </c>
      <c r="F147" t="s">
        <v>284</v>
      </c>
      <c r="G147" s="26">
        <v>27690</v>
      </c>
      <c r="H147">
        <v>37.6</v>
      </c>
      <c r="I147" t="s">
        <v>1176</v>
      </c>
      <c r="J147">
        <v>37.6</v>
      </c>
      <c r="K147" t="s">
        <v>1182</v>
      </c>
      <c r="L147" t="s">
        <v>1178</v>
      </c>
    </row>
    <row r="148" spans="1:12" x14ac:dyDescent="0.35">
      <c r="A148" t="s">
        <v>1187</v>
      </c>
      <c r="B148">
        <v>2050</v>
      </c>
      <c r="C148" t="s">
        <v>1213</v>
      </c>
      <c r="D148" t="s">
        <v>1195</v>
      </c>
      <c r="E148" t="s">
        <v>1175</v>
      </c>
      <c r="F148" t="s">
        <v>284</v>
      </c>
      <c r="G148" s="26">
        <v>27330</v>
      </c>
      <c r="H148">
        <v>39.1</v>
      </c>
      <c r="I148" t="s">
        <v>1176</v>
      </c>
      <c r="J148">
        <v>39.1</v>
      </c>
      <c r="K148" t="s">
        <v>1224</v>
      </c>
      <c r="L148" t="s">
        <v>1178</v>
      </c>
    </row>
    <row r="149" spans="1:12" hidden="1" x14ac:dyDescent="0.35">
      <c r="A149" t="s">
        <v>1172</v>
      </c>
      <c r="B149">
        <v>2020</v>
      </c>
      <c r="C149" t="s">
        <v>1225</v>
      </c>
      <c r="D149" t="s">
        <v>1195</v>
      </c>
      <c r="E149" t="s">
        <v>1175</v>
      </c>
      <c r="F149" t="s">
        <v>284</v>
      </c>
      <c r="G149" s="26">
        <v>31180</v>
      </c>
      <c r="H149">
        <v>23.2</v>
      </c>
      <c r="I149" t="s">
        <v>1176</v>
      </c>
      <c r="J149">
        <v>23.2</v>
      </c>
      <c r="K149" t="s">
        <v>1226</v>
      </c>
      <c r="L149" t="s">
        <v>1178</v>
      </c>
    </row>
    <row r="150" spans="1:12" hidden="1" x14ac:dyDescent="0.35">
      <c r="A150" t="s">
        <v>1172</v>
      </c>
      <c r="B150">
        <v>2025</v>
      </c>
      <c r="C150" t="s">
        <v>1225</v>
      </c>
      <c r="D150" t="s">
        <v>1195</v>
      </c>
      <c r="E150" t="s">
        <v>1175</v>
      </c>
      <c r="F150" t="s">
        <v>284</v>
      </c>
      <c r="G150" s="26">
        <v>29720</v>
      </c>
      <c r="H150">
        <v>34</v>
      </c>
      <c r="I150" t="s">
        <v>1176</v>
      </c>
      <c r="J150">
        <v>34</v>
      </c>
      <c r="K150" t="s">
        <v>1227</v>
      </c>
      <c r="L150" t="s">
        <v>1178</v>
      </c>
    </row>
    <row r="151" spans="1:12" hidden="1" x14ac:dyDescent="0.35">
      <c r="A151" t="s">
        <v>1172</v>
      </c>
      <c r="B151">
        <v>2030</v>
      </c>
      <c r="C151" t="s">
        <v>1225</v>
      </c>
      <c r="D151" t="s">
        <v>1195</v>
      </c>
      <c r="E151" t="s">
        <v>1175</v>
      </c>
      <c r="F151" t="s">
        <v>284</v>
      </c>
      <c r="G151" s="26">
        <v>31260</v>
      </c>
      <c r="H151">
        <v>35.700000000000003</v>
      </c>
      <c r="I151" t="s">
        <v>1176</v>
      </c>
      <c r="J151">
        <v>35.700000000000003</v>
      </c>
      <c r="K151" t="s">
        <v>1228</v>
      </c>
      <c r="L151" t="s">
        <v>1178</v>
      </c>
    </row>
    <row r="152" spans="1:12" hidden="1" x14ac:dyDescent="0.35">
      <c r="A152" t="s">
        <v>1172</v>
      </c>
      <c r="B152">
        <v>2035</v>
      </c>
      <c r="C152" t="s">
        <v>1225</v>
      </c>
      <c r="D152" t="s">
        <v>1195</v>
      </c>
      <c r="E152" t="s">
        <v>1175</v>
      </c>
      <c r="F152" t="s">
        <v>284</v>
      </c>
      <c r="G152" s="26">
        <v>30100</v>
      </c>
      <c r="H152">
        <v>41</v>
      </c>
      <c r="I152" t="s">
        <v>1176</v>
      </c>
      <c r="J152">
        <v>41</v>
      </c>
      <c r="K152" t="s">
        <v>1229</v>
      </c>
      <c r="L152" t="s">
        <v>1178</v>
      </c>
    </row>
    <row r="153" spans="1:12" hidden="1" x14ac:dyDescent="0.35">
      <c r="A153" t="s">
        <v>1172</v>
      </c>
      <c r="B153">
        <v>2040</v>
      </c>
      <c r="C153" t="s">
        <v>1225</v>
      </c>
      <c r="D153" t="s">
        <v>1195</v>
      </c>
      <c r="E153" t="s">
        <v>1175</v>
      </c>
      <c r="F153" t="s">
        <v>284</v>
      </c>
      <c r="G153" s="26">
        <v>29530</v>
      </c>
      <c r="H153">
        <v>42.6</v>
      </c>
      <c r="I153" t="s">
        <v>1176</v>
      </c>
      <c r="J153">
        <v>42.6</v>
      </c>
      <c r="K153" t="s">
        <v>1182</v>
      </c>
      <c r="L153" t="s">
        <v>1178</v>
      </c>
    </row>
    <row r="154" spans="1:12" hidden="1" x14ac:dyDescent="0.35">
      <c r="A154" t="s">
        <v>1172</v>
      </c>
      <c r="B154">
        <v>2045</v>
      </c>
      <c r="C154" t="s">
        <v>1225</v>
      </c>
      <c r="D154" t="s">
        <v>1195</v>
      </c>
      <c r="E154" t="s">
        <v>1175</v>
      </c>
      <c r="F154" t="s">
        <v>284</v>
      </c>
      <c r="G154" s="26">
        <v>28760</v>
      </c>
      <c r="H154">
        <v>44.3</v>
      </c>
      <c r="I154" t="s">
        <v>1176</v>
      </c>
      <c r="J154">
        <v>44.3</v>
      </c>
      <c r="K154" t="s">
        <v>1182</v>
      </c>
      <c r="L154" t="s">
        <v>1178</v>
      </c>
    </row>
    <row r="155" spans="1:12" hidden="1" x14ac:dyDescent="0.35">
      <c r="A155" t="s">
        <v>1172</v>
      </c>
      <c r="B155">
        <v>2050</v>
      </c>
      <c r="C155" t="s">
        <v>1225</v>
      </c>
      <c r="D155" t="s">
        <v>1195</v>
      </c>
      <c r="E155" t="s">
        <v>1175</v>
      </c>
      <c r="F155" t="s">
        <v>284</v>
      </c>
      <c r="G155" s="26">
        <v>28380</v>
      </c>
      <c r="H155">
        <v>45.9</v>
      </c>
      <c r="I155" t="s">
        <v>1176</v>
      </c>
      <c r="J155">
        <v>45.9</v>
      </c>
      <c r="K155" t="s">
        <v>1230</v>
      </c>
      <c r="L155" t="s">
        <v>1178</v>
      </c>
    </row>
    <row r="156" spans="1:12" hidden="1" x14ac:dyDescent="0.35">
      <c r="A156" t="s">
        <v>1184</v>
      </c>
      <c r="B156">
        <v>2020</v>
      </c>
      <c r="C156" t="s">
        <v>1225</v>
      </c>
      <c r="D156" t="s">
        <v>1195</v>
      </c>
      <c r="E156" t="s">
        <v>1175</v>
      </c>
      <c r="F156" t="s">
        <v>284</v>
      </c>
      <c r="G156" s="26">
        <v>31180</v>
      </c>
      <c r="H156">
        <v>23.2</v>
      </c>
      <c r="I156" t="s">
        <v>1176</v>
      </c>
      <c r="J156">
        <v>23.2</v>
      </c>
      <c r="K156" t="s">
        <v>1226</v>
      </c>
      <c r="L156" t="s">
        <v>1178</v>
      </c>
    </row>
    <row r="157" spans="1:12" hidden="1" x14ac:dyDescent="0.35">
      <c r="A157" t="s">
        <v>1184</v>
      </c>
      <c r="B157">
        <v>2025</v>
      </c>
      <c r="C157" t="s">
        <v>1225</v>
      </c>
      <c r="D157" t="s">
        <v>1195</v>
      </c>
      <c r="E157" t="s">
        <v>1175</v>
      </c>
      <c r="F157" t="s">
        <v>284</v>
      </c>
      <c r="G157" s="26">
        <v>31180</v>
      </c>
      <c r="H157">
        <v>23.2</v>
      </c>
      <c r="I157" t="s">
        <v>1176</v>
      </c>
      <c r="J157">
        <v>23.2</v>
      </c>
      <c r="K157" t="s">
        <v>1226</v>
      </c>
      <c r="L157" t="s">
        <v>1178</v>
      </c>
    </row>
    <row r="158" spans="1:12" hidden="1" x14ac:dyDescent="0.35">
      <c r="A158" t="s">
        <v>1184</v>
      </c>
      <c r="B158">
        <v>2030</v>
      </c>
      <c r="C158" t="s">
        <v>1225</v>
      </c>
      <c r="D158" t="s">
        <v>1195</v>
      </c>
      <c r="E158" t="s">
        <v>1175</v>
      </c>
      <c r="F158" t="s">
        <v>284</v>
      </c>
      <c r="G158" s="26">
        <v>31180</v>
      </c>
      <c r="H158">
        <v>23.2</v>
      </c>
      <c r="I158" t="s">
        <v>1176</v>
      </c>
      <c r="J158">
        <v>23.2</v>
      </c>
      <c r="K158" t="s">
        <v>1226</v>
      </c>
      <c r="L158" t="s">
        <v>1178</v>
      </c>
    </row>
    <row r="159" spans="1:12" hidden="1" x14ac:dyDescent="0.35">
      <c r="A159" t="s">
        <v>1184</v>
      </c>
      <c r="B159">
        <v>2035</v>
      </c>
      <c r="C159" t="s">
        <v>1225</v>
      </c>
      <c r="D159" t="s">
        <v>1195</v>
      </c>
      <c r="E159" t="s">
        <v>1175</v>
      </c>
      <c r="F159" t="s">
        <v>284</v>
      </c>
      <c r="G159" s="26">
        <v>31180</v>
      </c>
      <c r="H159">
        <v>23.2</v>
      </c>
      <c r="I159" t="s">
        <v>1176</v>
      </c>
      <c r="J159">
        <v>23.2</v>
      </c>
      <c r="K159" t="s">
        <v>1226</v>
      </c>
      <c r="L159" t="s">
        <v>1178</v>
      </c>
    </row>
    <row r="160" spans="1:12" hidden="1" x14ac:dyDescent="0.35">
      <c r="A160" t="s">
        <v>1184</v>
      </c>
      <c r="B160">
        <v>2040</v>
      </c>
      <c r="C160" t="s">
        <v>1225</v>
      </c>
      <c r="D160" t="s">
        <v>1195</v>
      </c>
      <c r="E160" t="s">
        <v>1175</v>
      </c>
      <c r="F160" t="s">
        <v>284</v>
      </c>
      <c r="G160" s="26">
        <v>31180</v>
      </c>
      <c r="H160">
        <v>23.2</v>
      </c>
      <c r="I160" t="s">
        <v>1176</v>
      </c>
      <c r="J160">
        <v>23.2</v>
      </c>
      <c r="K160" t="s">
        <v>1226</v>
      </c>
      <c r="L160" t="s">
        <v>1178</v>
      </c>
    </row>
    <row r="161" spans="1:12" hidden="1" x14ac:dyDescent="0.35">
      <c r="A161" t="s">
        <v>1184</v>
      </c>
      <c r="B161">
        <v>2045</v>
      </c>
      <c r="C161" t="s">
        <v>1225</v>
      </c>
      <c r="D161" t="s">
        <v>1195</v>
      </c>
      <c r="E161" t="s">
        <v>1175</v>
      </c>
      <c r="F161" t="s">
        <v>284</v>
      </c>
      <c r="G161" s="26">
        <v>31180</v>
      </c>
      <c r="H161">
        <v>23.2</v>
      </c>
      <c r="I161" t="s">
        <v>1176</v>
      </c>
      <c r="J161">
        <v>23.2</v>
      </c>
      <c r="K161" t="s">
        <v>1226</v>
      </c>
      <c r="L161" t="s">
        <v>1178</v>
      </c>
    </row>
    <row r="162" spans="1:12" hidden="1" x14ac:dyDescent="0.35">
      <c r="A162" t="s">
        <v>1184</v>
      </c>
      <c r="B162">
        <v>2050</v>
      </c>
      <c r="C162" t="s">
        <v>1225</v>
      </c>
      <c r="D162" t="s">
        <v>1195</v>
      </c>
      <c r="E162" t="s">
        <v>1175</v>
      </c>
      <c r="F162" t="s">
        <v>284</v>
      </c>
      <c r="G162" s="26">
        <v>31180</v>
      </c>
      <c r="H162">
        <v>23.2</v>
      </c>
      <c r="I162" t="s">
        <v>1176</v>
      </c>
      <c r="J162">
        <v>23.2</v>
      </c>
      <c r="K162" t="s">
        <v>1226</v>
      </c>
      <c r="L162" t="s">
        <v>1178</v>
      </c>
    </row>
    <row r="163" spans="1:12" hidden="1" x14ac:dyDescent="0.35">
      <c r="A163" t="s">
        <v>1187</v>
      </c>
      <c r="B163">
        <v>2020</v>
      </c>
      <c r="C163" t="s">
        <v>1225</v>
      </c>
      <c r="D163" t="s">
        <v>1195</v>
      </c>
      <c r="E163" t="s">
        <v>1175</v>
      </c>
      <c r="F163" t="s">
        <v>284</v>
      </c>
      <c r="G163" s="26">
        <v>31180</v>
      </c>
      <c r="H163">
        <v>23.2</v>
      </c>
      <c r="I163" t="s">
        <v>1176</v>
      </c>
      <c r="J163">
        <v>23.2</v>
      </c>
      <c r="K163" t="s">
        <v>1226</v>
      </c>
      <c r="L163" t="s">
        <v>1178</v>
      </c>
    </row>
    <row r="164" spans="1:12" hidden="1" x14ac:dyDescent="0.35">
      <c r="A164" t="s">
        <v>1187</v>
      </c>
      <c r="B164">
        <v>2025</v>
      </c>
      <c r="C164" t="s">
        <v>1225</v>
      </c>
      <c r="D164" t="s">
        <v>1195</v>
      </c>
      <c r="E164" t="s">
        <v>1175</v>
      </c>
      <c r="F164" t="s">
        <v>284</v>
      </c>
      <c r="G164" s="26">
        <v>32390</v>
      </c>
      <c r="H164">
        <v>27.7</v>
      </c>
      <c r="I164" t="s">
        <v>1176</v>
      </c>
      <c r="J164">
        <v>27.7</v>
      </c>
      <c r="K164" t="s">
        <v>1227</v>
      </c>
      <c r="L164" t="s">
        <v>1178</v>
      </c>
    </row>
    <row r="165" spans="1:12" hidden="1" x14ac:dyDescent="0.35">
      <c r="A165" t="s">
        <v>1187</v>
      </c>
      <c r="B165">
        <v>2030</v>
      </c>
      <c r="C165" t="s">
        <v>1225</v>
      </c>
      <c r="D165" t="s">
        <v>1195</v>
      </c>
      <c r="E165" t="s">
        <v>1175</v>
      </c>
      <c r="F165" t="s">
        <v>284</v>
      </c>
      <c r="G165" s="26">
        <v>32370</v>
      </c>
      <c r="H165">
        <v>30.8</v>
      </c>
      <c r="I165" t="s">
        <v>1176</v>
      </c>
      <c r="J165">
        <v>30.8</v>
      </c>
      <c r="K165" t="s">
        <v>1228</v>
      </c>
      <c r="L165" t="s">
        <v>1178</v>
      </c>
    </row>
    <row r="166" spans="1:12" hidden="1" x14ac:dyDescent="0.35">
      <c r="A166" t="s">
        <v>1187</v>
      </c>
      <c r="B166">
        <v>2035</v>
      </c>
      <c r="C166" t="s">
        <v>1225</v>
      </c>
      <c r="D166" t="s">
        <v>1195</v>
      </c>
      <c r="E166" t="s">
        <v>1175</v>
      </c>
      <c r="F166" t="s">
        <v>284</v>
      </c>
      <c r="G166" s="26">
        <v>30400</v>
      </c>
      <c r="H166">
        <v>33.5</v>
      </c>
      <c r="I166" t="s">
        <v>1176</v>
      </c>
      <c r="J166">
        <v>33.5</v>
      </c>
      <c r="K166" t="s">
        <v>1229</v>
      </c>
      <c r="L166" t="s">
        <v>1178</v>
      </c>
    </row>
    <row r="167" spans="1:12" hidden="1" x14ac:dyDescent="0.35">
      <c r="A167" t="s">
        <v>1187</v>
      </c>
      <c r="B167">
        <v>2040</v>
      </c>
      <c r="C167" t="s">
        <v>1225</v>
      </c>
      <c r="D167" t="s">
        <v>1195</v>
      </c>
      <c r="E167" t="s">
        <v>1175</v>
      </c>
      <c r="F167" t="s">
        <v>284</v>
      </c>
      <c r="G167" s="26">
        <v>29770</v>
      </c>
      <c r="H167">
        <v>34.9</v>
      </c>
      <c r="I167" t="s">
        <v>1176</v>
      </c>
      <c r="J167">
        <v>34.9</v>
      </c>
      <c r="K167" t="s">
        <v>1182</v>
      </c>
      <c r="L167" t="s">
        <v>1178</v>
      </c>
    </row>
    <row r="168" spans="1:12" hidden="1" x14ac:dyDescent="0.35">
      <c r="A168" t="s">
        <v>1187</v>
      </c>
      <c r="B168">
        <v>2045</v>
      </c>
      <c r="C168" t="s">
        <v>1225</v>
      </c>
      <c r="D168" t="s">
        <v>1195</v>
      </c>
      <c r="E168" t="s">
        <v>1175</v>
      </c>
      <c r="F168" t="s">
        <v>284</v>
      </c>
      <c r="G168" s="26">
        <v>28940</v>
      </c>
      <c r="H168">
        <v>36.200000000000003</v>
      </c>
      <c r="I168" t="s">
        <v>1176</v>
      </c>
      <c r="J168">
        <v>36.200000000000003</v>
      </c>
      <c r="K168" t="s">
        <v>1182</v>
      </c>
      <c r="L168" t="s">
        <v>1178</v>
      </c>
    </row>
    <row r="169" spans="1:12" hidden="1" x14ac:dyDescent="0.35">
      <c r="A169" t="s">
        <v>1187</v>
      </c>
      <c r="B169">
        <v>2050</v>
      </c>
      <c r="C169" t="s">
        <v>1225</v>
      </c>
      <c r="D169" t="s">
        <v>1195</v>
      </c>
      <c r="E169" t="s">
        <v>1175</v>
      </c>
      <c r="F169" t="s">
        <v>284</v>
      </c>
      <c r="G169" s="26">
        <v>28530</v>
      </c>
      <c r="H169">
        <v>37.6</v>
      </c>
      <c r="I169" t="s">
        <v>1176</v>
      </c>
      <c r="J169">
        <v>37.6</v>
      </c>
      <c r="K169" t="s">
        <v>1230</v>
      </c>
      <c r="L169" t="s">
        <v>1178</v>
      </c>
    </row>
    <row r="170" spans="1:12" hidden="1" x14ac:dyDescent="0.35">
      <c r="A170" t="s">
        <v>1172</v>
      </c>
      <c r="B170">
        <v>2020</v>
      </c>
      <c r="C170" t="s">
        <v>1231</v>
      </c>
      <c r="D170" t="s">
        <v>1063</v>
      </c>
      <c r="E170" t="s">
        <v>1175</v>
      </c>
      <c r="F170" t="s">
        <v>284</v>
      </c>
      <c r="G170" s="26">
        <v>36460</v>
      </c>
      <c r="H170">
        <v>128</v>
      </c>
      <c r="I170">
        <v>71.7</v>
      </c>
      <c r="J170">
        <v>45.9</v>
      </c>
      <c r="K170" t="s">
        <v>1196</v>
      </c>
      <c r="L170" t="s">
        <v>1178</v>
      </c>
    </row>
    <row r="171" spans="1:12" hidden="1" x14ac:dyDescent="0.35">
      <c r="A171" t="s">
        <v>1172</v>
      </c>
      <c r="B171">
        <v>2020</v>
      </c>
      <c r="C171" t="s">
        <v>1231</v>
      </c>
      <c r="D171" t="s">
        <v>1063</v>
      </c>
      <c r="E171" t="s">
        <v>1175</v>
      </c>
      <c r="F171" t="s">
        <v>284</v>
      </c>
      <c r="G171" s="26">
        <v>36460</v>
      </c>
      <c r="H171">
        <v>128</v>
      </c>
      <c r="I171">
        <v>71.7</v>
      </c>
      <c r="J171">
        <v>45.9</v>
      </c>
      <c r="K171" t="s">
        <v>1177</v>
      </c>
      <c r="L171" t="s">
        <v>1178</v>
      </c>
    </row>
    <row r="172" spans="1:12" hidden="1" x14ac:dyDescent="0.35">
      <c r="A172" t="s">
        <v>1172</v>
      </c>
      <c r="B172">
        <v>2025</v>
      </c>
      <c r="C172" t="s">
        <v>1231</v>
      </c>
      <c r="D172" t="s">
        <v>1063</v>
      </c>
      <c r="E172" t="s">
        <v>1175</v>
      </c>
      <c r="F172" t="s">
        <v>284</v>
      </c>
      <c r="G172" s="26">
        <v>32670</v>
      </c>
      <c r="H172">
        <v>169</v>
      </c>
      <c r="I172">
        <v>99.6</v>
      </c>
      <c r="J172">
        <v>62.7</v>
      </c>
      <c r="K172" t="s">
        <v>1197</v>
      </c>
      <c r="L172" t="s">
        <v>1178</v>
      </c>
    </row>
    <row r="173" spans="1:12" hidden="1" x14ac:dyDescent="0.35">
      <c r="A173" t="s">
        <v>1172</v>
      </c>
      <c r="B173">
        <v>2025</v>
      </c>
      <c r="C173" t="s">
        <v>1231</v>
      </c>
      <c r="D173" t="s">
        <v>1063</v>
      </c>
      <c r="E173" t="s">
        <v>1175</v>
      </c>
      <c r="F173" t="s">
        <v>284</v>
      </c>
      <c r="G173" s="26">
        <v>32670</v>
      </c>
      <c r="H173">
        <v>169</v>
      </c>
      <c r="I173">
        <v>99.6</v>
      </c>
      <c r="J173">
        <v>62.7</v>
      </c>
      <c r="K173" t="s">
        <v>1179</v>
      </c>
      <c r="L173" t="s">
        <v>1178</v>
      </c>
    </row>
    <row r="174" spans="1:12" hidden="1" x14ac:dyDescent="0.35">
      <c r="A174" t="s">
        <v>1172</v>
      </c>
      <c r="B174">
        <v>2030</v>
      </c>
      <c r="C174" t="s">
        <v>1231</v>
      </c>
      <c r="D174" t="s">
        <v>1063</v>
      </c>
      <c r="E174" t="s">
        <v>1175</v>
      </c>
      <c r="F174" t="s">
        <v>284</v>
      </c>
      <c r="G174" s="26">
        <v>31760</v>
      </c>
      <c r="H174">
        <v>183</v>
      </c>
      <c r="I174">
        <v>110</v>
      </c>
      <c r="J174">
        <v>68.7</v>
      </c>
      <c r="K174" t="s">
        <v>1198</v>
      </c>
      <c r="L174" t="s">
        <v>1178</v>
      </c>
    </row>
    <row r="175" spans="1:12" hidden="1" x14ac:dyDescent="0.35">
      <c r="A175" t="s">
        <v>1172</v>
      </c>
      <c r="B175">
        <v>2030</v>
      </c>
      <c r="C175" t="s">
        <v>1231</v>
      </c>
      <c r="D175" t="s">
        <v>1063</v>
      </c>
      <c r="E175" t="s">
        <v>1175</v>
      </c>
      <c r="F175" t="s">
        <v>284</v>
      </c>
      <c r="G175" s="26">
        <v>31760</v>
      </c>
      <c r="H175">
        <v>183</v>
      </c>
      <c r="I175">
        <v>110</v>
      </c>
      <c r="J175">
        <v>68.7</v>
      </c>
      <c r="K175" t="s">
        <v>1180</v>
      </c>
      <c r="L175" t="s">
        <v>1178</v>
      </c>
    </row>
    <row r="176" spans="1:12" hidden="1" x14ac:dyDescent="0.35">
      <c r="A176" t="s">
        <v>1172</v>
      </c>
      <c r="B176">
        <v>2035</v>
      </c>
      <c r="C176" t="s">
        <v>1231</v>
      </c>
      <c r="D176" t="s">
        <v>1063</v>
      </c>
      <c r="E176" t="s">
        <v>1175</v>
      </c>
      <c r="F176" t="s">
        <v>284</v>
      </c>
      <c r="G176" s="26">
        <v>31850</v>
      </c>
      <c r="H176">
        <v>207</v>
      </c>
      <c r="I176">
        <v>123</v>
      </c>
      <c r="J176">
        <v>77.099999999999994</v>
      </c>
      <c r="K176" t="s">
        <v>1199</v>
      </c>
      <c r="L176" t="s">
        <v>1178</v>
      </c>
    </row>
    <row r="177" spans="1:12" hidden="1" x14ac:dyDescent="0.35">
      <c r="A177" t="s">
        <v>1172</v>
      </c>
      <c r="B177">
        <v>2035</v>
      </c>
      <c r="C177" t="s">
        <v>1231</v>
      </c>
      <c r="D177" t="s">
        <v>1063</v>
      </c>
      <c r="E177" t="s">
        <v>1175</v>
      </c>
      <c r="F177" t="s">
        <v>284</v>
      </c>
      <c r="G177" s="26">
        <v>31850</v>
      </c>
      <c r="H177">
        <v>207</v>
      </c>
      <c r="I177">
        <v>123</v>
      </c>
      <c r="J177">
        <v>77.099999999999994</v>
      </c>
      <c r="K177" t="s">
        <v>1181</v>
      </c>
      <c r="L177" t="s">
        <v>1178</v>
      </c>
    </row>
    <row r="178" spans="1:12" hidden="1" x14ac:dyDescent="0.35">
      <c r="A178" t="s">
        <v>1172</v>
      </c>
      <c r="B178">
        <v>2040</v>
      </c>
      <c r="C178" t="s">
        <v>1231</v>
      </c>
      <c r="D178" t="s">
        <v>1063</v>
      </c>
      <c r="E178" t="s">
        <v>1175</v>
      </c>
      <c r="F178" t="s">
        <v>284</v>
      </c>
      <c r="G178" s="26">
        <v>31210</v>
      </c>
      <c r="H178">
        <v>215</v>
      </c>
      <c r="I178">
        <v>127</v>
      </c>
      <c r="J178">
        <v>79.8</v>
      </c>
      <c r="K178" t="s">
        <v>1182</v>
      </c>
      <c r="L178" t="s">
        <v>1178</v>
      </c>
    </row>
    <row r="179" spans="1:12" hidden="1" x14ac:dyDescent="0.35">
      <c r="A179" t="s">
        <v>1172</v>
      </c>
      <c r="B179">
        <v>2040</v>
      </c>
      <c r="C179" t="s">
        <v>1231</v>
      </c>
      <c r="D179" t="s">
        <v>1063</v>
      </c>
      <c r="E179" t="s">
        <v>1175</v>
      </c>
      <c r="F179" t="s">
        <v>284</v>
      </c>
      <c r="G179" s="26">
        <v>31210</v>
      </c>
      <c r="H179">
        <v>215</v>
      </c>
      <c r="I179">
        <v>127</v>
      </c>
      <c r="J179">
        <v>79.8</v>
      </c>
      <c r="K179" t="s">
        <v>1182</v>
      </c>
      <c r="L179" t="s">
        <v>1178</v>
      </c>
    </row>
    <row r="180" spans="1:12" hidden="1" x14ac:dyDescent="0.35">
      <c r="A180" t="s">
        <v>1172</v>
      </c>
      <c r="B180">
        <v>2045</v>
      </c>
      <c r="C180" t="s">
        <v>1231</v>
      </c>
      <c r="D180" t="s">
        <v>1063</v>
      </c>
      <c r="E180" t="s">
        <v>1175</v>
      </c>
      <c r="F180" t="s">
        <v>284</v>
      </c>
      <c r="G180" s="26">
        <v>30570</v>
      </c>
      <c r="H180">
        <v>222</v>
      </c>
      <c r="I180">
        <v>132</v>
      </c>
      <c r="J180">
        <v>82.7</v>
      </c>
      <c r="K180" t="s">
        <v>1182</v>
      </c>
      <c r="L180" t="s">
        <v>1178</v>
      </c>
    </row>
    <row r="181" spans="1:12" hidden="1" x14ac:dyDescent="0.35">
      <c r="A181" t="s">
        <v>1172</v>
      </c>
      <c r="B181">
        <v>2045</v>
      </c>
      <c r="C181" t="s">
        <v>1231</v>
      </c>
      <c r="D181" t="s">
        <v>1063</v>
      </c>
      <c r="E181" t="s">
        <v>1175</v>
      </c>
      <c r="F181" t="s">
        <v>284</v>
      </c>
      <c r="G181" s="26">
        <v>30570</v>
      </c>
      <c r="H181">
        <v>222</v>
      </c>
      <c r="I181">
        <v>132</v>
      </c>
      <c r="J181">
        <v>82.7</v>
      </c>
      <c r="K181" t="s">
        <v>1182</v>
      </c>
      <c r="L181" t="s">
        <v>1178</v>
      </c>
    </row>
    <row r="182" spans="1:12" hidden="1" x14ac:dyDescent="0.35">
      <c r="A182" t="s">
        <v>1172</v>
      </c>
      <c r="B182">
        <v>2050</v>
      </c>
      <c r="C182" t="s">
        <v>1231</v>
      </c>
      <c r="D182" t="s">
        <v>1063</v>
      </c>
      <c r="E182" t="s">
        <v>1175</v>
      </c>
      <c r="F182" t="s">
        <v>284</v>
      </c>
      <c r="G182" s="26">
        <v>29930</v>
      </c>
      <c r="H182">
        <v>231</v>
      </c>
      <c r="I182">
        <v>136</v>
      </c>
      <c r="J182">
        <v>85.6</v>
      </c>
      <c r="K182" t="s">
        <v>1200</v>
      </c>
      <c r="L182" t="s">
        <v>1178</v>
      </c>
    </row>
    <row r="183" spans="1:12" hidden="1" x14ac:dyDescent="0.35">
      <c r="A183" t="s">
        <v>1172</v>
      </c>
      <c r="B183">
        <v>2050</v>
      </c>
      <c r="C183" t="s">
        <v>1231</v>
      </c>
      <c r="D183" t="s">
        <v>1063</v>
      </c>
      <c r="E183" t="s">
        <v>1175</v>
      </c>
      <c r="F183" t="s">
        <v>284</v>
      </c>
      <c r="G183" s="26">
        <v>29930</v>
      </c>
      <c r="H183">
        <v>231</v>
      </c>
      <c r="I183">
        <v>136</v>
      </c>
      <c r="J183">
        <v>85.6</v>
      </c>
      <c r="K183" t="s">
        <v>1183</v>
      </c>
      <c r="L183" t="s">
        <v>1178</v>
      </c>
    </row>
    <row r="184" spans="1:12" hidden="1" x14ac:dyDescent="0.35">
      <c r="A184" t="s">
        <v>1184</v>
      </c>
      <c r="B184">
        <v>2020</v>
      </c>
      <c r="C184" t="s">
        <v>1231</v>
      </c>
      <c r="D184" t="s">
        <v>1063</v>
      </c>
      <c r="E184" t="s">
        <v>1175</v>
      </c>
      <c r="F184" t="s">
        <v>284</v>
      </c>
      <c r="G184" s="26">
        <v>36460</v>
      </c>
      <c r="H184">
        <v>128</v>
      </c>
      <c r="I184">
        <v>71.7</v>
      </c>
      <c r="J184">
        <v>45.9</v>
      </c>
      <c r="K184" t="s">
        <v>1202</v>
      </c>
      <c r="L184" t="s">
        <v>1178</v>
      </c>
    </row>
    <row r="185" spans="1:12" hidden="1" x14ac:dyDescent="0.35">
      <c r="A185" t="s">
        <v>1184</v>
      </c>
      <c r="B185">
        <v>2020</v>
      </c>
      <c r="C185" t="s">
        <v>1231</v>
      </c>
      <c r="D185" t="s">
        <v>1063</v>
      </c>
      <c r="E185" t="s">
        <v>1175</v>
      </c>
      <c r="F185" t="s">
        <v>284</v>
      </c>
      <c r="G185" s="26">
        <v>36460</v>
      </c>
      <c r="H185">
        <v>128</v>
      </c>
      <c r="I185">
        <v>71.7</v>
      </c>
      <c r="J185">
        <v>45.9</v>
      </c>
      <c r="K185" t="s">
        <v>1185</v>
      </c>
      <c r="L185" t="s">
        <v>1186</v>
      </c>
    </row>
    <row r="186" spans="1:12" hidden="1" x14ac:dyDescent="0.35">
      <c r="A186" t="s">
        <v>1184</v>
      </c>
      <c r="B186">
        <v>2025</v>
      </c>
      <c r="C186" t="s">
        <v>1231</v>
      </c>
      <c r="D186" t="s">
        <v>1063</v>
      </c>
      <c r="E186" t="s">
        <v>1175</v>
      </c>
      <c r="F186" t="s">
        <v>284</v>
      </c>
      <c r="G186" s="26">
        <v>36460</v>
      </c>
      <c r="H186">
        <v>128</v>
      </c>
      <c r="I186">
        <v>71.7</v>
      </c>
      <c r="J186">
        <v>45.9</v>
      </c>
      <c r="K186" t="s">
        <v>1202</v>
      </c>
      <c r="L186" t="s">
        <v>1178</v>
      </c>
    </row>
    <row r="187" spans="1:12" hidden="1" x14ac:dyDescent="0.35">
      <c r="A187" t="s">
        <v>1184</v>
      </c>
      <c r="B187">
        <v>2025</v>
      </c>
      <c r="C187" t="s">
        <v>1231</v>
      </c>
      <c r="D187" t="s">
        <v>1063</v>
      </c>
      <c r="E187" t="s">
        <v>1175</v>
      </c>
      <c r="F187" t="s">
        <v>284</v>
      </c>
      <c r="G187" s="26">
        <v>36460</v>
      </c>
      <c r="H187">
        <v>128</v>
      </c>
      <c r="I187">
        <v>71.7</v>
      </c>
      <c r="J187">
        <v>45.9</v>
      </c>
      <c r="K187" t="s">
        <v>1185</v>
      </c>
      <c r="L187" t="s">
        <v>1186</v>
      </c>
    </row>
    <row r="188" spans="1:12" hidden="1" x14ac:dyDescent="0.35">
      <c r="A188" t="s">
        <v>1184</v>
      </c>
      <c r="B188">
        <v>2030</v>
      </c>
      <c r="C188" t="s">
        <v>1231</v>
      </c>
      <c r="D188" t="s">
        <v>1063</v>
      </c>
      <c r="E188" t="s">
        <v>1175</v>
      </c>
      <c r="F188" t="s">
        <v>284</v>
      </c>
      <c r="G188" s="26">
        <v>36460</v>
      </c>
      <c r="H188">
        <v>128</v>
      </c>
      <c r="I188">
        <v>71.7</v>
      </c>
      <c r="J188">
        <v>45.9</v>
      </c>
      <c r="K188" t="s">
        <v>1202</v>
      </c>
      <c r="L188" t="s">
        <v>1178</v>
      </c>
    </row>
    <row r="189" spans="1:12" hidden="1" x14ac:dyDescent="0.35">
      <c r="A189" t="s">
        <v>1184</v>
      </c>
      <c r="B189">
        <v>2030</v>
      </c>
      <c r="C189" t="s">
        <v>1231</v>
      </c>
      <c r="D189" t="s">
        <v>1063</v>
      </c>
      <c r="E189" t="s">
        <v>1175</v>
      </c>
      <c r="F189" t="s">
        <v>284</v>
      </c>
      <c r="G189" s="26">
        <v>36460</v>
      </c>
      <c r="H189">
        <v>128</v>
      </c>
      <c r="I189">
        <v>71.7</v>
      </c>
      <c r="J189">
        <v>45.9</v>
      </c>
      <c r="K189" t="s">
        <v>1185</v>
      </c>
      <c r="L189" t="s">
        <v>1186</v>
      </c>
    </row>
    <row r="190" spans="1:12" hidden="1" x14ac:dyDescent="0.35">
      <c r="A190" t="s">
        <v>1184</v>
      </c>
      <c r="B190">
        <v>2035</v>
      </c>
      <c r="C190" t="s">
        <v>1231</v>
      </c>
      <c r="D190" t="s">
        <v>1063</v>
      </c>
      <c r="E190" t="s">
        <v>1175</v>
      </c>
      <c r="F190" t="s">
        <v>284</v>
      </c>
      <c r="G190" s="26">
        <v>36460</v>
      </c>
      <c r="H190">
        <v>128</v>
      </c>
      <c r="I190">
        <v>71.7</v>
      </c>
      <c r="J190">
        <v>45.9</v>
      </c>
      <c r="K190" t="s">
        <v>1202</v>
      </c>
      <c r="L190" t="s">
        <v>1178</v>
      </c>
    </row>
    <row r="191" spans="1:12" hidden="1" x14ac:dyDescent="0.35">
      <c r="A191" t="s">
        <v>1184</v>
      </c>
      <c r="B191">
        <v>2035</v>
      </c>
      <c r="C191" t="s">
        <v>1231</v>
      </c>
      <c r="D191" t="s">
        <v>1063</v>
      </c>
      <c r="E191" t="s">
        <v>1175</v>
      </c>
      <c r="F191" t="s">
        <v>284</v>
      </c>
      <c r="G191" s="26">
        <v>36460</v>
      </c>
      <c r="H191">
        <v>128</v>
      </c>
      <c r="I191">
        <v>71.7</v>
      </c>
      <c r="J191">
        <v>45.9</v>
      </c>
      <c r="K191" t="s">
        <v>1185</v>
      </c>
      <c r="L191" t="s">
        <v>1186</v>
      </c>
    </row>
    <row r="192" spans="1:12" hidden="1" x14ac:dyDescent="0.35">
      <c r="A192" t="s">
        <v>1184</v>
      </c>
      <c r="B192">
        <v>2040</v>
      </c>
      <c r="C192" t="s">
        <v>1231</v>
      </c>
      <c r="D192" t="s">
        <v>1063</v>
      </c>
      <c r="E192" t="s">
        <v>1175</v>
      </c>
      <c r="F192" t="s">
        <v>284</v>
      </c>
      <c r="G192" s="26">
        <v>36460</v>
      </c>
      <c r="H192">
        <v>128</v>
      </c>
      <c r="I192">
        <v>71.7</v>
      </c>
      <c r="J192">
        <v>45.9</v>
      </c>
      <c r="K192" t="s">
        <v>1202</v>
      </c>
      <c r="L192" t="s">
        <v>1178</v>
      </c>
    </row>
    <row r="193" spans="1:12" hidden="1" x14ac:dyDescent="0.35">
      <c r="A193" t="s">
        <v>1184</v>
      </c>
      <c r="B193">
        <v>2040</v>
      </c>
      <c r="C193" t="s">
        <v>1231</v>
      </c>
      <c r="D193" t="s">
        <v>1063</v>
      </c>
      <c r="E193" t="s">
        <v>1175</v>
      </c>
      <c r="F193" t="s">
        <v>284</v>
      </c>
      <c r="G193" s="26">
        <v>36460</v>
      </c>
      <c r="H193">
        <v>128</v>
      </c>
      <c r="I193">
        <v>71.7</v>
      </c>
      <c r="J193">
        <v>45.9</v>
      </c>
      <c r="K193" t="s">
        <v>1185</v>
      </c>
      <c r="L193" t="s">
        <v>1186</v>
      </c>
    </row>
    <row r="194" spans="1:12" hidden="1" x14ac:dyDescent="0.35">
      <c r="A194" t="s">
        <v>1184</v>
      </c>
      <c r="B194">
        <v>2045</v>
      </c>
      <c r="C194" t="s">
        <v>1231</v>
      </c>
      <c r="D194" t="s">
        <v>1063</v>
      </c>
      <c r="E194" t="s">
        <v>1175</v>
      </c>
      <c r="F194" t="s">
        <v>284</v>
      </c>
      <c r="G194" s="26">
        <v>36460</v>
      </c>
      <c r="H194">
        <v>128</v>
      </c>
      <c r="I194">
        <v>71.7</v>
      </c>
      <c r="J194">
        <v>45.9</v>
      </c>
      <c r="K194" t="s">
        <v>1202</v>
      </c>
      <c r="L194" t="s">
        <v>1178</v>
      </c>
    </row>
    <row r="195" spans="1:12" hidden="1" x14ac:dyDescent="0.35">
      <c r="A195" t="s">
        <v>1184</v>
      </c>
      <c r="B195">
        <v>2045</v>
      </c>
      <c r="C195" t="s">
        <v>1231</v>
      </c>
      <c r="D195" t="s">
        <v>1063</v>
      </c>
      <c r="E195" t="s">
        <v>1175</v>
      </c>
      <c r="F195" t="s">
        <v>284</v>
      </c>
      <c r="G195" s="26">
        <v>36460</v>
      </c>
      <c r="H195">
        <v>128</v>
      </c>
      <c r="I195">
        <v>71.7</v>
      </c>
      <c r="J195">
        <v>45.9</v>
      </c>
      <c r="K195" t="s">
        <v>1185</v>
      </c>
      <c r="L195" t="s">
        <v>1186</v>
      </c>
    </row>
    <row r="196" spans="1:12" hidden="1" x14ac:dyDescent="0.35">
      <c r="A196" t="s">
        <v>1184</v>
      </c>
      <c r="B196">
        <v>2050</v>
      </c>
      <c r="C196" t="s">
        <v>1231</v>
      </c>
      <c r="D196" t="s">
        <v>1063</v>
      </c>
      <c r="E196" t="s">
        <v>1175</v>
      </c>
      <c r="F196" t="s">
        <v>284</v>
      </c>
      <c r="G196" s="26">
        <v>36460</v>
      </c>
      <c r="H196">
        <v>128</v>
      </c>
      <c r="I196">
        <v>71.7</v>
      </c>
      <c r="J196">
        <v>45.9</v>
      </c>
      <c r="K196" t="s">
        <v>1202</v>
      </c>
      <c r="L196" t="s">
        <v>1178</v>
      </c>
    </row>
    <row r="197" spans="1:12" hidden="1" x14ac:dyDescent="0.35">
      <c r="A197" t="s">
        <v>1184</v>
      </c>
      <c r="B197">
        <v>2050</v>
      </c>
      <c r="C197" t="s">
        <v>1231</v>
      </c>
      <c r="D197" t="s">
        <v>1063</v>
      </c>
      <c r="E197" t="s">
        <v>1175</v>
      </c>
      <c r="F197" t="s">
        <v>284</v>
      </c>
      <c r="G197" s="26">
        <v>36460</v>
      </c>
      <c r="H197">
        <v>128</v>
      </c>
      <c r="I197">
        <v>71.7</v>
      </c>
      <c r="J197">
        <v>45.9</v>
      </c>
      <c r="K197" t="s">
        <v>1185</v>
      </c>
      <c r="L197" t="s">
        <v>1186</v>
      </c>
    </row>
    <row r="198" spans="1:12" hidden="1" x14ac:dyDescent="0.35">
      <c r="A198" t="s">
        <v>1187</v>
      </c>
      <c r="B198">
        <v>2020</v>
      </c>
      <c r="C198" t="s">
        <v>1231</v>
      </c>
      <c r="D198" t="s">
        <v>1063</v>
      </c>
      <c r="E198" t="s">
        <v>1175</v>
      </c>
      <c r="F198" t="s">
        <v>284</v>
      </c>
      <c r="G198" s="26">
        <v>36460</v>
      </c>
      <c r="H198">
        <v>128</v>
      </c>
      <c r="I198">
        <v>71.7</v>
      </c>
      <c r="J198">
        <v>45.9</v>
      </c>
      <c r="K198" t="s">
        <v>1202</v>
      </c>
      <c r="L198" t="s">
        <v>1178</v>
      </c>
    </row>
    <row r="199" spans="1:12" hidden="1" x14ac:dyDescent="0.35">
      <c r="A199" t="s">
        <v>1187</v>
      </c>
      <c r="B199">
        <v>2020</v>
      </c>
      <c r="C199" t="s">
        <v>1231</v>
      </c>
      <c r="D199" t="s">
        <v>1063</v>
      </c>
      <c r="E199" t="s">
        <v>1175</v>
      </c>
      <c r="F199" t="s">
        <v>284</v>
      </c>
      <c r="G199" s="26">
        <v>36460</v>
      </c>
      <c r="H199">
        <v>128</v>
      </c>
      <c r="I199">
        <v>71.7</v>
      </c>
      <c r="J199">
        <v>45.9</v>
      </c>
      <c r="K199" t="s">
        <v>1185</v>
      </c>
      <c r="L199" t="s">
        <v>1178</v>
      </c>
    </row>
    <row r="200" spans="1:12" hidden="1" x14ac:dyDescent="0.35">
      <c r="A200" t="s">
        <v>1187</v>
      </c>
      <c r="B200">
        <v>2025</v>
      </c>
      <c r="C200" t="s">
        <v>1231</v>
      </c>
      <c r="D200" t="s">
        <v>1063</v>
      </c>
      <c r="E200" t="s">
        <v>1175</v>
      </c>
      <c r="F200" t="s">
        <v>284</v>
      </c>
      <c r="G200" s="26">
        <v>36060</v>
      </c>
      <c r="H200">
        <v>147</v>
      </c>
      <c r="I200">
        <v>75.2</v>
      </c>
      <c r="J200">
        <v>49.7</v>
      </c>
      <c r="K200" t="s">
        <v>1203</v>
      </c>
      <c r="L200" t="s">
        <v>1178</v>
      </c>
    </row>
    <row r="201" spans="1:12" hidden="1" x14ac:dyDescent="0.35">
      <c r="A201" t="s">
        <v>1187</v>
      </c>
      <c r="B201">
        <v>2025</v>
      </c>
      <c r="C201" t="s">
        <v>1231</v>
      </c>
      <c r="D201" t="s">
        <v>1063</v>
      </c>
      <c r="E201" t="s">
        <v>1175</v>
      </c>
      <c r="F201" t="s">
        <v>284</v>
      </c>
      <c r="G201" s="26">
        <v>36060</v>
      </c>
      <c r="H201">
        <v>147</v>
      </c>
      <c r="I201">
        <v>75.2</v>
      </c>
      <c r="J201">
        <v>49.7</v>
      </c>
      <c r="K201" t="s">
        <v>1188</v>
      </c>
      <c r="L201" t="s">
        <v>1178</v>
      </c>
    </row>
    <row r="202" spans="1:12" hidden="1" x14ac:dyDescent="0.35">
      <c r="A202" t="s">
        <v>1187</v>
      </c>
      <c r="B202">
        <v>2030</v>
      </c>
      <c r="C202" t="s">
        <v>1231</v>
      </c>
      <c r="D202" t="s">
        <v>1063</v>
      </c>
      <c r="E202" t="s">
        <v>1175</v>
      </c>
      <c r="F202" t="s">
        <v>284</v>
      </c>
      <c r="G202" s="26">
        <v>32840</v>
      </c>
      <c r="H202">
        <v>152</v>
      </c>
      <c r="I202">
        <v>85.6</v>
      </c>
      <c r="J202">
        <v>54.8</v>
      </c>
      <c r="K202" t="s">
        <v>1204</v>
      </c>
      <c r="L202" t="s">
        <v>1178</v>
      </c>
    </row>
    <row r="203" spans="1:12" hidden="1" x14ac:dyDescent="0.35">
      <c r="A203" t="s">
        <v>1187</v>
      </c>
      <c r="B203">
        <v>2030</v>
      </c>
      <c r="C203" t="s">
        <v>1231</v>
      </c>
      <c r="D203" t="s">
        <v>1063</v>
      </c>
      <c r="E203" t="s">
        <v>1175</v>
      </c>
      <c r="F203" t="s">
        <v>284</v>
      </c>
      <c r="G203" s="26">
        <v>32840</v>
      </c>
      <c r="H203">
        <v>152</v>
      </c>
      <c r="I203">
        <v>85.6</v>
      </c>
      <c r="J203">
        <v>54.8</v>
      </c>
      <c r="K203" t="s">
        <v>1189</v>
      </c>
      <c r="L203" t="s">
        <v>1178</v>
      </c>
    </row>
    <row r="204" spans="1:12" hidden="1" x14ac:dyDescent="0.35">
      <c r="A204" t="s">
        <v>1187</v>
      </c>
      <c r="B204">
        <v>2035</v>
      </c>
      <c r="C204" t="s">
        <v>1231</v>
      </c>
      <c r="D204" t="s">
        <v>1063</v>
      </c>
      <c r="E204" t="s">
        <v>1175</v>
      </c>
      <c r="F204" t="s">
        <v>284</v>
      </c>
      <c r="G204" s="26">
        <v>31490</v>
      </c>
      <c r="H204">
        <v>172</v>
      </c>
      <c r="I204">
        <v>90.4</v>
      </c>
      <c r="J204">
        <v>59.2</v>
      </c>
      <c r="K204" t="s">
        <v>1205</v>
      </c>
      <c r="L204" t="s">
        <v>1178</v>
      </c>
    </row>
    <row r="205" spans="1:12" hidden="1" x14ac:dyDescent="0.35">
      <c r="A205" t="s">
        <v>1187</v>
      </c>
      <c r="B205">
        <v>2035</v>
      </c>
      <c r="C205" t="s">
        <v>1231</v>
      </c>
      <c r="D205" t="s">
        <v>1063</v>
      </c>
      <c r="E205" t="s">
        <v>1175</v>
      </c>
      <c r="F205" t="s">
        <v>284</v>
      </c>
      <c r="G205" s="26">
        <v>31490</v>
      </c>
      <c r="H205">
        <v>172</v>
      </c>
      <c r="I205">
        <v>90.4</v>
      </c>
      <c r="J205">
        <v>59.2</v>
      </c>
      <c r="K205" t="s">
        <v>1190</v>
      </c>
      <c r="L205" t="s">
        <v>1178</v>
      </c>
    </row>
    <row r="206" spans="1:12" hidden="1" x14ac:dyDescent="0.35">
      <c r="A206" t="s">
        <v>1187</v>
      </c>
      <c r="B206">
        <v>2040</v>
      </c>
      <c r="C206" t="s">
        <v>1231</v>
      </c>
      <c r="D206" t="s">
        <v>1063</v>
      </c>
      <c r="E206" t="s">
        <v>1175</v>
      </c>
      <c r="F206" t="s">
        <v>284</v>
      </c>
      <c r="G206" s="26">
        <v>30810</v>
      </c>
      <c r="H206">
        <v>179</v>
      </c>
      <c r="I206">
        <v>94.3</v>
      </c>
      <c r="J206">
        <v>61.8</v>
      </c>
      <c r="K206" t="s">
        <v>1182</v>
      </c>
      <c r="L206" t="s">
        <v>1178</v>
      </c>
    </row>
    <row r="207" spans="1:12" hidden="1" x14ac:dyDescent="0.35">
      <c r="A207" t="s">
        <v>1187</v>
      </c>
      <c r="B207">
        <v>2040</v>
      </c>
      <c r="C207" t="s">
        <v>1231</v>
      </c>
      <c r="D207" t="s">
        <v>1063</v>
      </c>
      <c r="E207" t="s">
        <v>1175</v>
      </c>
      <c r="F207" t="s">
        <v>284</v>
      </c>
      <c r="G207" s="26">
        <v>30810</v>
      </c>
      <c r="H207">
        <v>179</v>
      </c>
      <c r="I207">
        <v>94.3</v>
      </c>
      <c r="J207">
        <v>61.8</v>
      </c>
      <c r="K207" t="s">
        <v>1182</v>
      </c>
      <c r="L207" t="s">
        <v>1178</v>
      </c>
    </row>
    <row r="208" spans="1:12" hidden="1" x14ac:dyDescent="0.35">
      <c r="A208" t="s">
        <v>1187</v>
      </c>
      <c r="B208">
        <v>2045</v>
      </c>
      <c r="C208" t="s">
        <v>1231</v>
      </c>
      <c r="D208" t="s">
        <v>1063</v>
      </c>
      <c r="E208" t="s">
        <v>1175</v>
      </c>
      <c r="F208" t="s">
        <v>284</v>
      </c>
      <c r="G208" s="26">
        <v>30130</v>
      </c>
      <c r="H208">
        <v>187</v>
      </c>
      <c r="I208">
        <v>98.2</v>
      </c>
      <c r="J208">
        <v>64.400000000000006</v>
      </c>
      <c r="K208" t="s">
        <v>1182</v>
      </c>
      <c r="L208" t="s">
        <v>1178</v>
      </c>
    </row>
    <row r="209" spans="1:12" hidden="1" x14ac:dyDescent="0.35">
      <c r="A209" t="s">
        <v>1187</v>
      </c>
      <c r="B209">
        <v>2045</v>
      </c>
      <c r="C209" t="s">
        <v>1231</v>
      </c>
      <c r="D209" t="s">
        <v>1063</v>
      </c>
      <c r="E209" t="s">
        <v>1175</v>
      </c>
      <c r="F209" t="s">
        <v>284</v>
      </c>
      <c r="G209" s="26">
        <v>30130</v>
      </c>
      <c r="H209">
        <v>187</v>
      </c>
      <c r="I209">
        <v>98.2</v>
      </c>
      <c r="J209">
        <v>64.400000000000006</v>
      </c>
      <c r="K209" t="s">
        <v>1182</v>
      </c>
      <c r="L209" t="s">
        <v>1178</v>
      </c>
    </row>
    <row r="210" spans="1:12" hidden="1" x14ac:dyDescent="0.35">
      <c r="A210" t="s">
        <v>1187</v>
      </c>
      <c r="B210">
        <v>2050</v>
      </c>
      <c r="C210" t="s">
        <v>1231</v>
      </c>
      <c r="D210" t="s">
        <v>1063</v>
      </c>
      <c r="E210" t="s">
        <v>1175</v>
      </c>
      <c r="F210" t="s">
        <v>284</v>
      </c>
      <c r="G210" s="26">
        <v>29450</v>
      </c>
      <c r="H210">
        <v>195</v>
      </c>
      <c r="I210">
        <v>102</v>
      </c>
      <c r="J210">
        <v>66.900000000000006</v>
      </c>
      <c r="K210" t="s">
        <v>1206</v>
      </c>
      <c r="L210" t="s">
        <v>1178</v>
      </c>
    </row>
    <row r="211" spans="1:12" hidden="1" x14ac:dyDescent="0.35">
      <c r="A211" t="s">
        <v>1187</v>
      </c>
      <c r="B211">
        <v>2050</v>
      </c>
      <c r="C211" t="s">
        <v>1231</v>
      </c>
      <c r="D211" t="s">
        <v>1063</v>
      </c>
      <c r="E211" t="s">
        <v>1175</v>
      </c>
      <c r="F211" t="s">
        <v>284</v>
      </c>
      <c r="G211" s="26">
        <v>29450</v>
      </c>
      <c r="H211">
        <v>195</v>
      </c>
      <c r="I211">
        <v>102</v>
      </c>
      <c r="J211">
        <v>66.900000000000006</v>
      </c>
      <c r="K211" t="s">
        <v>1191</v>
      </c>
      <c r="L211" t="s">
        <v>1178</v>
      </c>
    </row>
    <row r="212" spans="1:12" hidden="1" x14ac:dyDescent="0.35">
      <c r="A212" t="s">
        <v>1172</v>
      </c>
      <c r="B212">
        <v>2020</v>
      </c>
      <c r="C212" t="s">
        <v>1232</v>
      </c>
      <c r="D212" t="s">
        <v>1063</v>
      </c>
      <c r="E212" t="s">
        <v>1175</v>
      </c>
      <c r="F212" t="s">
        <v>284</v>
      </c>
      <c r="G212" s="26">
        <v>45660</v>
      </c>
      <c r="H212">
        <v>86.9</v>
      </c>
      <c r="I212">
        <v>160</v>
      </c>
      <c r="J212">
        <v>56.3</v>
      </c>
      <c r="K212" t="s">
        <v>1196</v>
      </c>
      <c r="L212" t="s">
        <v>1178</v>
      </c>
    </row>
    <row r="213" spans="1:12" hidden="1" x14ac:dyDescent="0.35">
      <c r="A213" t="s">
        <v>1172</v>
      </c>
      <c r="B213">
        <v>2020</v>
      </c>
      <c r="C213" t="s">
        <v>1232</v>
      </c>
      <c r="D213" t="s">
        <v>1063</v>
      </c>
      <c r="E213" t="s">
        <v>1175</v>
      </c>
      <c r="F213" t="s">
        <v>284</v>
      </c>
      <c r="G213" s="26">
        <v>45660</v>
      </c>
      <c r="H213">
        <v>86.9</v>
      </c>
      <c r="I213">
        <v>160</v>
      </c>
      <c r="J213">
        <v>56.3</v>
      </c>
      <c r="K213" t="s">
        <v>1177</v>
      </c>
      <c r="L213" t="s">
        <v>1178</v>
      </c>
    </row>
    <row r="214" spans="1:12" hidden="1" x14ac:dyDescent="0.35">
      <c r="A214" t="s">
        <v>1172</v>
      </c>
      <c r="B214">
        <v>2025</v>
      </c>
      <c r="C214" t="s">
        <v>1232</v>
      </c>
      <c r="D214" t="s">
        <v>1063</v>
      </c>
      <c r="E214" t="s">
        <v>1175</v>
      </c>
      <c r="F214" t="s">
        <v>284</v>
      </c>
      <c r="G214" s="26">
        <v>36050</v>
      </c>
      <c r="H214">
        <v>117</v>
      </c>
      <c r="I214">
        <v>230</v>
      </c>
      <c r="J214">
        <v>77.400000000000006</v>
      </c>
      <c r="K214" t="s">
        <v>1197</v>
      </c>
      <c r="L214" t="s">
        <v>1178</v>
      </c>
    </row>
    <row r="215" spans="1:12" hidden="1" x14ac:dyDescent="0.35">
      <c r="A215" t="s">
        <v>1172</v>
      </c>
      <c r="B215">
        <v>2025</v>
      </c>
      <c r="C215" t="s">
        <v>1232</v>
      </c>
      <c r="D215" t="s">
        <v>1063</v>
      </c>
      <c r="E215" t="s">
        <v>1175</v>
      </c>
      <c r="F215" t="s">
        <v>284</v>
      </c>
      <c r="G215" s="26">
        <v>36050</v>
      </c>
      <c r="H215">
        <v>117</v>
      </c>
      <c r="I215">
        <v>230</v>
      </c>
      <c r="J215">
        <v>77.400000000000006</v>
      </c>
      <c r="K215" t="s">
        <v>1179</v>
      </c>
      <c r="L215" t="s">
        <v>1178</v>
      </c>
    </row>
    <row r="216" spans="1:12" hidden="1" x14ac:dyDescent="0.35">
      <c r="A216" t="s">
        <v>1172</v>
      </c>
      <c r="B216">
        <v>2030</v>
      </c>
      <c r="C216" t="s">
        <v>1232</v>
      </c>
      <c r="D216" t="s">
        <v>1063</v>
      </c>
      <c r="E216" t="s">
        <v>1175</v>
      </c>
      <c r="F216" t="s">
        <v>284</v>
      </c>
      <c r="G216" s="26">
        <v>34450</v>
      </c>
      <c r="H216">
        <v>126</v>
      </c>
      <c r="I216">
        <v>252</v>
      </c>
      <c r="J216">
        <v>83.9</v>
      </c>
      <c r="K216" t="s">
        <v>1198</v>
      </c>
      <c r="L216" t="s">
        <v>1178</v>
      </c>
    </row>
    <row r="217" spans="1:12" hidden="1" x14ac:dyDescent="0.35">
      <c r="A217" t="s">
        <v>1172</v>
      </c>
      <c r="B217">
        <v>2030</v>
      </c>
      <c r="C217" t="s">
        <v>1232</v>
      </c>
      <c r="D217" t="s">
        <v>1063</v>
      </c>
      <c r="E217" t="s">
        <v>1175</v>
      </c>
      <c r="F217" t="s">
        <v>284</v>
      </c>
      <c r="G217" s="26">
        <v>34450</v>
      </c>
      <c r="H217">
        <v>126</v>
      </c>
      <c r="I217">
        <v>252</v>
      </c>
      <c r="J217">
        <v>83.9</v>
      </c>
      <c r="K217" t="s">
        <v>1180</v>
      </c>
      <c r="L217" t="s">
        <v>1178</v>
      </c>
    </row>
    <row r="218" spans="1:12" hidden="1" x14ac:dyDescent="0.35">
      <c r="A218" t="s">
        <v>1172</v>
      </c>
      <c r="B218">
        <v>2035</v>
      </c>
      <c r="C218" t="s">
        <v>1232</v>
      </c>
      <c r="D218" t="s">
        <v>1063</v>
      </c>
      <c r="E218" t="s">
        <v>1175</v>
      </c>
      <c r="F218" t="s">
        <v>284</v>
      </c>
      <c r="G218" s="26">
        <v>33900</v>
      </c>
      <c r="H218">
        <v>142</v>
      </c>
      <c r="I218">
        <v>285</v>
      </c>
      <c r="J218">
        <v>94.6</v>
      </c>
      <c r="K218" t="s">
        <v>1199</v>
      </c>
      <c r="L218" t="s">
        <v>1178</v>
      </c>
    </row>
    <row r="219" spans="1:12" hidden="1" x14ac:dyDescent="0.35">
      <c r="A219" t="s">
        <v>1172</v>
      </c>
      <c r="B219">
        <v>2035</v>
      </c>
      <c r="C219" t="s">
        <v>1232</v>
      </c>
      <c r="D219" t="s">
        <v>1063</v>
      </c>
      <c r="E219" t="s">
        <v>1175</v>
      </c>
      <c r="F219" t="s">
        <v>284</v>
      </c>
      <c r="G219" s="26">
        <v>33900</v>
      </c>
      <c r="H219">
        <v>142</v>
      </c>
      <c r="I219">
        <v>285</v>
      </c>
      <c r="J219">
        <v>94.6</v>
      </c>
      <c r="K219" t="s">
        <v>1181</v>
      </c>
      <c r="L219" t="s">
        <v>1178</v>
      </c>
    </row>
    <row r="220" spans="1:12" hidden="1" x14ac:dyDescent="0.35">
      <c r="A220" t="s">
        <v>1172</v>
      </c>
      <c r="B220">
        <v>2040</v>
      </c>
      <c r="C220" t="s">
        <v>1232</v>
      </c>
      <c r="D220" t="s">
        <v>1063</v>
      </c>
      <c r="E220" t="s">
        <v>1175</v>
      </c>
      <c r="F220" t="s">
        <v>284</v>
      </c>
      <c r="G220" s="26">
        <v>33190</v>
      </c>
      <c r="H220">
        <v>148</v>
      </c>
      <c r="I220">
        <v>294</v>
      </c>
      <c r="J220">
        <v>98.4</v>
      </c>
      <c r="K220" t="s">
        <v>1182</v>
      </c>
      <c r="L220" t="s">
        <v>1178</v>
      </c>
    </row>
    <row r="221" spans="1:12" hidden="1" x14ac:dyDescent="0.35">
      <c r="A221" t="s">
        <v>1172</v>
      </c>
      <c r="B221">
        <v>2040</v>
      </c>
      <c r="C221" t="s">
        <v>1232</v>
      </c>
      <c r="D221" t="s">
        <v>1063</v>
      </c>
      <c r="E221" t="s">
        <v>1175</v>
      </c>
      <c r="F221" t="s">
        <v>284</v>
      </c>
      <c r="G221" s="26">
        <v>33190</v>
      </c>
      <c r="H221">
        <v>148</v>
      </c>
      <c r="I221">
        <v>294</v>
      </c>
      <c r="J221">
        <v>98.4</v>
      </c>
      <c r="K221" t="s">
        <v>1182</v>
      </c>
      <c r="L221" t="s">
        <v>1178</v>
      </c>
    </row>
    <row r="222" spans="1:12" hidden="1" x14ac:dyDescent="0.35">
      <c r="A222" t="s">
        <v>1172</v>
      </c>
      <c r="B222">
        <v>2045</v>
      </c>
      <c r="C222" t="s">
        <v>1232</v>
      </c>
      <c r="D222" t="s">
        <v>1063</v>
      </c>
      <c r="E222" t="s">
        <v>1175</v>
      </c>
      <c r="F222" t="s">
        <v>284</v>
      </c>
      <c r="G222" s="26">
        <v>32480</v>
      </c>
      <c r="H222">
        <v>154</v>
      </c>
      <c r="I222">
        <v>304</v>
      </c>
      <c r="J222">
        <v>102</v>
      </c>
      <c r="K222" t="s">
        <v>1182</v>
      </c>
      <c r="L222" t="s">
        <v>1178</v>
      </c>
    </row>
    <row r="223" spans="1:12" hidden="1" x14ac:dyDescent="0.35">
      <c r="A223" t="s">
        <v>1172</v>
      </c>
      <c r="B223">
        <v>2045</v>
      </c>
      <c r="C223" t="s">
        <v>1232</v>
      </c>
      <c r="D223" t="s">
        <v>1063</v>
      </c>
      <c r="E223" t="s">
        <v>1175</v>
      </c>
      <c r="F223" t="s">
        <v>284</v>
      </c>
      <c r="G223" s="26">
        <v>32480</v>
      </c>
      <c r="H223">
        <v>154</v>
      </c>
      <c r="I223">
        <v>304</v>
      </c>
      <c r="J223">
        <v>102</v>
      </c>
      <c r="K223" t="s">
        <v>1182</v>
      </c>
      <c r="L223" t="s">
        <v>1178</v>
      </c>
    </row>
    <row r="224" spans="1:12" hidden="1" x14ac:dyDescent="0.35">
      <c r="A224" t="s">
        <v>1172</v>
      </c>
      <c r="B224">
        <v>2050</v>
      </c>
      <c r="C224" t="s">
        <v>1232</v>
      </c>
      <c r="D224" t="s">
        <v>1063</v>
      </c>
      <c r="E224" t="s">
        <v>1175</v>
      </c>
      <c r="F224" t="s">
        <v>284</v>
      </c>
      <c r="G224" s="26">
        <v>31780</v>
      </c>
      <c r="H224">
        <v>161</v>
      </c>
      <c r="I224">
        <v>313</v>
      </c>
      <c r="J224">
        <v>106</v>
      </c>
      <c r="K224" t="s">
        <v>1200</v>
      </c>
      <c r="L224" t="s">
        <v>1178</v>
      </c>
    </row>
    <row r="225" spans="1:12" hidden="1" x14ac:dyDescent="0.35">
      <c r="A225" t="s">
        <v>1172</v>
      </c>
      <c r="B225">
        <v>2050</v>
      </c>
      <c r="C225" t="s">
        <v>1232</v>
      </c>
      <c r="D225" t="s">
        <v>1063</v>
      </c>
      <c r="E225" t="s">
        <v>1175</v>
      </c>
      <c r="F225" t="s">
        <v>284</v>
      </c>
      <c r="G225" s="26">
        <v>31780</v>
      </c>
      <c r="H225">
        <v>161</v>
      </c>
      <c r="I225">
        <v>313</v>
      </c>
      <c r="J225">
        <v>106</v>
      </c>
      <c r="K225" t="s">
        <v>1183</v>
      </c>
      <c r="L225" t="s">
        <v>1178</v>
      </c>
    </row>
    <row r="226" spans="1:12" hidden="1" x14ac:dyDescent="0.35">
      <c r="A226" t="s">
        <v>1184</v>
      </c>
      <c r="B226">
        <v>2020</v>
      </c>
      <c r="C226" t="s">
        <v>1232</v>
      </c>
      <c r="D226" t="s">
        <v>1063</v>
      </c>
      <c r="E226" t="s">
        <v>1175</v>
      </c>
      <c r="F226" t="s">
        <v>284</v>
      </c>
      <c r="G226" s="26">
        <v>45660</v>
      </c>
      <c r="H226">
        <v>86.9</v>
      </c>
      <c r="I226">
        <v>160</v>
      </c>
      <c r="J226">
        <v>56.3</v>
      </c>
      <c r="K226" t="s">
        <v>1202</v>
      </c>
      <c r="L226" t="s">
        <v>1178</v>
      </c>
    </row>
    <row r="227" spans="1:12" hidden="1" x14ac:dyDescent="0.35">
      <c r="A227" t="s">
        <v>1184</v>
      </c>
      <c r="B227">
        <v>2020</v>
      </c>
      <c r="C227" t="s">
        <v>1232</v>
      </c>
      <c r="D227" t="s">
        <v>1063</v>
      </c>
      <c r="E227" t="s">
        <v>1175</v>
      </c>
      <c r="F227" t="s">
        <v>284</v>
      </c>
      <c r="G227" s="26">
        <v>45660</v>
      </c>
      <c r="H227">
        <v>86.9</v>
      </c>
      <c r="I227">
        <v>160</v>
      </c>
      <c r="J227">
        <v>56.3</v>
      </c>
      <c r="K227" t="s">
        <v>1185</v>
      </c>
      <c r="L227" t="s">
        <v>1186</v>
      </c>
    </row>
    <row r="228" spans="1:12" hidden="1" x14ac:dyDescent="0.35">
      <c r="A228" t="s">
        <v>1184</v>
      </c>
      <c r="B228">
        <v>2025</v>
      </c>
      <c r="C228" t="s">
        <v>1232</v>
      </c>
      <c r="D228" t="s">
        <v>1063</v>
      </c>
      <c r="E228" t="s">
        <v>1175</v>
      </c>
      <c r="F228" t="s">
        <v>284</v>
      </c>
      <c r="G228" s="26">
        <v>45660</v>
      </c>
      <c r="H228">
        <v>86.9</v>
      </c>
      <c r="I228">
        <v>160</v>
      </c>
      <c r="J228">
        <v>56.3</v>
      </c>
      <c r="K228" t="s">
        <v>1202</v>
      </c>
      <c r="L228" t="s">
        <v>1178</v>
      </c>
    </row>
    <row r="229" spans="1:12" hidden="1" x14ac:dyDescent="0.35">
      <c r="A229" t="s">
        <v>1184</v>
      </c>
      <c r="B229">
        <v>2025</v>
      </c>
      <c r="C229" t="s">
        <v>1232</v>
      </c>
      <c r="D229" t="s">
        <v>1063</v>
      </c>
      <c r="E229" t="s">
        <v>1175</v>
      </c>
      <c r="F229" t="s">
        <v>284</v>
      </c>
      <c r="G229" s="26">
        <v>45660</v>
      </c>
      <c r="H229">
        <v>86.9</v>
      </c>
      <c r="I229">
        <v>160</v>
      </c>
      <c r="J229">
        <v>56.3</v>
      </c>
      <c r="K229" t="s">
        <v>1185</v>
      </c>
      <c r="L229" t="s">
        <v>1186</v>
      </c>
    </row>
    <row r="230" spans="1:12" hidden="1" x14ac:dyDescent="0.35">
      <c r="A230" t="s">
        <v>1184</v>
      </c>
      <c r="B230">
        <v>2030</v>
      </c>
      <c r="C230" t="s">
        <v>1232</v>
      </c>
      <c r="D230" t="s">
        <v>1063</v>
      </c>
      <c r="E230" t="s">
        <v>1175</v>
      </c>
      <c r="F230" t="s">
        <v>284</v>
      </c>
      <c r="G230" s="26">
        <v>45660</v>
      </c>
      <c r="H230">
        <v>86.9</v>
      </c>
      <c r="I230">
        <v>160</v>
      </c>
      <c r="J230">
        <v>56.3</v>
      </c>
      <c r="K230" t="s">
        <v>1202</v>
      </c>
      <c r="L230" t="s">
        <v>1178</v>
      </c>
    </row>
    <row r="231" spans="1:12" hidden="1" x14ac:dyDescent="0.35">
      <c r="A231" t="s">
        <v>1184</v>
      </c>
      <c r="B231">
        <v>2030</v>
      </c>
      <c r="C231" t="s">
        <v>1232</v>
      </c>
      <c r="D231" t="s">
        <v>1063</v>
      </c>
      <c r="E231" t="s">
        <v>1175</v>
      </c>
      <c r="F231" t="s">
        <v>284</v>
      </c>
      <c r="G231" s="26">
        <v>45660</v>
      </c>
      <c r="H231">
        <v>86.9</v>
      </c>
      <c r="I231">
        <v>160</v>
      </c>
      <c r="J231">
        <v>56.3</v>
      </c>
      <c r="K231" t="s">
        <v>1185</v>
      </c>
      <c r="L231" t="s">
        <v>1186</v>
      </c>
    </row>
    <row r="232" spans="1:12" hidden="1" x14ac:dyDescent="0.35">
      <c r="A232" t="s">
        <v>1184</v>
      </c>
      <c r="B232">
        <v>2035</v>
      </c>
      <c r="C232" t="s">
        <v>1232</v>
      </c>
      <c r="D232" t="s">
        <v>1063</v>
      </c>
      <c r="E232" t="s">
        <v>1175</v>
      </c>
      <c r="F232" t="s">
        <v>284</v>
      </c>
      <c r="G232" s="26">
        <v>45660</v>
      </c>
      <c r="H232">
        <v>86.9</v>
      </c>
      <c r="I232">
        <v>160</v>
      </c>
      <c r="J232">
        <v>56.3</v>
      </c>
      <c r="K232" t="s">
        <v>1202</v>
      </c>
      <c r="L232" t="s">
        <v>1178</v>
      </c>
    </row>
    <row r="233" spans="1:12" hidden="1" x14ac:dyDescent="0.35">
      <c r="A233" t="s">
        <v>1184</v>
      </c>
      <c r="B233">
        <v>2035</v>
      </c>
      <c r="C233" t="s">
        <v>1232</v>
      </c>
      <c r="D233" t="s">
        <v>1063</v>
      </c>
      <c r="E233" t="s">
        <v>1175</v>
      </c>
      <c r="F233" t="s">
        <v>284</v>
      </c>
      <c r="G233" s="26">
        <v>45660</v>
      </c>
      <c r="H233">
        <v>86.9</v>
      </c>
      <c r="I233">
        <v>160</v>
      </c>
      <c r="J233">
        <v>56.3</v>
      </c>
      <c r="K233" t="s">
        <v>1185</v>
      </c>
      <c r="L233" t="s">
        <v>1186</v>
      </c>
    </row>
    <row r="234" spans="1:12" hidden="1" x14ac:dyDescent="0.35">
      <c r="A234" t="s">
        <v>1184</v>
      </c>
      <c r="B234">
        <v>2040</v>
      </c>
      <c r="C234" t="s">
        <v>1232</v>
      </c>
      <c r="D234" t="s">
        <v>1063</v>
      </c>
      <c r="E234" t="s">
        <v>1175</v>
      </c>
      <c r="F234" t="s">
        <v>284</v>
      </c>
      <c r="G234" s="26">
        <v>45660</v>
      </c>
      <c r="H234">
        <v>86.9</v>
      </c>
      <c r="I234">
        <v>160</v>
      </c>
      <c r="J234">
        <v>56.3</v>
      </c>
      <c r="K234" t="s">
        <v>1202</v>
      </c>
      <c r="L234" t="s">
        <v>1178</v>
      </c>
    </row>
    <row r="235" spans="1:12" hidden="1" x14ac:dyDescent="0.35">
      <c r="A235" t="s">
        <v>1184</v>
      </c>
      <c r="B235">
        <v>2040</v>
      </c>
      <c r="C235" t="s">
        <v>1232</v>
      </c>
      <c r="D235" t="s">
        <v>1063</v>
      </c>
      <c r="E235" t="s">
        <v>1175</v>
      </c>
      <c r="F235" t="s">
        <v>284</v>
      </c>
      <c r="G235" s="26">
        <v>45660</v>
      </c>
      <c r="H235">
        <v>86.9</v>
      </c>
      <c r="I235">
        <v>160</v>
      </c>
      <c r="J235">
        <v>56.3</v>
      </c>
      <c r="K235" t="s">
        <v>1185</v>
      </c>
      <c r="L235" t="s">
        <v>1186</v>
      </c>
    </row>
    <row r="236" spans="1:12" hidden="1" x14ac:dyDescent="0.35">
      <c r="A236" t="s">
        <v>1184</v>
      </c>
      <c r="B236">
        <v>2045</v>
      </c>
      <c r="C236" t="s">
        <v>1232</v>
      </c>
      <c r="D236" t="s">
        <v>1063</v>
      </c>
      <c r="E236" t="s">
        <v>1175</v>
      </c>
      <c r="F236" t="s">
        <v>284</v>
      </c>
      <c r="G236" s="26">
        <v>45660</v>
      </c>
      <c r="H236">
        <v>86.9</v>
      </c>
      <c r="I236">
        <v>160</v>
      </c>
      <c r="J236">
        <v>56.3</v>
      </c>
      <c r="K236" t="s">
        <v>1202</v>
      </c>
      <c r="L236" t="s">
        <v>1178</v>
      </c>
    </row>
    <row r="237" spans="1:12" hidden="1" x14ac:dyDescent="0.35">
      <c r="A237" t="s">
        <v>1184</v>
      </c>
      <c r="B237">
        <v>2045</v>
      </c>
      <c r="C237" t="s">
        <v>1232</v>
      </c>
      <c r="D237" t="s">
        <v>1063</v>
      </c>
      <c r="E237" t="s">
        <v>1175</v>
      </c>
      <c r="F237" t="s">
        <v>284</v>
      </c>
      <c r="G237" s="26">
        <v>45660</v>
      </c>
      <c r="H237">
        <v>86.9</v>
      </c>
      <c r="I237">
        <v>160</v>
      </c>
      <c r="J237">
        <v>56.3</v>
      </c>
      <c r="K237" t="s">
        <v>1185</v>
      </c>
      <c r="L237" t="s">
        <v>1186</v>
      </c>
    </row>
    <row r="238" spans="1:12" hidden="1" x14ac:dyDescent="0.35">
      <c r="A238" t="s">
        <v>1184</v>
      </c>
      <c r="B238">
        <v>2050</v>
      </c>
      <c r="C238" t="s">
        <v>1232</v>
      </c>
      <c r="D238" t="s">
        <v>1063</v>
      </c>
      <c r="E238" t="s">
        <v>1175</v>
      </c>
      <c r="F238" t="s">
        <v>284</v>
      </c>
      <c r="G238" s="26">
        <v>45660</v>
      </c>
      <c r="H238">
        <v>86.9</v>
      </c>
      <c r="I238">
        <v>160</v>
      </c>
      <c r="J238">
        <v>56.3</v>
      </c>
      <c r="K238" t="s">
        <v>1202</v>
      </c>
      <c r="L238" t="s">
        <v>1178</v>
      </c>
    </row>
    <row r="239" spans="1:12" hidden="1" x14ac:dyDescent="0.35">
      <c r="A239" t="s">
        <v>1184</v>
      </c>
      <c r="B239">
        <v>2050</v>
      </c>
      <c r="C239" t="s">
        <v>1232</v>
      </c>
      <c r="D239" t="s">
        <v>1063</v>
      </c>
      <c r="E239" t="s">
        <v>1175</v>
      </c>
      <c r="F239" t="s">
        <v>284</v>
      </c>
      <c r="G239" s="26">
        <v>45660</v>
      </c>
      <c r="H239">
        <v>86.9</v>
      </c>
      <c r="I239">
        <v>160</v>
      </c>
      <c r="J239">
        <v>56.3</v>
      </c>
      <c r="K239" t="s">
        <v>1185</v>
      </c>
      <c r="L239" t="s">
        <v>1186</v>
      </c>
    </row>
    <row r="240" spans="1:12" hidden="1" x14ac:dyDescent="0.35">
      <c r="A240" t="s">
        <v>1187</v>
      </c>
      <c r="B240">
        <v>2020</v>
      </c>
      <c r="C240" t="s">
        <v>1232</v>
      </c>
      <c r="D240" t="s">
        <v>1063</v>
      </c>
      <c r="E240" t="s">
        <v>1175</v>
      </c>
      <c r="F240" t="s">
        <v>284</v>
      </c>
      <c r="G240" s="26">
        <v>45660</v>
      </c>
      <c r="H240">
        <v>86.9</v>
      </c>
      <c r="I240">
        <v>160</v>
      </c>
      <c r="J240">
        <v>56.3</v>
      </c>
      <c r="K240" t="s">
        <v>1202</v>
      </c>
      <c r="L240" t="s">
        <v>1178</v>
      </c>
    </row>
    <row r="241" spans="1:12" hidden="1" x14ac:dyDescent="0.35">
      <c r="A241" t="s">
        <v>1187</v>
      </c>
      <c r="B241">
        <v>2020</v>
      </c>
      <c r="C241" t="s">
        <v>1232</v>
      </c>
      <c r="D241" t="s">
        <v>1063</v>
      </c>
      <c r="E241" t="s">
        <v>1175</v>
      </c>
      <c r="F241" t="s">
        <v>284</v>
      </c>
      <c r="G241" s="26">
        <v>45660</v>
      </c>
      <c r="H241">
        <v>86.9</v>
      </c>
      <c r="I241">
        <v>160</v>
      </c>
      <c r="J241">
        <v>56.3</v>
      </c>
      <c r="K241" t="s">
        <v>1185</v>
      </c>
      <c r="L241" t="s">
        <v>1178</v>
      </c>
    </row>
    <row r="242" spans="1:12" hidden="1" x14ac:dyDescent="0.35">
      <c r="A242" t="s">
        <v>1187</v>
      </c>
      <c r="B242">
        <v>2025</v>
      </c>
      <c r="C242" t="s">
        <v>1232</v>
      </c>
      <c r="D242" t="s">
        <v>1063</v>
      </c>
      <c r="E242" t="s">
        <v>1175</v>
      </c>
      <c r="F242" t="s">
        <v>284</v>
      </c>
      <c r="G242" s="26">
        <v>41550</v>
      </c>
      <c r="H242">
        <v>101</v>
      </c>
      <c r="I242">
        <v>186</v>
      </c>
      <c r="J242">
        <v>65.3</v>
      </c>
      <c r="K242" t="s">
        <v>1203</v>
      </c>
      <c r="L242" t="s">
        <v>1178</v>
      </c>
    </row>
    <row r="243" spans="1:12" hidden="1" x14ac:dyDescent="0.35">
      <c r="A243" t="s">
        <v>1187</v>
      </c>
      <c r="B243">
        <v>2025</v>
      </c>
      <c r="C243" t="s">
        <v>1232</v>
      </c>
      <c r="D243" t="s">
        <v>1063</v>
      </c>
      <c r="E243" t="s">
        <v>1175</v>
      </c>
      <c r="F243" t="s">
        <v>284</v>
      </c>
      <c r="G243" s="26">
        <v>41550</v>
      </c>
      <c r="H243">
        <v>101</v>
      </c>
      <c r="I243">
        <v>186</v>
      </c>
      <c r="J243">
        <v>65.3</v>
      </c>
      <c r="K243" t="s">
        <v>1188</v>
      </c>
      <c r="L243" t="s">
        <v>1178</v>
      </c>
    </row>
    <row r="244" spans="1:12" hidden="1" x14ac:dyDescent="0.35">
      <c r="A244" t="s">
        <v>1187</v>
      </c>
      <c r="B244">
        <v>2030</v>
      </c>
      <c r="C244" t="s">
        <v>1232</v>
      </c>
      <c r="D244" t="s">
        <v>1063</v>
      </c>
      <c r="E244" t="s">
        <v>1175</v>
      </c>
      <c r="F244" t="s">
        <v>284</v>
      </c>
      <c r="G244" s="26">
        <v>36920</v>
      </c>
      <c r="H244">
        <v>105</v>
      </c>
      <c r="I244">
        <v>195</v>
      </c>
      <c r="J244">
        <v>68.099999999999994</v>
      </c>
      <c r="K244" t="s">
        <v>1204</v>
      </c>
      <c r="L244" t="s">
        <v>1178</v>
      </c>
    </row>
    <row r="245" spans="1:12" hidden="1" x14ac:dyDescent="0.35">
      <c r="A245" t="s">
        <v>1187</v>
      </c>
      <c r="B245">
        <v>2030</v>
      </c>
      <c r="C245" t="s">
        <v>1232</v>
      </c>
      <c r="D245" t="s">
        <v>1063</v>
      </c>
      <c r="E245" t="s">
        <v>1175</v>
      </c>
      <c r="F245" t="s">
        <v>284</v>
      </c>
      <c r="G245" s="26">
        <v>36920</v>
      </c>
      <c r="H245">
        <v>105</v>
      </c>
      <c r="I245">
        <v>195</v>
      </c>
      <c r="J245">
        <v>68.099999999999994</v>
      </c>
      <c r="K245" t="s">
        <v>1189</v>
      </c>
      <c r="L245" t="s">
        <v>1178</v>
      </c>
    </row>
    <row r="246" spans="1:12" hidden="1" x14ac:dyDescent="0.35">
      <c r="A246" t="s">
        <v>1187</v>
      </c>
      <c r="B246">
        <v>2035</v>
      </c>
      <c r="C246" t="s">
        <v>1232</v>
      </c>
      <c r="D246" t="s">
        <v>1063</v>
      </c>
      <c r="E246" t="s">
        <v>1175</v>
      </c>
      <c r="F246" t="s">
        <v>284</v>
      </c>
      <c r="G246" s="26">
        <v>34770</v>
      </c>
      <c r="H246">
        <v>118</v>
      </c>
      <c r="I246">
        <v>217</v>
      </c>
      <c r="J246">
        <v>76.5</v>
      </c>
      <c r="K246" t="s">
        <v>1205</v>
      </c>
      <c r="L246" t="s">
        <v>1178</v>
      </c>
    </row>
    <row r="247" spans="1:12" hidden="1" x14ac:dyDescent="0.35">
      <c r="A247" t="s">
        <v>1187</v>
      </c>
      <c r="B247">
        <v>2035</v>
      </c>
      <c r="C247" t="s">
        <v>1232</v>
      </c>
      <c r="D247" t="s">
        <v>1063</v>
      </c>
      <c r="E247" t="s">
        <v>1175</v>
      </c>
      <c r="F247" t="s">
        <v>284</v>
      </c>
      <c r="G247" s="26">
        <v>34770</v>
      </c>
      <c r="H247">
        <v>118</v>
      </c>
      <c r="I247">
        <v>217</v>
      </c>
      <c r="J247">
        <v>76.5</v>
      </c>
      <c r="K247" t="s">
        <v>1190</v>
      </c>
      <c r="L247" t="s">
        <v>1178</v>
      </c>
    </row>
    <row r="248" spans="1:12" hidden="1" x14ac:dyDescent="0.35">
      <c r="A248" t="s">
        <v>1187</v>
      </c>
      <c r="B248">
        <v>2040</v>
      </c>
      <c r="C248" t="s">
        <v>1232</v>
      </c>
      <c r="D248" t="s">
        <v>1063</v>
      </c>
      <c r="E248" t="s">
        <v>1175</v>
      </c>
      <c r="F248" t="s">
        <v>284</v>
      </c>
      <c r="G248" s="26">
        <v>33870</v>
      </c>
      <c r="H248">
        <v>123</v>
      </c>
      <c r="I248">
        <v>228</v>
      </c>
      <c r="J248">
        <v>80.099999999999994</v>
      </c>
      <c r="K248" t="s">
        <v>1182</v>
      </c>
      <c r="L248" t="s">
        <v>1178</v>
      </c>
    </row>
    <row r="249" spans="1:12" hidden="1" x14ac:dyDescent="0.35">
      <c r="A249" t="s">
        <v>1187</v>
      </c>
      <c r="B249">
        <v>2040</v>
      </c>
      <c r="C249" t="s">
        <v>1232</v>
      </c>
      <c r="D249" t="s">
        <v>1063</v>
      </c>
      <c r="E249" t="s">
        <v>1175</v>
      </c>
      <c r="F249" t="s">
        <v>284</v>
      </c>
      <c r="G249" s="26">
        <v>33870</v>
      </c>
      <c r="H249">
        <v>123</v>
      </c>
      <c r="I249">
        <v>228</v>
      </c>
      <c r="J249">
        <v>80.099999999999994</v>
      </c>
      <c r="K249" t="s">
        <v>1182</v>
      </c>
      <c r="L249" t="s">
        <v>1178</v>
      </c>
    </row>
    <row r="250" spans="1:12" hidden="1" x14ac:dyDescent="0.35">
      <c r="A250" t="s">
        <v>1187</v>
      </c>
      <c r="B250">
        <v>2045</v>
      </c>
      <c r="C250" t="s">
        <v>1232</v>
      </c>
      <c r="D250" t="s">
        <v>1063</v>
      </c>
      <c r="E250" t="s">
        <v>1175</v>
      </c>
      <c r="F250" t="s">
        <v>284</v>
      </c>
      <c r="G250" s="26">
        <v>32960</v>
      </c>
      <c r="H250">
        <v>129</v>
      </c>
      <c r="I250">
        <v>240</v>
      </c>
      <c r="J250">
        <v>83.7</v>
      </c>
      <c r="K250" t="s">
        <v>1182</v>
      </c>
      <c r="L250" t="s">
        <v>1178</v>
      </c>
    </row>
    <row r="251" spans="1:12" hidden="1" x14ac:dyDescent="0.35">
      <c r="A251" t="s">
        <v>1187</v>
      </c>
      <c r="B251">
        <v>2045</v>
      </c>
      <c r="C251" t="s">
        <v>1232</v>
      </c>
      <c r="D251" t="s">
        <v>1063</v>
      </c>
      <c r="E251" t="s">
        <v>1175</v>
      </c>
      <c r="F251" t="s">
        <v>284</v>
      </c>
      <c r="G251" s="26">
        <v>32960</v>
      </c>
      <c r="H251">
        <v>129</v>
      </c>
      <c r="I251">
        <v>240</v>
      </c>
      <c r="J251">
        <v>83.7</v>
      </c>
      <c r="K251" t="s">
        <v>1182</v>
      </c>
      <c r="L251" t="s">
        <v>1178</v>
      </c>
    </row>
    <row r="252" spans="1:12" hidden="1" x14ac:dyDescent="0.35">
      <c r="A252" t="s">
        <v>1187</v>
      </c>
      <c r="B252">
        <v>2050</v>
      </c>
      <c r="C252" t="s">
        <v>1232</v>
      </c>
      <c r="D252" t="s">
        <v>1063</v>
      </c>
      <c r="E252" t="s">
        <v>1175</v>
      </c>
      <c r="F252" t="s">
        <v>284</v>
      </c>
      <c r="G252" s="26">
        <v>32060</v>
      </c>
      <c r="H252">
        <v>134</v>
      </c>
      <c r="I252">
        <v>251</v>
      </c>
      <c r="J252">
        <v>87.5</v>
      </c>
      <c r="K252" t="s">
        <v>1206</v>
      </c>
      <c r="L252" t="s">
        <v>1178</v>
      </c>
    </row>
    <row r="253" spans="1:12" hidden="1" x14ac:dyDescent="0.35">
      <c r="A253" t="s">
        <v>1187</v>
      </c>
      <c r="B253">
        <v>2050</v>
      </c>
      <c r="C253" t="s">
        <v>1232</v>
      </c>
      <c r="D253" t="s">
        <v>1063</v>
      </c>
      <c r="E253" t="s">
        <v>1175</v>
      </c>
      <c r="F253" t="s">
        <v>284</v>
      </c>
      <c r="G253" s="26">
        <v>32060</v>
      </c>
      <c r="H253">
        <v>134</v>
      </c>
      <c r="I253">
        <v>251</v>
      </c>
      <c r="J253">
        <v>87.5</v>
      </c>
      <c r="K253" t="s">
        <v>1191</v>
      </c>
      <c r="L253" t="s">
        <v>1178</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16" sqref="C16"/>
    </sheetView>
  </sheetViews>
  <sheetFormatPr defaultRowHeight="14.5" x14ac:dyDescent="0.35"/>
  <cols>
    <col min="2" max="2" width="54.26953125" customWidth="1"/>
    <col min="3" max="3" width="10.7265625" bestFit="1" customWidth="1"/>
    <col min="4" max="10" width="10.54296875" bestFit="1" customWidth="1"/>
  </cols>
  <sheetData>
    <row r="1" spans="1:10" x14ac:dyDescent="0.35">
      <c r="A1" s="1" t="s">
        <v>1233</v>
      </c>
    </row>
    <row r="2" spans="1:10" x14ac:dyDescent="0.35">
      <c r="B2" s="57"/>
      <c r="C2" s="61">
        <v>2020</v>
      </c>
      <c r="D2" s="61">
        <v>2025</v>
      </c>
      <c r="E2" s="61">
        <v>2030</v>
      </c>
      <c r="F2" s="61">
        <v>2035</v>
      </c>
      <c r="G2" s="61">
        <v>2040</v>
      </c>
      <c r="H2" s="61">
        <v>2045</v>
      </c>
      <c r="I2" s="61">
        <v>2050</v>
      </c>
    </row>
    <row r="3" spans="1:10" x14ac:dyDescent="0.35">
      <c r="A3" t="s">
        <v>1187</v>
      </c>
      <c r="B3" s="23" t="s">
        <v>1173</v>
      </c>
      <c r="C3" s="60">
        <f>SUMIFS(NREL_ATB_2020!$G:$G,NREL_ATB_2020!$A:$A,'NREL Calcs'!$A3,NREL_ATB_2020!$C:$C,'NREL Calcs'!$B3,NREL_ATB_2020!$B:$B,'NREL Calcs'!C$2)*cpi_2017to2012</f>
        <v>40332.562173629245</v>
      </c>
      <c r="D3" s="60">
        <f>SUMIFS(NREL_ATB_2020!$G:$G,NREL_ATB_2020!$A:$A,'NREL Calcs'!$A3,NREL_ATB_2020!$C:$C,'NREL Calcs'!$B3,NREL_ATB_2020!$B:$B,'NREL Calcs'!D$2)*cpi_2017to2012</f>
        <v>37007.420610313318</v>
      </c>
      <c r="E3" s="60">
        <f>SUMIFS(NREL_ATB_2020!$G:$G,NREL_ATB_2020!$A:$A,'NREL Calcs'!$A3,NREL_ATB_2020!$C:$C,'NREL Calcs'!$B3,NREL_ATB_2020!$B:$B,'NREL Calcs'!E$2)*cpi_2017to2012</f>
        <v>33532.41351174935</v>
      </c>
      <c r="F3" s="60">
        <f>SUMIFS(NREL_ATB_2020!$G:$G,NREL_ATB_2020!$A:$A,'NREL Calcs'!$A3,NREL_ATB_2020!$C:$C,'NREL Calcs'!$B3,NREL_ATB_2020!$B:$B,'NREL Calcs'!F$2)*cpi_2017to2012</f>
        <v>32595.753916449088</v>
      </c>
      <c r="G3" s="60">
        <f>SUMIFS(NREL_ATB_2020!$G:$G,NREL_ATB_2020!$A:$A,'NREL Calcs'!$A3,NREL_ATB_2020!$C:$C,'NREL Calcs'!$B3,NREL_ATB_2020!$B:$B,'NREL Calcs'!G$2)*cpi_2017to2012</f>
        <v>31434.296018276764</v>
      </c>
      <c r="H3" s="60">
        <f>SUMIFS(NREL_ATB_2020!$G:$G,NREL_ATB_2020!$A:$A,'NREL Calcs'!$A3,NREL_ATB_2020!$C:$C,'NREL Calcs'!$B3,NREL_ATB_2020!$B:$B,'NREL Calcs'!H$2)*cpi_2017to2012</f>
        <v>30263.471524151435</v>
      </c>
      <c r="I3" s="60">
        <f>SUMIFS(NREL_ATB_2020!$G:$G,NREL_ATB_2020!$A:$A,'NREL Calcs'!$A3,NREL_ATB_2020!$C:$C,'NREL Calcs'!$B3,NREL_ATB_2020!$B:$B,'NREL Calcs'!I$2)*cpi_2017to2012</f>
        <v>29092.64703002611</v>
      </c>
      <c r="J3">
        <f>I3/I9</f>
        <v>1.1364800585437249</v>
      </c>
    </row>
    <row r="4" spans="1:10" x14ac:dyDescent="0.35">
      <c r="A4" t="s">
        <v>1187</v>
      </c>
      <c r="B4" t="s">
        <v>1192</v>
      </c>
      <c r="C4" s="56">
        <f>SUMIFS(NREL_ATB_2020!$G:$G,NREL_ATB_2020!$A:$A,'NREL Calcs'!$A4,NREL_ATB_2020!$C:$C,'NREL Calcs'!$B4,NREL_ATB_2020!$B:$B,'NREL Calcs'!C$2)*cpi_2017to2012</f>
        <v>52125.106478459529</v>
      </c>
      <c r="D4" s="56">
        <f>SUMIFS(NREL_ATB_2020!$G:$G,NREL_ATB_2020!$A:$A,'NREL Calcs'!$A4,NREL_ATB_2020!$C:$C,'NREL Calcs'!$B4,NREL_ATB_2020!$B:$B,'NREL Calcs'!D$2)*cpi_2017to2012</f>
        <v>45765.187826370755</v>
      </c>
      <c r="E4" s="56">
        <f>SUMIFS(NREL_ATB_2020!$G:$G,NREL_ATB_2020!$A:$A,'NREL Calcs'!$A4,NREL_ATB_2020!$C:$C,'NREL Calcs'!$B4,NREL_ATB_2020!$B:$B,'NREL Calcs'!E$2)*cpi_2017to2012</f>
        <v>40117.130466710187</v>
      </c>
      <c r="F4" s="56">
        <f>SUMIFS(NREL_ATB_2020!$G:$G,NREL_ATB_2020!$A:$A,'NREL Calcs'!$A4,NREL_ATB_2020!$C:$C,'NREL Calcs'!$B4,NREL_ATB_2020!$B:$B,'NREL Calcs'!F$2)*cpi_2017to2012</f>
        <v>39133.63789164491</v>
      </c>
      <c r="G4" s="56">
        <f>SUMIFS(NREL_ATB_2020!$G:$G,NREL_ATB_2020!$A:$A,'NREL Calcs'!$A4,NREL_ATB_2020!$C:$C,'NREL Calcs'!$B4,NREL_ATB_2020!$B:$B,'NREL Calcs'!G$2)*cpi_2017to2012</f>
        <v>37503.850195822451</v>
      </c>
      <c r="H4" s="56">
        <f>SUMIFS(NREL_ATB_2020!$G:$G,NREL_ATB_2020!$A:$A,'NREL Calcs'!$A4,NREL_ATB_2020!$C:$C,'NREL Calcs'!$B4,NREL_ATB_2020!$B:$B,'NREL Calcs'!H$2)*cpi_2017to2012</f>
        <v>35874.0625</v>
      </c>
      <c r="I4" s="56">
        <f>SUMIFS(NREL_ATB_2020!$G:$G,NREL_ATB_2020!$A:$A,'NREL Calcs'!$A4,NREL_ATB_2020!$C:$C,'NREL Calcs'!$B4,NREL_ATB_2020!$B:$B,'NREL Calcs'!I$2)*cpi_2017to2012</f>
        <v>34244.274804177549</v>
      </c>
    </row>
    <row r="5" spans="1:10" x14ac:dyDescent="0.35">
      <c r="A5" t="s">
        <v>1187</v>
      </c>
      <c r="B5" t="s">
        <v>1193</v>
      </c>
      <c r="C5" s="56">
        <f>SUMIFS(NREL_ATB_2020!$G:$G,NREL_ATB_2020!$A:$A,'NREL Calcs'!$A5,NREL_ATB_2020!$C:$C,'NREL Calcs'!$B5,NREL_ATB_2020!$B:$B,'NREL Calcs'!C$2)*cpi_2017to2012</f>
        <v>70118.337304177549</v>
      </c>
      <c r="D5" s="56">
        <f>SUMIFS(NREL_ATB_2020!$G:$G,NREL_ATB_2020!$A:$A,'NREL Calcs'!$A5,NREL_ATB_2020!$C:$C,'NREL Calcs'!$B5,NREL_ATB_2020!$B:$B,'NREL Calcs'!D$2)*cpi_2017to2012</f>
        <v>59150.053443211487</v>
      </c>
      <c r="E5" s="56">
        <f>SUMIFS(NREL_ATB_2020!$G:$G,NREL_ATB_2020!$A:$A,'NREL Calcs'!$A5,NREL_ATB_2020!$C:$C,'NREL Calcs'!$B5,NREL_ATB_2020!$B:$B,'NREL Calcs'!E$2)*cpi_2017to2012</f>
        <v>49024.763218015665</v>
      </c>
      <c r="F5" s="56">
        <f>SUMIFS(NREL_ATB_2020!$G:$G,NREL_ATB_2020!$A:$A,'NREL Calcs'!$A5,NREL_ATB_2020!$C:$C,'NREL Calcs'!$B5,NREL_ATB_2020!$B:$B,'NREL Calcs'!F$2)*cpi_2017to2012</f>
        <v>46392.749755221936</v>
      </c>
      <c r="G5" s="56">
        <f>SUMIFS(NREL_ATB_2020!$G:$G,NREL_ATB_2020!$A:$A,'NREL Calcs'!$A5,NREL_ATB_2020!$C:$C,'NREL Calcs'!$B5,NREL_ATB_2020!$B:$B,'NREL Calcs'!G$2)*cpi_2017to2012</f>
        <v>44097.933746736293</v>
      </c>
      <c r="H5" s="56">
        <f>SUMIFS(NREL_ATB_2020!$G:$G,NREL_ATB_2020!$A:$A,'NREL Calcs'!$A5,NREL_ATB_2020!$C:$C,'NREL Calcs'!$B5,NREL_ATB_2020!$B:$B,'NREL Calcs'!H$2)*cpi_2017to2012</f>
        <v>41803.11773825065</v>
      </c>
      <c r="I5" s="56">
        <f>SUMIFS(NREL_ATB_2020!$G:$G,NREL_ATB_2020!$A:$A,'NREL Calcs'!$A5,NREL_ATB_2020!$C:$C,'NREL Calcs'!$B5,NREL_ATB_2020!$B:$B,'NREL Calcs'!I$2)*cpi_2017to2012</f>
        <v>39498.93513381201</v>
      </c>
    </row>
    <row r="6" spans="1:10" x14ac:dyDescent="0.35">
      <c r="A6" t="s">
        <v>1187</v>
      </c>
      <c r="B6" s="23" t="s">
        <v>1194</v>
      </c>
      <c r="C6" s="60">
        <f>SUMIFS(NREL_ATB_2020!$G:$G,NREL_ATB_2020!$A:$A,'NREL Calcs'!$A6,NREL_ATB_2020!$C:$C,'NREL Calcs'!$B6,NREL_ATB_2020!$B:$B,'NREL Calcs'!C$2)*cpi_2017to2012</f>
        <v>27191.228051566581</v>
      </c>
      <c r="D6" s="60">
        <f>SUMIFS(NREL_ATB_2020!$G:$G,NREL_ATB_2020!$A:$A,'NREL Calcs'!$A6,NREL_ATB_2020!$C:$C,'NREL Calcs'!$B6,NREL_ATB_2020!$B:$B,'NREL Calcs'!D$2)*cpi_2017to2012</f>
        <v>29027.080858355093</v>
      </c>
      <c r="E6" s="60">
        <f>SUMIFS(NREL_ATB_2020!$G:$G,NREL_ATB_2020!$A:$A,'NREL Calcs'!$A6,NREL_ATB_2020!$C:$C,'NREL Calcs'!$B6,NREL_ATB_2020!$B:$B,'NREL Calcs'!E$2)*cpi_2017to2012</f>
        <v>29223.779373368146</v>
      </c>
      <c r="F6" s="60">
        <f>SUMIFS(NREL_ATB_2020!$G:$G,NREL_ATB_2020!$A:$A,'NREL Calcs'!$A6,NREL_ATB_2020!$C:$C,'NREL Calcs'!$B6,NREL_ATB_2020!$B:$B,'NREL Calcs'!F$2)*cpi_2017to2012</f>
        <v>28849.115535248042</v>
      </c>
      <c r="G6" s="60">
        <f>SUMIFS(NREL_ATB_2020!$G:$G,NREL_ATB_2020!$A:$A,'NREL Calcs'!$A6,NREL_ATB_2020!$C:$C,'NREL Calcs'!$B6,NREL_ATB_2020!$B:$B,'NREL Calcs'!G$2)*cpi_2017to2012</f>
        <v>28390.152333550916</v>
      </c>
      <c r="H6" s="60">
        <f>SUMIFS(NREL_ATB_2020!$G:$G,NREL_ATB_2020!$A:$A,'NREL Calcs'!$A6,NREL_ATB_2020!$C:$C,'NREL Calcs'!$B6,NREL_ATB_2020!$B:$B,'NREL Calcs'!H$2)*cpi_2017to2012</f>
        <v>27940.55572780679</v>
      </c>
      <c r="I6" s="60">
        <f>SUMIFS(NREL_ATB_2020!$G:$G,NREL_ATB_2020!$A:$A,'NREL Calcs'!$A6,NREL_ATB_2020!$C:$C,'NREL Calcs'!$B6,NREL_ATB_2020!$B:$B,'NREL Calcs'!I$2)*cpi_2017to2012</f>
        <v>27481.59252610966</v>
      </c>
    </row>
    <row r="7" spans="1:10" x14ac:dyDescent="0.35">
      <c r="A7" t="s">
        <v>1187</v>
      </c>
      <c r="B7" t="s">
        <v>1207</v>
      </c>
      <c r="C7" s="56">
        <f>SUMIFS(NREL_ATB_2020!$G:$G,NREL_ATB_2020!$A:$A,'NREL Calcs'!$A7,NREL_ATB_2020!$C:$C,'NREL Calcs'!$B7,NREL_ATB_2020!$B:$B,'NREL Calcs'!C$2)*cpi_2017to2012</f>
        <v>49774.090894255874</v>
      </c>
      <c r="D7" s="56">
        <f>SUMIFS(NREL_ATB_2020!$G:$G,NREL_ATB_2020!$A:$A,'NREL Calcs'!$A7,NREL_ATB_2020!$C:$C,'NREL Calcs'!$B7,NREL_ATB_2020!$B:$B,'NREL Calcs'!D$2)*cpi_2017to2012</f>
        <v>43067.608191906009</v>
      </c>
      <c r="E7" s="56">
        <f>SUMIFS(NREL_ATB_2020!$G:$G,NREL_ATB_2020!$A:$A,'NREL Calcs'!$A7,NREL_ATB_2020!$C:$C,'NREL Calcs'!$B7,NREL_ATB_2020!$B:$B,'NREL Calcs'!E$2)*cpi_2017to2012</f>
        <v>38487.342770887728</v>
      </c>
      <c r="F7" s="56">
        <f>SUMIFS(NREL_ATB_2020!$G:$G,NREL_ATB_2020!$A:$A,'NREL Calcs'!$A7,NREL_ATB_2020!$C:$C,'NREL Calcs'!$B7,NREL_ATB_2020!$B:$B,'NREL Calcs'!F$2)*cpi_2017to2012</f>
        <v>35349.533126631854</v>
      </c>
      <c r="G7" s="56">
        <f>SUMIFS(NREL_ATB_2020!$G:$G,NREL_ATB_2020!$A:$A,'NREL Calcs'!$A7,NREL_ATB_2020!$C:$C,'NREL Calcs'!$B7,NREL_ATB_2020!$B:$B,'NREL Calcs'!G$2)*cpi_2017to2012</f>
        <v>33991.376713446472</v>
      </c>
      <c r="H7" s="56">
        <f>SUMIFS(NREL_ATB_2020!$G:$G,NREL_ATB_2020!$A:$A,'NREL Calcs'!$A7,NREL_ATB_2020!$C:$C,'NREL Calcs'!$B7,NREL_ATB_2020!$B:$B,'NREL Calcs'!H$2)*cpi_2017to2012</f>
        <v>32642.586896214099</v>
      </c>
      <c r="I7" s="56">
        <f>SUMIFS(NREL_ATB_2020!$G:$G,NREL_ATB_2020!$A:$A,'NREL Calcs'!$A7,NREL_ATB_2020!$C:$C,'NREL Calcs'!$B7,NREL_ATB_2020!$B:$B,'NREL Calcs'!I$2)*cpi_2017to2012</f>
        <v>31284.430483028722</v>
      </c>
    </row>
    <row r="8" spans="1:10" x14ac:dyDescent="0.35">
      <c r="A8" t="s">
        <v>1187</v>
      </c>
      <c r="B8" t="s">
        <v>1211</v>
      </c>
      <c r="C8" s="56">
        <f>SUMIFS(NREL_ATB_2020!$G:$G,NREL_ATB_2020!$A:$A,'NREL Calcs'!$A8,NREL_ATB_2020!$C:$C,'NREL Calcs'!$B8,NREL_ATB_2020!$B:$B,'NREL Calcs'!C$2)*cpi_2017to2012</f>
        <v>28998.981070496084</v>
      </c>
      <c r="D8" s="56">
        <f>SUMIFS(NREL_ATB_2020!$G:$G,NREL_ATB_2020!$A:$A,'NREL Calcs'!$A8,NREL_ATB_2020!$C:$C,'NREL Calcs'!$B8,NREL_ATB_2020!$B:$B,'NREL Calcs'!D$2)*cpi_2017to2012</f>
        <v>29973.107049608356</v>
      </c>
      <c r="E8" s="56">
        <f>SUMIFS(NREL_ATB_2020!$G:$G,NREL_ATB_2020!$A:$A,'NREL Calcs'!$A8,NREL_ATB_2020!$C:$C,'NREL Calcs'!$B8,NREL_ATB_2020!$B:$B,'NREL Calcs'!E$2)*cpi_2017to2012</f>
        <v>29532.877039817231</v>
      </c>
      <c r="F8" s="56">
        <f>SUMIFS(NREL_ATB_2020!$G:$G,NREL_ATB_2020!$A:$A,'NREL Calcs'!$A8,NREL_ATB_2020!$C:$C,'NREL Calcs'!$B8,NREL_ATB_2020!$B:$B,'NREL Calcs'!F$2)*cpi_2017to2012</f>
        <v>28661.78361618799</v>
      </c>
      <c r="G8" s="56">
        <f>SUMIFS(NREL_ATB_2020!$G:$G,NREL_ATB_2020!$A:$A,'NREL Calcs'!$A8,NREL_ATB_2020!$C:$C,'NREL Calcs'!$B8,NREL_ATB_2020!$B:$B,'NREL Calcs'!G$2)*cpi_2017to2012</f>
        <v>28099.787859007833</v>
      </c>
      <c r="H8" s="56">
        <f>SUMIFS(NREL_ATB_2020!$G:$G,NREL_ATB_2020!$A:$A,'NREL Calcs'!$A8,NREL_ATB_2020!$C:$C,'NREL Calcs'!$B8,NREL_ATB_2020!$B:$B,'NREL Calcs'!H$2)*cpi_2017to2012</f>
        <v>27547.15869778068</v>
      </c>
      <c r="I8" s="56">
        <f>SUMIFS(NREL_ATB_2020!$G:$G,NREL_ATB_2020!$A:$A,'NREL Calcs'!$A8,NREL_ATB_2020!$C:$C,'NREL Calcs'!$B8,NREL_ATB_2020!$B:$B,'NREL Calcs'!I$2)*cpi_2017to2012</f>
        <v>26985.162940600523</v>
      </c>
    </row>
    <row r="9" spans="1:10" x14ac:dyDescent="0.35">
      <c r="A9" t="s">
        <v>1187</v>
      </c>
      <c r="B9" s="23" t="s">
        <v>1213</v>
      </c>
      <c r="C9" s="60">
        <f>SUMIFS(NREL_ATB_2020!$G:$G,NREL_ATB_2020!$A:$A,'NREL Calcs'!$A9,NREL_ATB_2020!$C:$C,'NREL Calcs'!$B9,NREL_ATB_2020!$B:$B,'NREL Calcs'!C$2)*cpi_2017to2012</f>
        <v>24325.04968994778</v>
      </c>
      <c r="D9" s="60">
        <f>SUMIFS(NREL_ATB_2020!$G:$G,NREL_ATB_2020!$A:$A,'NREL Calcs'!$A9,NREL_ATB_2020!$C:$C,'NREL Calcs'!$B9,NREL_ATB_2020!$B:$B,'NREL Calcs'!D$2)*cpi_2017to2012</f>
        <v>26357.601011749346</v>
      </c>
      <c r="E9" s="60">
        <f>SUMIFS(NREL_ATB_2020!$G:$G,NREL_ATB_2020!$A:$A,'NREL Calcs'!$A9,NREL_ATB_2020!$C:$C,'NREL Calcs'!$B9,NREL_ATB_2020!$B:$B,'NREL Calcs'!E$2)*cpi_2017to2012</f>
        <v>27144.395071801566</v>
      </c>
      <c r="F9" s="60">
        <f>SUMIFS(NREL_ATB_2020!$G:$G,NREL_ATB_2020!$A:$A,'NREL Calcs'!$A9,NREL_ATB_2020!$C:$C,'NREL Calcs'!$B9,NREL_ATB_2020!$B:$B,'NREL Calcs'!F$2)*cpi_2017to2012</f>
        <v>27125.661879895561</v>
      </c>
      <c r="G9" s="60">
        <f>SUMIFS(NREL_ATB_2020!$G:$G,NREL_ATB_2020!$A:$A,'NREL Calcs'!$A9,NREL_ATB_2020!$C:$C,'NREL Calcs'!$B9,NREL_ATB_2020!$B:$B,'NREL Calcs'!G$2)*cpi_2017to2012</f>
        <v>26619.865698433419</v>
      </c>
      <c r="H9" s="60">
        <f>SUMIFS(NREL_ATB_2020!$G:$G,NREL_ATB_2020!$A:$A,'NREL Calcs'!$A9,NREL_ATB_2020!$C:$C,'NREL Calcs'!$B9,NREL_ATB_2020!$B:$B,'NREL Calcs'!H$2)*cpi_2017to2012</f>
        <v>25936.10419386423</v>
      </c>
      <c r="I9" s="60">
        <f>SUMIFS(NREL_ATB_2020!$G:$G,NREL_ATB_2020!$A:$A,'NREL Calcs'!$A9,NREL_ATB_2020!$C:$C,'NREL Calcs'!$B9,NREL_ATB_2020!$B:$B,'NREL Calcs'!I$2)*cpi_2017to2012</f>
        <v>25598.906739556136</v>
      </c>
    </row>
    <row r="10" spans="1:10" x14ac:dyDescent="0.35">
      <c r="A10" t="s">
        <v>1187</v>
      </c>
      <c r="B10" t="s">
        <v>1225</v>
      </c>
      <c r="C10" s="56">
        <f>SUMIFS(NREL_ATB_2020!$G:$G,NREL_ATB_2020!$A:$A,'NREL Calcs'!$A10,NREL_ATB_2020!$C:$C,'NREL Calcs'!$B10,NREL_ATB_2020!$B:$B,'NREL Calcs'!C$2)*cpi_2017to2012</f>
        <v>29205.046181462141</v>
      </c>
      <c r="D10" s="56">
        <f>SUMIFS(NREL_ATB_2020!$G:$G,NREL_ATB_2020!$A:$A,'NREL Calcs'!$A10,NREL_ATB_2020!$C:$C,'NREL Calcs'!$B10,NREL_ATB_2020!$B:$B,'NREL Calcs'!D$2)*cpi_2017to2012</f>
        <v>30338.404291775456</v>
      </c>
      <c r="E10" s="56">
        <f>SUMIFS(NREL_ATB_2020!$G:$G,NREL_ATB_2020!$A:$A,'NREL Calcs'!$A10,NREL_ATB_2020!$C:$C,'NREL Calcs'!$B10,NREL_ATB_2020!$B:$B,'NREL Calcs'!E$2)*cpi_2017to2012</f>
        <v>30319.671099869451</v>
      </c>
      <c r="F10" s="56">
        <f>SUMIFS(NREL_ATB_2020!$G:$G,NREL_ATB_2020!$A:$A,'NREL Calcs'!$A10,NREL_ATB_2020!$C:$C,'NREL Calcs'!$B10,NREL_ATB_2020!$B:$B,'NREL Calcs'!F$2)*cpi_2017to2012</f>
        <v>28474.451697127937</v>
      </c>
      <c r="G10" s="56">
        <f>SUMIFS(NREL_ATB_2020!$G:$G,NREL_ATB_2020!$A:$A,'NREL Calcs'!$A10,NREL_ATB_2020!$C:$C,'NREL Calcs'!$B10,NREL_ATB_2020!$B:$B,'NREL Calcs'!G$2)*cpi_2017to2012</f>
        <v>27884.356152088774</v>
      </c>
      <c r="H10" s="56">
        <f>SUMIFS(NREL_ATB_2020!$G:$G,NREL_ATB_2020!$A:$A,'NREL Calcs'!$A10,NREL_ATB_2020!$C:$C,'NREL Calcs'!$B10,NREL_ATB_2020!$B:$B,'NREL Calcs'!H$2)*cpi_2017to2012</f>
        <v>27106.928687989555</v>
      </c>
      <c r="I10" s="56">
        <f>SUMIFS(NREL_ATB_2020!$G:$G,NREL_ATB_2020!$A:$A,'NREL Calcs'!$A10,NREL_ATB_2020!$C:$C,'NREL Calcs'!$B10,NREL_ATB_2020!$B:$B,'NREL Calcs'!I$2)*cpi_2017to2012</f>
        <v>26722.89825391645</v>
      </c>
    </row>
    <row r="11" spans="1:10" x14ac:dyDescent="0.35">
      <c r="A11" t="s">
        <v>1187</v>
      </c>
      <c r="B11" t="s">
        <v>1231</v>
      </c>
      <c r="C11" s="56">
        <f>SUMIFS(NREL_ATB_2020!$G:$G,NREL_ATB_2020!$A:$A,'NREL Calcs'!$A11,NREL_ATB_2020!$C:$C,'NREL Calcs'!$B11,NREL_ATB_2020!$B:$B,'NREL Calcs'!C$2)*cpi_2017to2012</f>
        <v>68301.217689295037</v>
      </c>
      <c r="D11" s="56">
        <f>SUMIFS(NREL_ATB_2020!$G:$G,NREL_ATB_2020!$A:$A,'NREL Calcs'!$A11,NREL_ATB_2020!$C:$C,'NREL Calcs'!$B11,NREL_ATB_2020!$B:$B,'NREL Calcs'!D$2)*cpi_2017to2012</f>
        <v>67551.890013054828</v>
      </c>
      <c r="E11" s="56">
        <f>SUMIFS(NREL_ATB_2020!$G:$G,NREL_ATB_2020!$A:$A,'NREL Calcs'!$A11,NREL_ATB_2020!$C:$C,'NREL Calcs'!$B11,NREL_ATB_2020!$B:$B,'NREL Calcs'!E$2)*cpi_2017to2012</f>
        <v>61519.802219321151</v>
      </c>
      <c r="F11" s="56">
        <f>SUMIFS(NREL_ATB_2020!$G:$G,NREL_ATB_2020!$A:$A,'NREL Calcs'!$A11,NREL_ATB_2020!$C:$C,'NREL Calcs'!$B11,NREL_ATB_2020!$B:$B,'NREL Calcs'!F$2)*cpi_2017to2012</f>
        <v>58990.821312010441</v>
      </c>
      <c r="G11" s="56">
        <f>SUMIFS(NREL_ATB_2020!$G:$G,NREL_ATB_2020!$A:$A,'NREL Calcs'!$A11,NREL_ATB_2020!$C:$C,'NREL Calcs'!$B11,NREL_ATB_2020!$B:$B,'NREL Calcs'!G$2)*cpi_2017to2012</f>
        <v>57716.964262402093</v>
      </c>
      <c r="H11" s="56">
        <f>SUMIFS(NREL_ATB_2020!$G:$G,NREL_ATB_2020!$A:$A,'NREL Calcs'!$A11,NREL_ATB_2020!$C:$C,'NREL Calcs'!$B11,NREL_ATB_2020!$B:$B,'NREL Calcs'!H$2)*cpi_2017to2012</f>
        <v>56443.107212793737</v>
      </c>
      <c r="I11" s="56">
        <f>SUMIFS(NREL_ATB_2020!$G:$G,NREL_ATB_2020!$A:$A,'NREL Calcs'!$A11,NREL_ATB_2020!$C:$C,'NREL Calcs'!$B11,NREL_ATB_2020!$B:$B,'NREL Calcs'!I$2)*cpi_2017to2012</f>
        <v>55169.250163185381</v>
      </c>
    </row>
    <row r="12" spans="1:10" x14ac:dyDescent="0.35">
      <c r="A12" t="s">
        <v>1187</v>
      </c>
      <c r="B12" t="s">
        <v>1232</v>
      </c>
      <c r="C12" s="56">
        <f>SUMIFS(NREL_ATB_2020!$G:$G,NREL_ATB_2020!$A:$A,'NREL Calcs'!$A12,NREL_ATB_2020!$C:$C,'NREL Calcs'!$B12,NREL_ATB_2020!$B:$B,'NREL Calcs'!C$2)*cpi_2017to2012</f>
        <v>85535.75424281985</v>
      </c>
      <c r="D12" s="56">
        <f>SUMIFS(NREL_ATB_2020!$G:$G,NREL_ATB_2020!$A:$A,'NREL Calcs'!$A12,NREL_ATB_2020!$C:$C,'NREL Calcs'!$B12,NREL_ATB_2020!$B:$B,'NREL Calcs'!D$2)*cpi_2017to2012</f>
        <v>77836.412369451704</v>
      </c>
      <c r="E12" s="56">
        <f>SUMIFS(NREL_ATB_2020!$G:$G,NREL_ATB_2020!$A:$A,'NREL Calcs'!$A12,NREL_ATB_2020!$C:$C,'NREL Calcs'!$B12,NREL_ATB_2020!$B:$B,'NREL Calcs'!E$2)*cpi_2017to2012</f>
        <v>69162.944516971285</v>
      </c>
      <c r="F12" s="56">
        <f>SUMIFS(NREL_ATB_2020!$G:$G,NREL_ATB_2020!$A:$A,'NREL Calcs'!$A12,NREL_ATB_2020!$C:$C,'NREL Calcs'!$B12,NREL_ATB_2020!$B:$B,'NREL Calcs'!F$2)*cpi_2017to2012</f>
        <v>65135.308257180157</v>
      </c>
      <c r="G12" s="56">
        <f>SUMIFS(NREL_ATB_2020!$G:$G,NREL_ATB_2020!$A:$A,'NREL Calcs'!$A12,NREL_ATB_2020!$C:$C,'NREL Calcs'!$B12,NREL_ATB_2020!$B:$B,'NREL Calcs'!G$2)*cpi_2017to2012</f>
        <v>63449.320985639686</v>
      </c>
      <c r="H12" s="56">
        <f>SUMIFS(NREL_ATB_2020!$G:$G,NREL_ATB_2020!$A:$A,'NREL Calcs'!$A12,NREL_ATB_2020!$C:$C,'NREL Calcs'!$B12,NREL_ATB_2020!$B:$B,'NREL Calcs'!H$2)*cpi_2017to2012</f>
        <v>61744.600522193214</v>
      </c>
      <c r="I12" s="56">
        <f>SUMIFS(NREL_ATB_2020!$G:$G,NREL_ATB_2020!$A:$A,'NREL Calcs'!$A12,NREL_ATB_2020!$C:$C,'NREL Calcs'!$B12,NREL_ATB_2020!$B:$B,'NREL Calcs'!I$2)*cpi_2017to2012</f>
        <v>60058.613250652743</v>
      </c>
    </row>
    <row r="15" spans="1:10" x14ac:dyDescent="0.35">
      <c r="A15" s="1" t="s">
        <v>1234</v>
      </c>
      <c r="B15" s="62" t="s">
        <v>1235</v>
      </c>
      <c r="C15" s="62">
        <f>C2</f>
        <v>2020</v>
      </c>
      <c r="D15" s="62">
        <f t="shared" ref="D15:I15" si="0">D2</f>
        <v>2025</v>
      </c>
      <c r="E15" s="62">
        <f t="shared" si="0"/>
        <v>2030</v>
      </c>
      <c r="F15" s="62">
        <f t="shared" si="0"/>
        <v>2035</v>
      </c>
      <c r="G15" s="62">
        <f t="shared" si="0"/>
        <v>2040</v>
      </c>
      <c r="H15" s="62">
        <f t="shared" si="0"/>
        <v>2045</v>
      </c>
      <c r="I15" s="62">
        <f t="shared" si="0"/>
        <v>2050</v>
      </c>
    </row>
    <row r="16" spans="1:10" x14ac:dyDescent="0.35">
      <c r="B16" t="s">
        <v>1239</v>
      </c>
      <c r="C16" s="56">
        <f>SUMIFS('AEO 2021 Table 52'!19:19,'AEO 2021 Table 52'!$14:$14,'NREL Calcs'!C15)*1000*cpi_2020to2012</f>
        <v>25760.3242013052</v>
      </c>
      <c r="D16" s="56">
        <f>SUMIFS('AEO 2021 Table 52'!19:19,'AEO 2021 Table 52'!$14:$14,'NREL Calcs'!D15)*1000*cpi_2020to2012</f>
        <v>26342.360174204347</v>
      </c>
      <c r="E16" s="56">
        <f>SUMIFS('AEO 2021 Table 52'!19:19,'AEO 2021 Table 52'!$14:$14,'NREL Calcs'!E15)*1000*cpi_2020to2012</f>
        <v>26718.668972609361</v>
      </c>
      <c r="F16" s="56">
        <f>SUMIFS('AEO 2021 Table 52'!19:19,'AEO 2021 Table 52'!$14:$14,'NREL Calcs'!F15)*1000*cpi_2020to2012</f>
        <v>26969.022249432986</v>
      </c>
      <c r="G16" s="56">
        <f>SUMIFS('AEO 2021 Table 52'!19:19,'AEO 2021 Table 52'!$14:$14,'NREL Calcs'!G15)*1000*cpi_2020to2012</f>
        <v>27147.050280320389</v>
      </c>
      <c r="H16" s="56">
        <f>SUMIFS('AEO 2021 Table 52'!19:19,'AEO 2021 Table 52'!$14:$14,'NREL Calcs'!H15)*1000*cpi_2020to2012</f>
        <v>27310.950186653583</v>
      </c>
      <c r="I16" s="56">
        <f>SUMIFS('AEO 2021 Table 52'!19:19,'AEO 2021 Table 52'!$14:$14,'NREL Calcs'!I15)*1000*cpi_2020to2012</f>
        <v>27450.748183152962</v>
      </c>
    </row>
    <row r="17" spans="1:33" x14ac:dyDescent="0.35">
      <c r="B17" t="s">
        <v>1241</v>
      </c>
      <c r="C17" s="56">
        <f>SUMIFS('AEO 2021 Table 52'!36:36,'AEO 2021 Table 52'!$14:$14,'NREL Calcs'!C15)*1000*cpi_2020to2012</f>
        <v>29323.176225917759</v>
      </c>
      <c r="D17" s="56">
        <f>SUMIFS('AEO 2021 Table 52'!36:36,'AEO 2021 Table 52'!$14:$14,'NREL Calcs'!D15)*1000*cpi_2020to2012</f>
        <v>29779.434986480486</v>
      </c>
      <c r="E17" s="56">
        <f>SUMIFS('AEO 2021 Table 52'!36:36,'AEO 2021 Table 52'!$14:$14,'NREL Calcs'!E15)*1000*cpi_2020to2012</f>
        <v>30126.741475702347</v>
      </c>
      <c r="F17" s="56">
        <f>SUMIFS('AEO 2021 Table 52'!36:36,'AEO 2021 Table 52'!$14:$14,'NREL Calcs'!F15)*1000*cpi_2020to2012</f>
        <v>30370.640135280188</v>
      </c>
      <c r="G17" s="56">
        <f>SUMIFS('AEO 2021 Table 52'!36:36,'AEO 2021 Table 52'!$14:$14,'NREL Calcs'!G15)*1000*cpi_2020to2012</f>
        <v>30541.525151040725</v>
      </c>
      <c r="H17" s="56">
        <f>SUMIFS('AEO 2021 Table 52'!36:36,'AEO 2021 Table 52'!$14:$14,'NREL Calcs'!H15)*1000*cpi_2020to2012</f>
        <v>30702.312186027644</v>
      </c>
      <c r="I17" s="56">
        <f>SUMIFS('AEO 2021 Table 52'!36:36,'AEO 2021 Table 52'!$14:$14,'NREL Calcs'!I15)*1000*cpi_2020to2012</f>
        <v>30841.014600847728</v>
      </c>
    </row>
    <row r="18" spans="1:33" x14ac:dyDescent="0.35">
      <c r="B18" t="s">
        <v>1240</v>
      </c>
      <c r="C18" s="56">
        <f>SUMIFS('AEO 2021 Table 52'!189:189,'AEO 2021 Table 52'!$14:$14,'NREL Calcs'!C15)*1000*cpi_2020to2012</f>
        <v>41286.683321273056</v>
      </c>
      <c r="D18" s="56">
        <f>SUMIFS('AEO 2021 Table 52'!189:189,'AEO 2021 Table 52'!$14:$14,'NREL Calcs'!D15)*1000*cpi_2020to2012</f>
        <v>39603.239126188608</v>
      </c>
      <c r="E18" s="56">
        <f>SUMIFS('AEO 2021 Table 52'!189:189,'AEO 2021 Table 52'!$14:$14,'NREL Calcs'!E15)*1000*cpi_2020to2012</f>
        <v>38333.733189972605</v>
      </c>
      <c r="F18" s="56">
        <f>SUMIFS('AEO 2021 Table 52'!189:189,'AEO 2021 Table 52'!$14:$14,'NREL Calcs'!F15)*1000*cpi_2020to2012</f>
        <v>37617.940444246968</v>
      </c>
      <c r="G18" s="56">
        <f>SUMIFS('AEO 2021 Table 52'!189:189,'AEO 2021 Table 52'!$14:$14,'NREL Calcs'!G15)*1000*cpi_2020to2012</f>
        <v>37213.809193851892</v>
      </c>
      <c r="H18" s="56">
        <f>SUMIFS('AEO 2021 Table 52'!189:189,'AEO 2021 Table 52'!$14:$14,'NREL Calcs'!H15)*1000*cpi_2020to2012</f>
        <v>37251.11485892022</v>
      </c>
      <c r="I18" s="56">
        <f>SUMIFS('AEO 2021 Table 52'!189:189,'AEO 2021 Table 52'!$14:$14,'NREL Calcs'!I15)*1000*cpi_2020to2012</f>
        <v>37279.060619293625</v>
      </c>
    </row>
    <row r="21" spans="1:33" x14ac:dyDescent="0.35">
      <c r="A21" s="1" t="s">
        <v>1236</v>
      </c>
      <c r="C21" s="56"/>
      <c r="D21" s="56"/>
      <c r="E21" s="56"/>
      <c r="F21" s="56"/>
      <c r="G21" s="56"/>
      <c r="H21" s="56"/>
      <c r="I21" s="56"/>
    </row>
    <row r="22" spans="1:33" x14ac:dyDescent="0.35">
      <c r="B22" s="62" t="s">
        <v>1235</v>
      </c>
      <c r="C22" s="62">
        <f>C2</f>
        <v>2020</v>
      </c>
      <c r="D22" s="62">
        <f t="shared" ref="D22:I22" si="1">D2</f>
        <v>2025</v>
      </c>
      <c r="E22" s="62">
        <f t="shared" si="1"/>
        <v>2030</v>
      </c>
      <c r="F22" s="62">
        <f t="shared" si="1"/>
        <v>2035</v>
      </c>
      <c r="G22" s="62">
        <f t="shared" si="1"/>
        <v>2040</v>
      </c>
      <c r="H22" s="62">
        <f t="shared" si="1"/>
        <v>2045</v>
      </c>
      <c r="I22" s="62">
        <f t="shared" si="1"/>
        <v>2050</v>
      </c>
    </row>
    <row r="23" spans="1:33" x14ac:dyDescent="0.35">
      <c r="B23" t="s">
        <v>1157</v>
      </c>
      <c r="C23" s="55">
        <f>C9/C16</f>
        <v>0.94428352298125584</v>
      </c>
      <c r="D23" s="55">
        <f t="shared" ref="D23:I23" si="2">D9/D16</f>
        <v>1.0005785676546903</v>
      </c>
      <c r="E23" s="55">
        <f t="shared" si="2"/>
        <v>1.015933656711292</v>
      </c>
      <c r="F23" s="55">
        <f t="shared" si="2"/>
        <v>1.0058081316042471</v>
      </c>
      <c r="G23" s="55">
        <f t="shared" si="2"/>
        <v>0.98058041015715292</v>
      </c>
      <c r="H23" s="55">
        <f t="shared" si="2"/>
        <v>0.94965953277373638</v>
      </c>
      <c r="I23" s="55">
        <f t="shared" si="2"/>
        <v>0.93253949104624634</v>
      </c>
    </row>
    <row r="24" spans="1:33" x14ac:dyDescent="0.35">
      <c r="B24" t="s">
        <v>1159</v>
      </c>
      <c r="C24" s="55">
        <f>C6/C17</f>
        <v>0.92729477332449328</v>
      </c>
      <c r="D24" s="55">
        <f t="shared" ref="D24:H24" si="3">D6/D17</f>
        <v>0.97473578231195612</v>
      </c>
      <c r="E24" s="55">
        <f t="shared" si="3"/>
        <v>0.97002788691692887</v>
      </c>
      <c r="F24" s="55">
        <f t="shared" si="3"/>
        <v>0.94990146426763455</v>
      </c>
      <c r="G24" s="55">
        <f t="shared" si="3"/>
        <v>0.929559090227146</v>
      </c>
      <c r="H24" s="55">
        <f t="shared" si="3"/>
        <v>0.91004728108139998</v>
      </c>
      <c r="I24" s="55">
        <f>I6/I17</f>
        <v>0.89107290670503014</v>
      </c>
    </row>
    <row r="25" spans="1:33" x14ac:dyDescent="0.35">
      <c r="B25" t="s">
        <v>1158</v>
      </c>
      <c r="C25" s="55">
        <f>C3/C18</f>
        <v>0.97689034160919874</v>
      </c>
      <c r="D25" s="55">
        <f t="shared" ref="D25:H25" si="4">D3/D18</f>
        <v>0.93445438875329923</v>
      </c>
      <c r="E25" s="55">
        <f t="shared" si="4"/>
        <v>0.87474948880065795</v>
      </c>
      <c r="F25" s="55">
        <f t="shared" si="4"/>
        <v>0.86649490991562406</v>
      </c>
      <c r="G25" s="55">
        <f t="shared" si="4"/>
        <v>0.8446943943451517</v>
      </c>
      <c r="H25" s="55">
        <f t="shared" si="4"/>
        <v>0.8124178736332367</v>
      </c>
      <c r="I25" s="55">
        <f>I3/I18</f>
        <v>0.78040182737247754</v>
      </c>
      <c r="J25" s="55"/>
    </row>
    <row r="27" spans="1:33" x14ac:dyDescent="0.35">
      <c r="A27" s="1" t="s">
        <v>1242</v>
      </c>
    </row>
    <row r="28" spans="1:33" x14ac:dyDescent="0.35">
      <c r="B28" s="62"/>
      <c r="C28" s="62">
        <v>2020</v>
      </c>
      <c r="D28" s="62">
        <v>2021</v>
      </c>
      <c r="E28" s="62">
        <v>2022</v>
      </c>
      <c r="F28" s="62">
        <v>2023</v>
      </c>
      <c r="G28" s="62">
        <v>2024</v>
      </c>
      <c r="H28" s="62">
        <v>2025</v>
      </c>
      <c r="I28" s="62">
        <v>2026</v>
      </c>
      <c r="J28" s="62">
        <v>2027</v>
      </c>
      <c r="K28" s="62">
        <v>2028</v>
      </c>
      <c r="L28" s="62">
        <v>2029</v>
      </c>
      <c r="M28" s="62">
        <v>2030</v>
      </c>
      <c r="N28" s="62">
        <v>2031</v>
      </c>
      <c r="O28" s="62">
        <v>2032</v>
      </c>
      <c r="P28" s="62">
        <v>2033</v>
      </c>
      <c r="Q28" s="62">
        <v>2034</v>
      </c>
      <c r="R28" s="62">
        <v>2035</v>
      </c>
      <c r="S28" s="62">
        <v>2036</v>
      </c>
      <c r="T28" s="62">
        <v>2037</v>
      </c>
      <c r="U28" s="62">
        <v>2038</v>
      </c>
      <c r="V28" s="62">
        <v>2039</v>
      </c>
      <c r="W28" s="62">
        <v>2040</v>
      </c>
      <c r="X28" s="62">
        <v>2041</v>
      </c>
      <c r="Y28" s="62">
        <v>2042</v>
      </c>
      <c r="Z28" s="62">
        <v>2043</v>
      </c>
      <c r="AA28" s="62">
        <v>2044</v>
      </c>
      <c r="AB28" s="62">
        <v>2045</v>
      </c>
      <c r="AC28" s="62">
        <v>2046</v>
      </c>
      <c r="AD28" s="62">
        <v>2047</v>
      </c>
      <c r="AE28" s="62">
        <v>2048</v>
      </c>
      <c r="AF28" s="62">
        <v>2049</v>
      </c>
      <c r="AG28" s="62">
        <v>2050</v>
      </c>
    </row>
    <row r="29" spans="1:33" x14ac:dyDescent="0.35">
      <c r="B29" t="s">
        <v>1157</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35">
      <c r="B30" t="s">
        <v>1159</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35">
      <c r="B31" t="s">
        <v>1158</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H159"/>
  <sheetViews>
    <sheetView topLeftCell="A63" zoomScale="80" zoomScaleNormal="80" workbookViewId="0">
      <selection activeCell="C98" sqref="C98"/>
    </sheetView>
  </sheetViews>
  <sheetFormatPr defaultColWidth="8.81640625" defaultRowHeight="14.5" x14ac:dyDescent="0.35"/>
  <cols>
    <col min="1" max="1" width="25.453125" style="1" customWidth="1"/>
    <col min="2" max="2" width="21.453125" customWidth="1"/>
    <col min="3" max="3" width="21.1796875" bestFit="1" customWidth="1"/>
    <col min="4" max="4" width="17.26953125" customWidth="1"/>
    <col min="5" max="32" width="12.1796875" customWidth="1"/>
    <col min="33" max="34" width="12.26953125" bestFit="1" customWidth="1"/>
  </cols>
  <sheetData>
    <row r="2" spans="1:32" x14ac:dyDescent="0.35">
      <c r="B2" s="1" t="s">
        <v>1129</v>
      </c>
    </row>
    <row r="4" spans="1:32" x14ac:dyDescent="0.35">
      <c r="A4" s="1" t="s">
        <v>1152</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35">
      <c r="B5" s="37" t="s">
        <v>1145</v>
      </c>
      <c r="C5">
        <f>INDEX('AEO 2022 Table 38'!28:28,MATCH(C4,'AEO 2022 Table 38'!5:5,0))</f>
        <v>5335.3110349999997</v>
      </c>
      <c r="D5">
        <f>INDEX('AEO 2023 Table 38'!$39:$39,MATCH(D4,'AEO 2023 Table 38'!13:13,0))</f>
        <v>5251.1923829999996</v>
      </c>
      <c r="E5">
        <f>INDEX('AEO 2023 Table 38'!$39:$39,MATCH(E4,'AEO 2023 Table 38'!13:13,0))</f>
        <v>5181.2246089999999</v>
      </c>
      <c r="F5">
        <f>INDEX('AEO 2023 Table 38'!$39:$39,MATCH(F4,'AEO 2023 Table 38'!13:13,0))</f>
        <v>5312.4853519999997</v>
      </c>
      <c r="G5">
        <f>INDEX('AEO 2023 Table 38'!$39:$39,MATCH(G4,'AEO 2023 Table 38'!13:13,0))</f>
        <v>5134.955078</v>
      </c>
      <c r="H5">
        <f>INDEX('AEO 2023 Table 38'!$39:$39,MATCH(H4,'AEO 2023 Table 38'!13:13,0))</f>
        <v>5115.5117190000001</v>
      </c>
      <c r="I5">
        <f>INDEX('AEO 2023 Table 38'!$39:$39,MATCH(I4,'AEO 2023 Table 38'!13:13,0))</f>
        <v>5040.9619140000004</v>
      </c>
      <c r="J5">
        <f>INDEX('AEO 2023 Table 38'!$39:$39,MATCH(J4,'AEO 2023 Table 38'!13:13,0))</f>
        <v>4916.4130859999996</v>
      </c>
      <c r="K5">
        <f>INDEX('AEO 2023 Table 38'!$39:$39,MATCH(K4,'AEO 2023 Table 38'!13:13,0))</f>
        <v>4920.2998049999997</v>
      </c>
      <c r="L5">
        <f>INDEX('AEO 2023 Table 38'!$39:$39,MATCH(L4,'AEO 2023 Table 38'!13:13,0))</f>
        <v>4895.375</v>
      </c>
      <c r="M5">
        <f>INDEX('AEO 2023 Table 38'!$39:$39,MATCH(M4,'AEO 2023 Table 38'!13:13,0))</f>
        <v>4865.890625</v>
      </c>
      <c r="N5">
        <f>INDEX('AEO 2023 Table 38'!$39:$39,MATCH(N4,'AEO 2023 Table 38'!13:13,0))</f>
        <v>4865.3535160000001</v>
      </c>
      <c r="O5">
        <f>INDEX('AEO 2023 Table 38'!$39:$39,MATCH(O4,'AEO 2023 Table 38'!13:13,0))</f>
        <v>4845.5341799999997</v>
      </c>
      <c r="P5">
        <f>INDEX('AEO 2023 Table 38'!$39:$39,MATCH(P4,'AEO 2023 Table 38'!13:13,0))</f>
        <v>4854.1484380000002</v>
      </c>
      <c r="Q5">
        <f>INDEX('AEO 2023 Table 38'!$39:$39,MATCH(Q4,'AEO 2023 Table 38'!13:13,0))</f>
        <v>4860.5791019999997</v>
      </c>
      <c r="R5">
        <f>INDEX('AEO 2023 Table 38'!$39:$39,MATCH(R4,'AEO 2023 Table 38'!13:13,0))</f>
        <v>4910.8945309999999</v>
      </c>
      <c r="S5">
        <f>INDEX('AEO 2023 Table 38'!$39:$39,MATCH(S4,'AEO 2023 Table 38'!13:13,0))</f>
        <v>4934.0224609999996</v>
      </c>
      <c r="T5">
        <f>INDEX('AEO 2023 Table 38'!$39:$39,MATCH(T4,'AEO 2023 Table 38'!13:13,0))</f>
        <v>4980.6103519999997</v>
      </c>
      <c r="U5">
        <f>INDEX('AEO 2023 Table 38'!$39:$39,MATCH(U4,'AEO 2023 Table 38'!13:13,0))</f>
        <v>5014.2861329999996</v>
      </c>
      <c r="V5">
        <f>INDEX('AEO 2023 Table 38'!$39:$39,MATCH(V4,'AEO 2023 Table 38'!13:13,0))</f>
        <v>5026.6865230000003</v>
      </c>
      <c r="W5">
        <f>INDEX('AEO 2023 Table 38'!$39:$39,MATCH(W4,'AEO 2023 Table 38'!13:13,0))</f>
        <v>5023.6777339999999</v>
      </c>
      <c r="X5">
        <f>INDEX('AEO 2023 Table 38'!$39:$39,MATCH(X4,'AEO 2023 Table 38'!13:13,0))</f>
        <v>5007.3491210000002</v>
      </c>
      <c r="Y5">
        <f>INDEX('AEO 2023 Table 38'!$39:$39,MATCH(Y4,'AEO 2023 Table 38'!13:13,0))</f>
        <v>4996.9111329999996</v>
      </c>
      <c r="Z5">
        <f>INDEX('AEO 2023 Table 38'!$39:$39,MATCH(Z4,'AEO 2023 Table 38'!13:13,0))</f>
        <v>4976.0385740000002</v>
      </c>
      <c r="AA5">
        <f>INDEX('AEO 2023 Table 38'!$39:$39,MATCH(AA4,'AEO 2023 Table 38'!13:13,0))</f>
        <v>4999.125</v>
      </c>
      <c r="AB5">
        <f>INDEX('AEO 2023 Table 38'!$39:$39,MATCH(AB4,'AEO 2023 Table 38'!13:13,0))</f>
        <v>5009.310547</v>
      </c>
      <c r="AC5">
        <f>INDEX('AEO 2023 Table 38'!$39:$39,MATCH(AC4,'AEO 2023 Table 38'!13:13,0))</f>
        <v>4998.9072269999997</v>
      </c>
      <c r="AD5">
        <f>INDEX('AEO 2023 Table 38'!$39:$39,MATCH(AD4,'AEO 2023 Table 38'!13:13,0))</f>
        <v>4995.1577150000003</v>
      </c>
      <c r="AE5">
        <f>INDEX('AEO 2023 Table 38'!$39:$39,MATCH(AE4,'AEO 2023 Table 38'!13:13,0))</f>
        <v>5005.5517579999996</v>
      </c>
      <c r="AF5">
        <f>INDEX('AEO 2023 Table 38'!$39:$39,MATCH(AF4,'AEO 2023 Table 38'!13:13,0))</f>
        <v>5025.6899409999996</v>
      </c>
    </row>
    <row r="6" spans="1:32" x14ac:dyDescent="0.35">
      <c r="B6" s="37" t="s">
        <v>1146</v>
      </c>
      <c r="C6">
        <f>INDEX('AEO 2022 Table 38'!51:51,MATCH(C4,'AEO 2022 Table 38'!5:5,0))</f>
        <v>10062.111328000001</v>
      </c>
      <c r="D6">
        <f>INDEX('AEO 2023 Table 38'!$65:$65,MATCH(D4,'AEO 2023 Table 38'!13:13,0))</f>
        <v>9010.5908199999994</v>
      </c>
      <c r="E6">
        <f>INDEX('AEO 2023 Table 38'!$65:$65,MATCH(E4,'AEO 2023 Table 38'!13:13,0))</f>
        <v>9390.9355469999991</v>
      </c>
      <c r="F6">
        <f>INDEX('AEO 2023 Table 38'!$65:$65,MATCH(F4,'AEO 2023 Table 38'!13:13,0))</f>
        <v>9687.4765619999998</v>
      </c>
      <c r="G6">
        <f>INDEX('AEO 2023 Table 38'!$65:$65,MATCH(G4,'AEO 2023 Table 38'!13:13,0))</f>
        <v>10046.756836</v>
      </c>
      <c r="H6">
        <f>INDEX('AEO 2023 Table 38'!$65:$65,MATCH(H4,'AEO 2023 Table 38'!13:13,0))</f>
        <v>10256.108398</v>
      </c>
      <c r="I6">
        <f>INDEX('AEO 2023 Table 38'!$65:$65,MATCH(I4,'AEO 2023 Table 38'!13:13,0))</f>
        <v>10223.496094</v>
      </c>
      <c r="J6">
        <f>INDEX('AEO 2023 Table 38'!$65:$65,MATCH(J4,'AEO 2023 Table 38'!13:13,0))</f>
        <v>10178.168944999999</v>
      </c>
      <c r="K6">
        <f>INDEX('AEO 2023 Table 38'!$65:$65,MATCH(K4,'AEO 2023 Table 38'!13:13,0))</f>
        <v>10237.424805000001</v>
      </c>
      <c r="L6">
        <f>INDEX('AEO 2023 Table 38'!$65:$65,MATCH(L4,'AEO 2023 Table 38'!13:13,0))</f>
        <v>10156.249023</v>
      </c>
      <c r="M6">
        <f>INDEX('AEO 2023 Table 38'!$65:$65,MATCH(M4,'AEO 2023 Table 38'!13:13,0))</f>
        <v>10127.737305000001</v>
      </c>
      <c r="N6">
        <f>INDEX('AEO 2023 Table 38'!$65:$65,MATCH(N4,'AEO 2023 Table 38'!13:13,0))</f>
        <v>10095.53125</v>
      </c>
      <c r="O6">
        <f>INDEX('AEO 2023 Table 38'!$65:$65,MATCH(O4,'AEO 2023 Table 38'!13:13,0))</f>
        <v>10055.862305000001</v>
      </c>
      <c r="P6">
        <f>INDEX('AEO 2023 Table 38'!$65:$65,MATCH(P4,'AEO 2023 Table 38'!13:13,0))</f>
        <v>10105.244140999999</v>
      </c>
      <c r="Q6">
        <f>INDEX('AEO 2023 Table 38'!$65:$65,MATCH(Q4,'AEO 2023 Table 38'!13:13,0))</f>
        <v>10213.420898</v>
      </c>
      <c r="R6">
        <f>INDEX('AEO 2023 Table 38'!$65:$65,MATCH(R4,'AEO 2023 Table 38'!13:13,0))</f>
        <v>10279.302734000001</v>
      </c>
      <c r="S6">
        <f>INDEX('AEO 2023 Table 38'!$65:$65,MATCH(S4,'AEO 2023 Table 38'!13:13,0))</f>
        <v>10377.202148</v>
      </c>
      <c r="T6">
        <f>INDEX('AEO 2023 Table 38'!$65:$65,MATCH(T4,'AEO 2023 Table 38'!13:13,0))</f>
        <v>10487.240234000001</v>
      </c>
      <c r="U6">
        <f>INDEX('AEO 2023 Table 38'!$65:$65,MATCH(U4,'AEO 2023 Table 38'!13:13,0))</f>
        <v>10528.416992</v>
      </c>
      <c r="V6">
        <f>INDEX('AEO 2023 Table 38'!$65:$65,MATCH(V4,'AEO 2023 Table 38'!13:13,0))</f>
        <v>10661.427734000001</v>
      </c>
      <c r="W6">
        <f>INDEX('AEO 2023 Table 38'!$65:$65,MATCH(W4,'AEO 2023 Table 38'!13:13,0))</f>
        <v>10741.419921999999</v>
      </c>
      <c r="X6">
        <f>INDEX('AEO 2023 Table 38'!$65:$65,MATCH(X4,'AEO 2023 Table 38'!13:13,0))</f>
        <v>10754.540039</v>
      </c>
      <c r="Y6">
        <f>INDEX('AEO 2023 Table 38'!$65:$65,MATCH(Y4,'AEO 2023 Table 38'!13:13,0))</f>
        <v>10808.413086</v>
      </c>
      <c r="Z6">
        <f>INDEX('AEO 2023 Table 38'!$65:$65,MATCH(Z4,'AEO 2023 Table 38'!13:13,0))</f>
        <v>10886.398438</v>
      </c>
      <c r="AA6">
        <f>INDEX('AEO 2023 Table 38'!$65:$65,MATCH(AA4,'AEO 2023 Table 38'!13:13,0))</f>
        <v>10996.155273</v>
      </c>
      <c r="AB6">
        <f>INDEX('AEO 2023 Table 38'!$65:$65,MATCH(AB4,'AEO 2023 Table 38'!13:13,0))</f>
        <v>11091.638671999999</v>
      </c>
      <c r="AC6">
        <f>INDEX('AEO 2023 Table 38'!$65:$65,MATCH(AC4,'AEO 2023 Table 38'!13:13,0))</f>
        <v>11141.248046999999</v>
      </c>
      <c r="AD6">
        <f>INDEX('AEO 2023 Table 38'!$65:$65,MATCH(AD4,'AEO 2023 Table 38'!13:13,0))</f>
        <v>11202.064453000001</v>
      </c>
      <c r="AE6">
        <f>INDEX('AEO 2023 Table 38'!$65:$65,MATCH(AE4,'AEO 2023 Table 38'!13:13,0))</f>
        <v>11268.147461</v>
      </c>
      <c r="AF6">
        <f>INDEX('AEO 2023 Table 38'!$65:$65,MATCH(AF4,'AEO 2023 Table 38'!13:13,0))</f>
        <v>11362.397461</v>
      </c>
    </row>
    <row r="7" spans="1:32" x14ac:dyDescent="0.35">
      <c r="C7">
        <f>SUM(C5:C6)</f>
        <v>15397.422363000001</v>
      </c>
      <c r="D7">
        <f t="shared" ref="D7:AF7" si="0">SUM(D5:D6)</f>
        <v>14261.783202999999</v>
      </c>
      <c r="E7">
        <f t="shared" si="0"/>
        <v>14572.160155999998</v>
      </c>
      <c r="F7">
        <f t="shared" si="0"/>
        <v>14999.961914</v>
      </c>
      <c r="G7">
        <f t="shared" si="0"/>
        <v>15181.711914</v>
      </c>
      <c r="H7">
        <f t="shared" si="0"/>
        <v>15371.620117</v>
      </c>
      <c r="I7">
        <f t="shared" si="0"/>
        <v>15264.458008000001</v>
      </c>
      <c r="J7">
        <f t="shared" si="0"/>
        <v>15094.582030999998</v>
      </c>
      <c r="K7">
        <f t="shared" si="0"/>
        <v>15157.724610000001</v>
      </c>
      <c r="L7">
        <f t="shared" si="0"/>
        <v>15051.624023</v>
      </c>
      <c r="M7">
        <f t="shared" si="0"/>
        <v>14993.627930000001</v>
      </c>
      <c r="N7">
        <f t="shared" si="0"/>
        <v>14960.884765999999</v>
      </c>
      <c r="O7">
        <f t="shared" si="0"/>
        <v>14901.396485000001</v>
      </c>
      <c r="P7">
        <f t="shared" si="0"/>
        <v>14959.392578999999</v>
      </c>
      <c r="Q7">
        <f t="shared" si="0"/>
        <v>15074</v>
      </c>
      <c r="R7">
        <f t="shared" si="0"/>
        <v>15190.197265000001</v>
      </c>
      <c r="S7">
        <f t="shared" si="0"/>
        <v>15311.224609000001</v>
      </c>
      <c r="T7">
        <f t="shared" si="0"/>
        <v>15467.850586</v>
      </c>
      <c r="U7">
        <f t="shared" si="0"/>
        <v>15542.703125</v>
      </c>
      <c r="V7">
        <f t="shared" si="0"/>
        <v>15688.114257000001</v>
      </c>
      <c r="W7">
        <f t="shared" si="0"/>
        <v>15765.097655999998</v>
      </c>
      <c r="X7">
        <f t="shared" si="0"/>
        <v>15761.889159999999</v>
      </c>
      <c r="Y7">
        <f t="shared" si="0"/>
        <v>15805.324219</v>
      </c>
      <c r="Z7">
        <f t="shared" si="0"/>
        <v>15862.437012</v>
      </c>
      <c r="AA7">
        <f t="shared" si="0"/>
        <v>15995.280273</v>
      </c>
      <c r="AB7">
        <f t="shared" si="0"/>
        <v>16100.949218999998</v>
      </c>
      <c r="AC7">
        <f t="shared" si="0"/>
        <v>16140.155273999999</v>
      </c>
      <c r="AD7">
        <f t="shared" si="0"/>
        <v>16197.222168</v>
      </c>
      <c r="AE7">
        <f t="shared" si="0"/>
        <v>16273.699219</v>
      </c>
      <c r="AF7">
        <f t="shared" si="0"/>
        <v>16388.087402000001</v>
      </c>
    </row>
    <row r="9" spans="1:32" x14ac:dyDescent="0.35">
      <c r="B9" s="37" t="s">
        <v>1147</v>
      </c>
      <c r="C9" s="25">
        <f>C5/C$7</f>
        <v>0.34650676647155887</v>
      </c>
      <c r="D9" s="25">
        <f>D5/D$7</f>
        <v>0.36820026698312164</v>
      </c>
      <c r="E9" s="25">
        <f t="shared" ref="E9:AF9" si="1">E5/E$7</f>
        <v>0.3555563865297392</v>
      </c>
      <c r="F9" s="25">
        <f t="shared" si="1"/>
        <v>0.35416658938591489</v>
      </c>
      <c r="G9" s="25">
        <f t="shared" si="1"/>
        <v>0.33823294152122191</v>
      </c>
      <c r="H9" s="25">
        <f t="shared" si="1"/>
        <v>0.33278936638191969</v>
      </c>
      <c r="I9" s="25">
        <f t="shared" si="1"/>
        <v>0.3302417885625592</v>
      </c>
      <c r="J9" s="25">
        <f t="shared" si="1"/>
        <v>0.32570713623623887</v>
      </c>
      <c r="K9" s="25">
        <f t="shared" si="1"/>
        <v>0.32460675540667439</v>
      </c>
      <c r="L9" s="25">
        <f t="shared" si="1"/>
        <v>0.32523899032552922</v>
      </c>
      <c r="M9" s="25">
        <f t="shared" si="1"/>
        <v>0.32453057043412975</v>
      </c>
      <c r="N9" s="25">
        <f t="shared" si="1"/>
        <v>0.32520493220140084</v>
      </c>
      <c r="O9" s="25">
        <f t="shared" si="1"/>
        <v>0.32517315976912614</v>
      </c>
      <c r="P9" s="25">
        <f t="shared" si="1"/>
        <v>0.32448833817051204</v>
      </c>
      <c r="Q9" s="25">
        <f t="shared" si="1"/>
        <v>0.32244786400424569</v>
      </c>
      <c r="R9" s="25">
        <f t="shared" si="1"/>
        <v>0.32329366402076148</v>
      </c>
      <c r="S9" s="25">
        <f t="shared" si="1"/>
        <v>0.32224871537053679</v>
      </c>
      <c r="T9" s="25">
        <f t="shared" si="1"/>
        <v>0.32199757324446654</v>
      </c>
      <c r="U9" s="25">
        <f t="shared" si="1"/>
        <v>0.32261351791083637</v>
      </c>
      <c r="V9" s="25">
        <f t="shared" si="1"/>
        <v>0.32041368647969298</v>
      </c>
      <c r="W9" s="25">
        <f t="shared" si="1"/>
        <v>0.31865820584295912</v>
      </c>
      <c r="X9" s="25">
        <f t="shared" si="1"/>
        <v>0.31768711670092725</v>
      </c>
      <c r="Y9" s="25">
        <f t="shared" si="1"/>
        <v>0.31615366213070656</v>
      </c>
      <c r="Z9" s="25">
        <f t="shared" si="1"/>
        <v>0.31369950091752019</v>
      </c>
      <c r="AA9" s="25">
        <f t="shared" si="1"/>
        <v>0.31253750573151962</v>
      </c>
      <c r="AB9" s="25">
        <f t="shared" si="1"/>
        <v>0.31111895819711921</v>
      </c>
      <c r="AC9" s="25">
        <f t="shared" si="1"/>
        <v>0.30971865772894297</v>
      </c>
      <c r="AD9" s="25">
        <f t="shared" si="1"/>
        <v>0.3083959498233389</v>
      </c>
      <c r="AE9" s="25">
        <f t="shared" si="1"/>
        <v>0.30758536769291384</v>
      </c>
      <c r="AF9" s="25">
        <f t="shared" si="1"/>
        <v>0.30666726492968699</v>
      </c>
    </row>
    <row r="10" spans="1:32" x14ac:dyDescent="0.35">
      <c r="B10" s="37" t="s">
        <v>1148</v>
      </c>
      <c r="C10" s="25">
        <f>C6/C$7</f>
        <v>0.65349323352844102</v>
      </c>
      <c r="D10" s="25">
        <f t="shared" ref="D10:AF10" si="2">D6/D$7</f>
        <v>0.63179973301687831</v>
      </c>
      <c r="E10" s="25">
        <f t="shared" si="2"/>
        <v>0.64444361347026091</v>
      </c>
      <c r="F10" s="25">
        <f t="shared" si="2"/>
        <v>0.64583341061408517</v>
      </c>
      <c r="G10" s="25">
        <f t="shared" si="2"/>
        <v>0.66176705847877815</v>
      </c>
      <c r="H10" s="25">
        <f t="shared" si="2"/>
        <v>0.66721063361808031</v>
      </c>
      <c r="I10" s="25">
        <f t="shared" si="2"/>
        <v>0.66975821143744074</v>
      </c>
      <c r="J10" s="25">
        <f t="shared" si="2"/>
        <v>0.67429286376376119</v>
      </c>
      <c r="K10" s="25">
        <f t="shared" si="2"/>
        <v>0.6753932445933255</v>
      </c>
      <c r="L10" s="25">
        <f t="shared" si="2"/>
        <v>0.67476100967447084</v>
      </c>
      <c r="M10" s="25">
        <f t="shared" si="2"/>
        <v>0.67546942956587031</v>
      </c>
      <c r="N10" s="25">
        <f t="shared" si="2"/>
        <v>0.67479506779859921</v>
      </c>
      <c r="O10" s="25">
        <f t="shared" si="2"/>
        <v>0.6748268402308738</v>
      </c>
      <c r="P10" s="25">
        <f t="shared" si="2"/>
        <v>0.67551166182948796</v>
      </c>
      <c r="Q10" s="25">
        <f t="shared" si="2"/>
        <v>0.67755213599575426</v>
      </c>
      <c r="R10" s="25">
        <f t="shared" si="2"/>
        <v>0.67670633597923857</v>
      </c>
      <c r="S10" s="25">
        <f t="shared" si="2"/>
        <v>0.67775128462946321</v>
      </c>
      <c r="T10" s="25">
        <f t="shared" si="2"/>
        <v>0.67800242675553346</v>
      </c>
      <c r="U10" s="25">
        <f t="shared" si="2"/>
        <v>0.67738648208916363</v>
      </c>
      <c r="V10" s="25">
        <f t="shared" si="2"/>
        <v>0.67958631352030696</v>
      </c>
      <c r="W10" s="25">
        <f t="shared" si="2"/>
        <v>0.68134179415704088</v>
      </c>
      <c r="X10" s="25">
        <f t="shared" si="2"/>
        <v>0.6823128832990728</v>
      </c>
      <c r="Y10" s="25">
        <f t="shared" si="2"/>
        <v>0.68384633786929339</v>
      </c>
      <c r="Z10" s="25">
        <f t="shared" si="2"/>
        <v>0.68630049908247981</v>
      </c>
      <c r="AA10" s="25">
        <f t="shared" si="2"/>
        <v>0.68746249426848038</v>
      </c>
      <c r="AB10" s="25">
        <f t="shared" si="2"/>
        <v>0.68888104180288079</v>
      </c>
      <c r="AC10" s="25">
        <f t="shared" si="2"/>
        <v>0.69028134227105697</v>
      </c>
      <c r="AD10" s="25">
        <f t="shared" si="2"/>
        <v>0.69160405017666116</v>
      </c>
      <c r="AE10" s="25">
        <f t="shared" si="2"/>
        <v>0.69241463230708622</v>
      </c>
      <c r="AF10" s="25">
        <f t="shared" si="2"/>
        <v>0.69333273507031301</v>
      </c>
    </row>
    <row r="13" spans="1:32" x14ac:dyDescent="0.35">
      <c r="A13" s="1" t="s">
        <v>1151</v>
      </c>
      <c r="B13" s="36" t="s">
        <v>1149</v>
      </c>
      <c r="C13" s="38"/>
    </row>
    <row r="14" spans="1:32" x14ac:dyDescent="0.35">
      <c r="A14" s="1" t="s">
        <v>1156</v>
      </c>
      <c r="B14" t="s">
        <v>278</v>
      </c>
      <c r="C14" s="25">
        <f>INDEX('AEO 2022 Table 42'!72:72,MATCH(C$4,'AEO 2022 Table 42'!$14:$14,0))/100</f>
        <v>4.2121599999999995E-3</v>
      </c>
      <c r="D14" s="25">
        <f>INDEX('AEO 2023 Table 42'!77:77,MATCH(D$4,'AEO 2023 Table 42'!$13:$13,0))/100</f>
        <v>5.1330500000000001E-3</v>
      </c>
      <c r="E14" s="25">
        <f>INDEX('AEO 2023 Table 42'!77:77,MATCH(E$4,'AEO 2023 Table 42'!$13:$13,0))/100</f>
        <v>4.0491399999999997E-3</v>
      </c>
      <c r="F14" s="25">
        <f>INDEX('AEO 2023 Table 42'!77:77,MATCH(F$4,'AEO 2023 Table 42'!$13:$13,0))/100</f>
        <v>4.4144700000000002E-3</v>
      </c>
      <c r="G14" s="25">
        <f>INDEX('AEO 2023 Table 42'!77:77,MATCH(G$4,'AEO 2023 Table 42'!$13:$13,0))/100</f>
        <v>4.1890399999999998E-3</v>
      </c>
      <c r="H14" s="25">
        <f>INDEX('AEO 2023 Table 42'!77:77,MATCH(H$4,'AEO 2023 Table 42'!$13:$13,0))/100</f>
        <v>4.3921999999999998E-3</v>
      </c>
      <c r="I14" s="25">
        <f>INDEX('AEO 2023 Table 42'!77:77,MATCH(I$4,'AEO 2023 Table 42'!$13:$13,0))/100</f>
        <v>4.4790899999999998E-3</v>
      </c>
      <c r="J14" s="25">
        <f>INDEX('AEO 2023 Table 42'!77:77,MATCH(J$4,'AEO 2023 Table 42'!$13:$13,0))/100</f>
        <v>4.5603800000000002E-3</v>
      </c>
      <c r="K14" s="25">
        <f>INDEX('AEO 2023 Table 42'!77:77,MATCH(K$4,'AEO 2023 Table 42'!$13:$13,0))/100</f>
        <v>4.5625500000000003E-3</v>
      </c>
      <c r="L14" s="25">
        <f>INDEX('AEO 2023 Table 42'!77:77,MATCH(L$4,'AEO 2023 Table 42'!$13:$13,0))/100</f>
        <v>4.6075200000000004E-3</v>
      </c>
      <c r="M14" s="25">
        <f>INDEX('AEO 2023 Table 42'!77:77,MATCH(M$4,'AEO 2023 Table 42'!$13:$13,0))/100</f>
        <v>4.6021000000000005E-3</v>
      </c>
      <c r="N14" s="25">
        <f>INDEX('AEO 2023 Table 42'!77:77,MATCH(N$4,'AEO 2023 Table 42'!$13:$13,0))/100</f>
        <v>4.6374700000000003E-3</v>
      </c>
      <c r="O14" s="25">
        <f>INDEX('AEO 2023 Table 42'!77:77,MATCH(O$4,'AEO 2023 Table 42'!$13:$13,0))/100</f>
        <v>4.65607E-3</v>
      </c>
      <c r="P14" s="25">
        <f>INDEX('AEO 2023 Table 42'!77:77,MATCH(P$4,'AEO 2023 Table 42'!$13:$13,0))/100</f>
        <v>4.6691399999999996E-3</v>
      </c>
      <c r="Q14" s="25">
        <f>INDEX('AEO 2023 Table 42'!77:77,MATCH(Q$4,'AEO 2023 Table 42'!$13:$13,0))/100</f>
        <v>4.6599600000000003E-3</v>
      </c>
      <c r="R14" s="25">
        <f>INDEX('AEO 2023 Table 42'!77:77,MATCH(R$4,'AEO 2023 Table 42'!$13:$13,0))/100</f>
        <v>4.74048E-3</v>
      </c>
      <c r="S14" s="25">
        <f>INDEX('AEO 2023 Table 42'!77:77,MATCH(S$4,'AEO 2023 Table 42'!$13:$13,0))/100</f>
        <v>4.7147400000000003E-3</v>
      </c>
      <c r="T14" s="25">
        <f>INDEX('AEO 2023 Table 42'!77:77,MATCH(T$4,'AEO 2023 Table 42'!$13:$13,0))/100</f>
        <v>4.7790300000000001E-3</v>
      </c>
      <c r="U14" s="25">
        <f>INDEX('AEO 2023 Table 42'!77:77,MATCH(U$4,'AEO 2023 Table 42'!$13:$13,0))/100</f>
        <v>4.8456300000000001E-3</v>
      </c>
      <c r="V14" s="25">
        <f>INDEX('AEO 2023 Table 42'!77:77,MATCH(V$4,'AEO 2023 Table 42'!$13:$13,0))/100</f>
        <v>4.7641200000000002E-3</v>
      </c>
      <c r="W14" s="25">
        <f>INDEX('AEO 2023 Table 42'!77:77,MATCH(W$4,'AEO 2023 Table 42'!$13:$13,0))/100</f>
        <v>4.7849199999999998E-3</v>
      </c>
      <c r="X14" s="25">
        <f>INDEX('AEO 2023 Table 42'!77:77,MATCH(X$4,'AEO 2023 Table 42'!$13:$13,0))/100</f>
        <v>4.8207800000000002E-3</v>
      </c>
      <c r="Y14" s="25">
        <f>INDEX('AEO 2023 Table 42'!77:77,MATCH(Y$4,'AEO 2023 Table 42'!$13:$13,0))/100</f>
        <v>4.8173199999999999E-3</v>
      </c>
      <c r="Z14" s="25">
        <f>INDEX('AEO 2023 Table 42'!77:77,MATCH(Z$4,'AEO 2023 Table 42'!$13:$13,0))/100</f>
        <v>4.8010000000000006E-3</v>
      </c>
      <c r="AA14" s="25">
        <f>INDEX('AEO 2023 Table 42'!77:77,MATCH(AA$4,'AEO 2023 Table 42'!$13:$13,0))/100</f>
        <v>4.8398799999999995E-3</v>
      </c>
      <c r="AB14" s="25">
        <f>INDEX('AEO 2023 Table 42'!77:77,MATCH(AB$4,'AEO 2023 Table 42'!$13:$13,0))/100</f>
        <v>4.8491899999999998E-3</v>
      </c>
      <c r="AC14" s="25">
        <f>INDEX('AEO 2023 Table 42'!77:77,MATCH(AC$4,'AEO 2023 Table 42'!$13:$13,0))/100</f>
        <v>4.8574999999999998E-3</v>
      </c>
      <c r="AD14" s="25">
        <f>INDEX('AEO 2023 Table 42'!77:77,MATCH(AD$4,'AEO 2023 Table 42'!$13:$13,0))/100</f>
        <v>4.8659699999999998E-3</v>
      </c>
      <c r="AE14" s="25">
        <f>INDEX('AEO 2023 Table 42'!77:77,MATCH(AE$4,'AEO 2023 Table 42'!$13:$13,0))/100</f>
        <v>4.8866400000000003E-3</v>
      </c>
      <c r="AF14" s="25">
        <f>INDEX('AEO 2023 Table 42'!77:77,MATCH(AF$4,'AEO 2023 Table 42'!$13:$13,0))/100</f>
        <v>4.8932999999999997E-3</v>
      </c>
    </row>
    <row r="15" spans="1:32" x14ac:dyDescent="0.35">
      <c r="B15" t="s">
        <v>280</v>
      </c>
      <c r="C15" s="25">
        <f>INDEX('AEO 2022 Table 42'!73:73,MATCH(C$4,'AEO 2022 Table 42'!$14:$14,0))/100</f>
        <v>5.9580609999999999E-2</v>
      </c>
      <c r="D15" s="25">
        <f>INDEX('AEO 2023 Table 42'!78:78,MATCH(D$4,'AEO 2023 Table 42'!$13:$13,0))/100</f>
        <v>5.3927269999999999E-2</v>
      </c>
      <c r="E15" s="25">
        <f>INDEX('AEO 2023 Table 42'!78:78,MATCH(E$4,'AEO 2023 Table 42'!$13:$13,0))/100</f>
        <v>4.2685890000000004E-2</v>
      </c>
      <c r="F15" s="25">
        <f>INDEX('AEO 2023 Table 42'!78:78,MATCH(F$4,'AEO 2023 Table 42'!$13:$13,0))/100</f>
        <v>4.4187610000000002E-2</v>
      </c>
      <c r="G15" s="25">
        <f>INDEX('AEO 2023 Table 42'!78:78,MATCH(G$4,'AEO 2023 Table 42'!$13:$13,0))/100</f>
        <v>4.0910630000000003E-2</v>
      </c>
      <c r="H15" s="25">
        <f>INDEX('AEO 2023 Table 42'!78:78,MATCH(H$4,'AEO 2023 Table 42'!$13:$13,0))/100</f>
        <v>4.2844300000000002E-2</v>
      </c>
      <c r="I15" s="25">
        <f>INDEX('AEO 2023 Table 42'!78:78,MATCH(I$4,'AEO 2023 Table 42'!$13:$13,0))/100</f>
        <v>4.2891310000000002E-2</v>
      </c>
      <c r="J15" s="25">
        <f>INDEX('AEO 2023 Table 42'!78:78,MATCH(J$4,'AEO 2023 Table 42'!$13:$13,0))/100</f>
        <v>4.2874580000000002E-2</v>
      </c>
      <c r="K15" s="25">
        <f>INDEX('AEO 2023 Table 42'!78:78,MATCH(K$4,'AEO 2023 Table 42'!$13:$13,0))/100</f>
        <v>4.2905040000000005E-2</v>
      </c>
      <c r="L15" s="25">
        <f>INDEX('AEO 2023 Table 42'!78:78,MATCH(L$4,'AEO 2023 Table 42'!$13:$13,0))/100</f>
        <v>4.2936839999999997E-2</v>
      </c>
      <c r="M15" s="25">
        <f>INDEX('AEO 2023 Table 42'!78:78,MATCH(M$4,'AEO 2023 Table 42'!$13:$13,0))/100</f>
        <v>4.2504E-2</v>
      </c>
      <c r="N15" s="25">
        <f>INDEX('AEO 2023 Table 42'!78:78,MATCH(N$4,'AEO 2023 Table 42'!$13:$13,0))/100</f>
        <v>4.2502690000000003E-2</v>
      </c>
      <c r="O15" s="25">
        <f>INDEX('AEO 2023 Table 42'!78:78,MATCH(O$4,'AEO 2023 Table 42'!$13:$13,0))/100</f>
        <v>4.2379030000000005E-2</v>
      </c>
      <c r="P15" s="25">
        <f>INDEX('AEO 2023 Table 42'!78:78,MATCH(P$4,'AEO 2023 Table 42'!$13:$13,0))/100</f>
        <v>4.2271619999999996E-2</v>
      </c>
      <c r="Q15" s="25">
        <f>INDEX('AEO 2023 Table 42'!78:78,MATCH(Q$4,'AEO 2023 Table 42'!$13:$13,0))/100</f>
        <v>4.1934550000000001E-2</v>
      </c>
      <c r="R15" s="25">
        <f>INDEX('AEO 2023 Table 42'!78:78,MATCH(R$4,'AEO 2023 Table 42'!$13:$13,0))/100</f>
        <v>4.2411810000000001E-2</v>
      </c>
      <c r="S15" s="25">
        <f>INDEX('AEO 2023 Table 42'!78:78,MATCH(S$4,'AEO 2023 Table 42'!$13:$13,0))/100</f>
        <v>4.1999929999999998E-2</v>
      </c>
      <c r="T15" s="25">
        <f>INDEX('AEO 2023 Table 42'!78:78,MATCH(T$4,'AEO 2023 Table 42'!$13:$13,0))/100</f>
        <v>4.2062120000000001E-2</v>
      </c>
      <c r="U15" s="25">
        <f>INDEX('AEO 2023 Table 42'!78:78,MATCH(U$4,'AEO 2023 Table 42'!$13:$13,0))/100</f>
        <v>4.2203210000000005E-2</v>
      </c>
      <c r="V15" s="25">
        <f>INDEX('AEO 2023 Table 42'!78:78,MATCH(V$4,'AEO 2023 Table 42'!$13:$13,0))/100</f>
        <v>4.1634250000000005E-2</v>
      </c>
      <c r="W15" s="25">
        <f>INDEX('AEO 2023 Table 42'!78:78,MATCH(W$4,'AEO 2023 Table 42'!$13:$13,0))/100</f>
        <v>4.1578320000000002E-2</v>
      </c>
      <c r="X15" s="25">
        <f>INDEX('AEO 2023 Table 42'!78:78,MATCH(X$4,'AEO 2023 Table 42'!$13:$13,0))/100</f>
        <v>4.1696900000000002E-2</v>
      </c>
      <c r="Y15" s="25">
        <f>INDEX('AEO 2023 Table 42'!78:78,MATCH(Y$4,'AEO 2023 Table 42'!$13:$13,0))/100</f>
        <v>4.1521860000000001E-2</v>
      </c>
      <c r="Z15" s="25">
        <f>INDEX('AEO 2023 Table 42'!78:78,MATCH(Z$4,'AEO 2023 Table 42'!$13:$13,0))/100</f>
        <v>4.1241009999999995E-2</v>
      </c>
      <c r="AA15" s="25">
        <f>INDEX('AEO 2023 Table 42'!78:78,MATCH(AA$4,'AEO 2023 Table 42'!$13:$13,0))/100</f>
        <v>4.140448E-2</v>
      </c>
      <c r="AB15" s="25">
        <f>INDEX('AEO 2023 Table 42'!78:78,MATCH(AB$4,'AEO 2023 Table 42'!$13:$13,0))/100</f>
        <v>4.1338689999999997E-2</v>
      </c>
      <c r="AC15" s="25">
        <f>INDEX('AEO 2023 Table 42'!78:78,MATCH(AC$4,'AEO 2023 Table 42'!$13:$13,0))/100</f>
        <v>4.1286069999999994E-2</v>
      </c>
      <c r="AD15" s="25">
        <f>INDEX('AEO 2023 Table 42'!78:78,MATCH(AD$4,'AEO 2023 Table 42'!$13:$13,0))/100</f>
        <v>4.1224070000000002E-2</v>
      </c>
      <c r="AE15" s="25">
        <f>INDEX('AEO 2023 Table 42'!78:78,MATCH(AE$4,'AEO 2023 Table 42'!$13:$13,0))/100</f>
        <v>4.1257889999999998E-2</v>
      </c>
      <c r="AF15" s="25">
        <f>INDEX('AEO 2023 Table 42'!78:78,MATCH(AF$4,'AEO 2023 Table 42'!$13:$13,0))/100</f>
        <v>4.1130829999999993E-2</v>
      </c>
    </row>
    <row r="16" spans="1:32" x14ac:dyDescent="0.35">
      <c r="B16" t="s">
        <v>282</v>
      </c>
      <c r="C16" s="25">
        <f>INDEX('AEO 2022 Table 42'!74:74,MATCH(C$4,'AEO 2022 Table 42'!$14:$14,0))/100</f>
        <v>0.13954179</v>
      </c>
      <c r="D16" s="25">
        <f>INDEX('AEO 2023 Table 42'!79:79,MATCH(D$4,'AEO 2023 Table 42'!$13:$13,0))/100</f>
        <v>0.16350348000000001</v>
      </c>
      <c r="E16" s="25">
        <f>INDEX('AEO 2023 Table 42'!79:79,MATCH(E$4,'AEO 2023 Table 42'!$13:$13,0))/100</f>
        <v>0.14110792999999999</v>
      </c>
      <c r="F16" s="25">
        <f>INDEX('AEO 2023 Table 42'!79:79,MATCH(F$4,'AEO 2023 Table 42'!$13:$13,0))/100</f>
        <v>0.14495449000000002</v>
      </c>
      <c r="G16" s="25">
        <f>INDEX('AEO 2023 Table 42'!79:79,MATCH(G$4,'AEO 2023 Table 42'!$13:$13,0))/100</f>
        <v>0.13864357999999999</v>
      </c>
      <c r="H16" s="25">
        <f>INDEX('AEO 2023 Table 42'!79:79,MATCH(H$4,'AEO 2023 Table 42'!$13:$13,0))/100</f>
        <v>0.14090352</v>
      </c>
      <c r="I16" s="25">
        <f>INDEX('AEO 2023 Table 42'!79:79,MATCH(I$4,'AEO 2023 Table 42'!$13:$13,0))/100</f>
        <v>0.1412149</v>
      </c>
      <c r="J16" s="25">
        <f>INDEX('AEO 2023 Table 42'!79:79,MATCH(J$4,'AEO 2023 Table 42'!$13:$13,0))/100</f>
        <v>0.14110713</v>
      </c>
      <c r="K16" s="25">
        <f>INDEX('AEO 2023 Table 42'!79:79,MATCH(K$4,'AEO 2023 Table 42'!$13:$13,0))/100</f>
        <v>0.14015838999999999</v>
      </c>
      <c r="L16" s="25">
        <f>INDEX('AEO 2023 Table 42'!79:79,MATCH(L$4,'AEO 2023 Table 42'!$13:$13,0))/100</f>
        <v>0.14001340000000001</v>
      </c>
      <c r="M16" s="25">
        <f>INDEX('AEO 2023 Table 42'!79:79,MATCH(M$4,'AEO 2023 Table 42'!$13:$13,0))/100</f>
        <v>0.13914335</v>
      </c>
      <c r="N16" s="25">
        <f>INDEX('AEO 2023 Table 42'!79:79,MATCH(N$4,'AEO 2023 Table 42'!$13:$13,0))/100</f>
        <v>0.13910287999999998</v>
      </c>
      <c r="O16" s="25">
        <f>INDEX('AEO 2023 Table 42'!79:79,MATCH(O$4,'AEO 2023 Table 42'!$13:$13,0))/100</f>
        <v>0.13882614999999998</v>
      </c>
      <c r="P16" s="25">
        <f>INDEX('AEO 2023 Table 42'!79:79,MATCH(P$4,'AEO 2023 Table 42'!$13:$13,0))/100</f>
        <v>0.13834815</v>
      </c>
      <c r="Q16" s="25">
        <f>INDEX('AEO 2023 Table 42'!79:79,MATCH(Q$4,'AEO 2023 Table 42'!$13:$13,0))/100</f>
        <v>0.13775377</v>
      </c>
      <c r="R16" s="25">
        <f>INDEX('AEO 2023 Table 42'!79:79,MATCH(R$4,'AEO 2023 Table 42'!$13:$13,0))/100</f>
        <v>0.13875883999999999</v>
      </c>
      <c r="S16" s="25">
        <f>INDEX('AEO 2023 Table 42'!79:79,MATCH(S$4,'AEO 2023 Table 42'!$13:$13,0))/100</f>
        <v>0.13775166999999999</v>
      </c>
      <c r="T16" s="25">
        <f>INDEX('AEO 2023 Table 42'!79:79,MATCH(T$4,'AEO 2023 Table 42'!$13:$13,0))/100</f>
        <v>0.13795725</v>
      </c>
      <c r="U16" s="25">
        <f>INDEX('AEO 2023 Table 42'!79:79,MATCH(U$4,'AEO 2023 Table 42'!$13:$13,0))/100</f>
        <v>0.13848798000000001</v>
      </c>
      <c r="V16" s="25">
        <f>INDEX('AEO 2023 Table 42'!79:79,MATCH(V$4,'AEO 2023 Table 42'!$13:$13,0))/100</f>
        <v>0.13687473</v>
      </c>
      <c r="W16" s="25">
        <f>INDEX('AEO 2023 Table 42'!79:79,MATCH(W$4,'AEO 2023 Table 42'!$13:$13,0))/100</f>
        <v>0.13676579</v>
      </c>
      <c r="X16" s="25">
        <f>INDEX('AEO 2023 Table 42'!79:79,MATCH(X$4,'AEO 2023 Table 42'!$13:$13,0))/100</f>
        <v>0.13700352999999998</v>
      </c>
      <c r="Y16" s="25">
        <f>INDEX('AEO 2023 Table 42'!79:79,MATCH(Y$4,'AEO 2023 Table 42'!$13:$13,0))/100</f>
        <v>0.13658918</v>
      </c>
      <c r="Z16" s="25">
        <f>INDEX('AEO 2023 Table 42'!79:79,MATCH(Z$4,'AEO 2023 Table 42'!$13:$13,0))/100</f>
        <v>0.1359677</v>
      </c>
      <c r="AA16" s="25">
        <f>INDEX('AEO 2023 Table 42'!79:79,MATCH(AA$4,'AEO 2023 Table 42'!$13:$13,0))/100</f>
        <v>0.13631134</v>
      </c>
      <c r="AB16" s="25">
        <f>INDEX('AEO 2023 Table 42'!79:79,MATCH(AB$4,'AEO 2023 Table 42'!$13:$13,0))/100</f>
        <v>0.13617343000000001</v>
      </c>
      <c r="AC16" s="25">
        <f>INDEX('AEO 2023 Table 42'!79:79,MATCH(AC$4,'AEO 2023 Table 42'!$13:$13,0))/100</f>
        <v>0.13604355000000001</v>
      </c>
      <c r="AD16" s="25">
        <f>INDEX('AEO 2023 Table 42'!79:79,MATCH(AD$4,'AEO 2023 Table 42'!$13:$13,0))/100</f>
        <v>0.13590926</v>
      </c>
      <c r="AE16" s="25">
        <f>INDEX('AEO 2023 Table 42'!79:79,MATCH(AE$4,'AEO 2023 Table 42'!$13:$13,0))/100</f>
        <v>0.13596791</v>
      </c>
      <c r="AF16" s="25">
        <f>INDEX('AEO 2023 Table 42'!79:79,MATCH(AF$4,'AEO 2023 Table 42'!$13:$13,0))/100</f>
        <v>0.13576367</v>
      </c>
    </row>
    <row r="17" spans="1:32" x14ac:dyDescent="0.35">
      <c r="B17" t="s">
        <v>284</v>
      </c>
      <c r="C17" s="25">
        <f>INDEX('AEO 2022 Table 42'!75:75,MATCH(C$4,'AEO 2022 Table 42'!$14:$14,0))/100</f>
        <v>0.32352646000000002</v>
      </c>
      <c r="D17" s="25">
        <f>INDEX('AEO 2023 Table 42'!80:80,MATCH(D$4,'AEO 2023 Table 42'!$13:$13,0))/100</f>
        <v>0.29074805999999997</v>
      </c>
      <c r="E17" s="25">
        <f>INDEX('AEO 2023 Table 42'!80:80,MATCH(E$4,'AEO 2023 Table 42'!$13:$13,0))/100</f>
        <v>0.32617573</v>
      </c>
      <c r="F17" s="25">
        <f>INDEX('AEO 2023 Table 42'!80:80,MATCH(F$4,'AEO 2023 Table 42'!$13:$13,0))/100</f>
        <v>0.31301182</v>
      </c>
      <c r="G17" s="25">
        <f>INDEX('AEO 2023 Table 42'!80:80,MATCH(G$4,'AEO 2023 Table 42'!$13:$13,0))/100</f>
        <v>0.32495014</v>
      </c>
      <c r="H17" s="25">
        <f>INDEX('AEO 2023 Table 42'!80:80,MATCH(H$4,'AEO 2023 Table 42'!$13:$13,0))/100</f>
        <v>0.31245768000000002</v>
      </c>
      <c r="I17" s="25">
        <f>INDEX('AEO 2023 Table 42'!80:80,MATCH(I$4,'AEO 2023 Table 42'!$13:$13,0))/100</f>
        <v>0.30914916999999997</v>
      </c>
      <c r="J17" s="25">
        <f>INDEX('AEO 2023 Table 42'!80:80,MATCH(J$4,'AEO 2023 Table 42'!$13:$13,0))/100</f>
        <v>0.30791520999999999</v>
      </c>
      <c r="K17" s="25">
        <f>INDEX('AEO 2023 Table 42'!80:80,MATCH(K$4,'AEO 2023 Table 42'!$13:$13,0))/100</f>
        <v>0.30499600999999998</v>
      </c>
      <c r="L17" s="25">
        <f>INDEX('AEO 2023 Table 42'!80:80,MATCH(L$4,'AEO 2023 Table 42'!$13:$13,0))/100</f>
        <v>0.30291212000000001</v>
      </c>
      <c r="M17" s="25">
        <f>INDEX('AEO 2023 Table 42'!80:80,MATCH(M$4,'AEO 2023 Table 42'!$13:$13,0))/100</f>
        <v>0.30268265</v>
      </c>
      <c r="N17" s="25">
        <f>INDEX('AEO 2023 Table 42'!80:80,MATCH(N$4,'AEO 2023 Table 42'!$13:$13,0))/100</f>
        <v>0.30098320000000001</v>
      </c>
      <c r="O17" s="25">
        <f>INDEX('AEO 2023 Table 42'!80:80,MATCH(O$4,'AEO 2023 Table 42'!$13:$13,0))/100</f>
        <v>0.29992878000000001</v>
      </c>
      <c r="P17" s="25">
        <f>INDEX('AEO 2023 Table 42'!80:80,MATCH(P$4,'AEO 2023 Table 42'!$13:$13,0))/100</f>
        <v>0.29927496000000003</v>
      </c>
      <c r="Q17" s="25">
        <f>INDEX('AEO 2023 Table 42'!80:80,MATCH(Q$4,'AEO 2023 Table 42'!$13:$13,0))/100</f>
        <v>0.29935016999999997</v>
      </c>
      <c r="R17" s="25">
        <f>INDEX('AEO 2023 Table 42'!80:80,MATCH(R$4,'AEO 2023 Table 42'!$13:$13,0))/100</f>
        <v>0.29598787000000004</v>
      </c>
      <c r="S17" s="25">
        <f>INDEX('AEO 2023 Table 42'!80:80,MATCH(S$4,'AEO 2023 Table 42'!$13:$13,0))/100</f>
        <v>0.29662672000000001</v>
      </c>
      <c r="T17" s="25">
        <f>INDEX('AEO 2023 Table 42'!80:80,MATCH(T$4,'AEO 2023 Table 42'!$13:$13,0))/100</f>
        <v>0.29494139000000003</v>
      </c>
      <c r="U17" s="25">
        <f>INDEX('AEO 2023 Table 42'!80:80,MATCH(U$4,'AEO 2023 Table 42'!$13:$13,0))/100</f>
        <v>0.29348637</v>
      </c>
      <c r="V17" s="25">
        <f>INDEX('AEO 2023 Table 42'!80:80,MATCH(V$4,'AEO 2023 Table 42'!$13:$13,0))/100</f>
        <v>0.29505438</v>
      </c>
      <c r="W17" s="25">
        <f>INDEX('AEO 2023 Table 42'!80:80,MATCH(W$4,'AEO 2023 Table 42'!$13:$13,0))/100</f>
        <v>0.29447302000000003</v>
      </c>
      <c r="X17" s="25">
        <f>INDEX('AEO 2023 Table 42'!80:80,MATCH(X$4,'AEO 2023 Table 42'!$13:$13,0))/100</f>
        <v>0.29307028000000002</v>
      </c>
      <c r="Y17" s="25">
        <f>INDEX('AEO 2023 Table 42'!80:80,MATCH(Y$4,'AEO 2023 Table 42'!$13:$13,0))/100</f>
        <v>0.29290226000000003</v>
      </c>
      <c r="Z17" s="25">
        <f>INDEX('AEO 2023 Table 42'!80:80,MATCH(Z$4,'AEO 2023 Table 42'!$13:$13,0))/100</f>
        <v>0.29322975000000001</v>
      </c>
      <c r="AA17" s="25">
        <f>INDEX('AEO 2023 Table 42'!80:80,MATCH(AA$4,'AEO 2023 Table 42'!$13:$13,0))/100</f>
        <v>0.29164442000000002</v>
      </c>
      <c r="AB17" s="25">
        <f>INDEX('AEO 2023 Table 42'!80:80,MATCH(AB$4,'AEO 2023 Table 42'!$13:$13,0))/100</f>
        <v>0.29115252999999996</v>
      </c>
      <c r="AC17" s="25">
        <f>INDEX('AEO 2023 Table 42'!80:80,MATCH(AC$4,'AEO 2023 Table 42'!$13:$13,0))/100</f>
        <v>0.29066863999999998</v>
      </c>
      <c r="AD17" s="25">
        <f>INDEX('AEO 2023 Table 42'!80:80,MATCH(AD$4,'AEO 2023 Table 42'!$13:$13,0))/100</f>
        <v>0.29024204000000003</v>
      </c>
      <c r="AE17" s="25">
        <f>INDEX('AEO 2023 Table 42'!80:80,MATCH(AE$4,'AEO 2023 Table 42'!$13:$13,0))/100</f>
        <v>0.28942114000000002</v>
      </c>
      <c r="AF17" s="25">
        <f>INDEX('AEO 2023 Table 42'!80:80,MATCH(AF$4,'AEO 2023 Table 42'!$13:$13,0))/100</f>
        <v>0.28917180999999997</v>
      </c>
    </row>
    <row r="18" spans="1:32" x14ac:dyDescent="0.35">
      <c r="B18" t="s">
        <v>286</v>
      </c>
      <c r="C18" s="25">
        <f>INDEX('AEO 2022 Table 42'!76:76,MATCH(C$4,'AEO 2022 Table 42'!$14:$14,0))/100</f>
        <v>9.6898100000000001E-2</v>
      </c>
      <c r="D18" s="25">
        <f>INDEX('AEO 2023 Table 42'!81:81,MATCH(D$4,'AEO 2023 Table 42'!$13:$13,0))/100</f>
        <v>8.0484799999999995E-2</v>
      </c>
      <c r="E18" s="25">
        <f>INDEX('AEO 2023 Table 42'!81:81,MATCH(E$4,'AEO 2023 Table 42'!$13:$13,0))/100</f>
        <v>0.10199419000000001</v>
      </c>
      <c r="F18" s="25">
        <f>INDEX('AEO 2023 Table 42'!81:81,MATCH(F$4,'AEO 2023 Table 42'!$13:$13,0))/100</f>
        <v>9.4564819999999994E-2</v>
      </c>
      <c r="G18" s="25">
        <f>INDEX('AEO 2023 Table 42'!81:81,MATCH(G$4,'AEO 2023 Table 42'!$13:$13,0))/100</f>
        <v>0.10063477999999999</v>
      </c>
      <c r="H18" s="25">
        <f>INDEX('AEO 2023 Table 42'!81:81,MATCH(H$4,'AEO 2023 Table 42'!$13:$13,0))/100</f>
        <v>9.3661019999999998E-2</v>
      </c>
      <c r="I18" s="25">
        <f>INDEX('AEO 2023 Table 42'!81:81,MATCH(I$4,'AEO 2023 Table 42'!$13:$13,0))/100</f>
        <v>9.1734209999999997E-2</v>
      </c>
      <c r="J18" s="25">
        <f>INDEX('AEO 2023 Table 42'!81:81,MATCH(J$4,'AEO 2023 Table 42'!$13:$13,0))/100</f>
        <v>9.0429960000000004E-2</v>
      </c>
      <c r="K18" s="25">
        <f>INDEX('AEO 2023 Table 42'!81:81,MATCH(K$4,'AEO 2023 Table 42'!$13:$13,0))/100</f>
        <v>8.9517479999999996E-2</v>
      </c>
      <c r="L18" s="25">
        <f>INDEX('AEO 2023 Table 42'!81:81,MATCH(L$4,'AEO 2023 Table 42'!$13:$13,0))/100</f>
        <v>8.8416610000000007E-2</v>
      </c>
      <c r="M18" s="25">
        <f>INDEX('AEO 2023 Table 42'!81:81,MATCH(M$4,'AEO 2023 Table 42'!$13:$13,0))/100</f>
        <v>8.8410360000000007E-2</v>
      </c>
      <c r="N18" s="25">
        <f>INDEX('AEO 2023 Table 42'!81:81,MATCH(N$4,'AEO 2023 Table 42'!$13:$13,0))/100</f>
        <v>8.750166999999999E-2</v>
      </c>
      <c r="O18" s="25">
        <f>INDEX('AEO 2023 Table 42'!81:81,MATCH(O$4,'AEO 2023 Table 42'!$13:$13,0))/100</f>
        <v>8.6908319999999997E-2</v>
      </c>
      <c r="P18" s="25">
        <f>INDEX('AEO 2023 Table 42'!81:81,MATCH(P$4,'AEO 2023 Table 42'!$13:$13,0))/100</f>
        <v>8.6460700000000001E-2</v>
      </c>
      <c r="Q18" s="25">
        <f>INDEX('AEO 2023 Table 42'!81:81,MATCH(Q$4,'AEO 2023 Table 42'!$13:$13,0))/100</f>
        <v>8.6482679999999992E-2</v>
      </c>
      <c r="R18" s="25">
        <f>INDEX('AEO 2023 Table 42'!81:81,MATCH(R$4,'AEO 2023 Table 42'!$13:$13,0))/100</f>
        <v>8.467501999999999E-2</v>
      </c>
      <c r="S18" s="25">
        <f>INDEX('AEO 2023 Table 42'!81:81,MATCH(S$4,'AEO 2023 Table 42'!$13:$13,0))/100</f>
        <v>8.5196839999999996E-2</v>
      </c>
      <c r="T18" s="25">
        <f>INDEX('AEO 2023 Table 42'!81:81,MATCH(T$4,'AEO 2023 Table 42'!$13:$13,0))/100</f>
        <v>8.4391229999999998E-2</v>
      </c>
      <c r="U18" s="25">
        <f>INDEX('AEO 2023 Table 42'!81:81,MATCH(U$4,'AEO 2023 Table 42'!$13:$13,0))/100</f>
        <v>8.3416940000000009E-2</v>
      </c>
      <c r="V18" s="25">
        <f>INDEX('AEO 2023 Table 42'!81:81,MATCH(V$4,'AEO 2023 Table 42'!$13:$13,0))/100</f>
        <v>8.4426659999999987E-2</v>
      </c>
      <c r="W18" s="25">
        <f>INDEX('AEO 2023 Table 42'!81:81,MATCH(W$4,'AEO 2023 Table 42'!$13:$13,0))/100</f>
        <v>8.4053260000000005E-2</v>
      </c>
      <c r="X18" s="25">
        <f>INDEX('AEO 2023 Table 42'!81:81,MATCH(X$4,'AEO 2023 Table 42'!$13:$13,0))/100</f>
        <v>8.3325499999999997E-2</v>
      </c>
      <c r="Y18" s="25">
        <f>INDEX('AEO 2023 Table 42'!81:81,MATCH(Y$4,'AEO 2023 Table 42'!$13:$13,0))/100</f>
        <v>8.3303940000000007E-2</v>
      </c>
      <c r="Z18" s="25">
        <f>INDEX('AEO 2023 Table 42'!81:81,MATCH(Z$4,'AEO 2023 Table 42'!$13:$13,0))/100</f>
        <v>8.3562700000000004E-2</v>
      </c>
      <c r="AA18" s="25">
        <f>INDEX('AEO 2023 Table 42'!81:81,MATCH(AA$4,'AEO 2023 Table 42'!$13:$13,0))/100</f>
        <v>8.2780760000000009E-2</v>
      </c>
      <c r="AB18" s="25">
        <f>INDEX('AEO 2023 Table 42'!81:81,MATCH(AB$4,'AEO 2023 Table 42'!$13:$13,0))/100</f>
        <v>8.2548070000000001E-2</v>
      </c>
      <c r="AC18" s="25">
        <f>INDEX('AEO 2023 Table 42'!81:81,MATCH(AC$4,'AEO 2023 Table 42'!$13:$13,0))/100</f>
        <v>8.2308549999999994E-2</v>
      </c>
      <c r="AD18" s="25">
        <f>INDEX('AEO 2023 Table 42'!81:81,MATCH(AD$4,'AEO 2023 Table 42'!$13:$13,0))/100</f>
        <v>8.2095470000000004E-2</v>
      </c>
      <c r="AE18" s="25">
        <f>INDEX('AEO 2023 Table 42'!81:81,MATCH(AE$4,'AEO 2023 Table 42'!$13:$13,0))/100</f>
        <v>8.1673570000000015E-2</v>
      </c>
      <c r="AF18" s="25">
        <f>INDEX('AEO 2023 Table 42'!81:81,MATCH(AF$4,'AEO 2023 Table 42'!$13:$13,0))/100</f>
        <v>8.1608889999999989E-2</v>
      </c>
    </row>
    <row r="19" spans="1:32" x14ac:dyDescent="0.35">
      <c r="A19" s="1" t="s">
        <v>1156</v>
      </c>
      <c r="B19" t="s">
        <v>288</v>
      </c>
      <c r="C19" s="25">
        <f>INDEX('AEO 2022 Table 42'!77:77,MATCH(C$4,'AEO 2022 Table 42'!$14:$14,0))/100</f>
        <v>1.0301880000000001E-2</v>
      </c>
      <c r="D19" s="25">
        <f>INDEX('AEO 2023 Table 42'!82:82,MATCH(D$4,'AEO 2023 Table 42'!$13:$13,0))/100</f>
        <v>1.083547E-2</v>
      </c>
      <c r="E19" s="25">
        <f>INDEX('AEO 2023 Table 42'!82:82,MATCH(E$4,'AEO 2023 Table 42'!$13:$13,0))/100</f>
        <v>1.145114E-2</v>
      </c>
      <c r="F19" s="25">
        <f>INDEX('AEO 2023 Table 42'!82:82,MATCH(F$4,'AEO 2023 Table 42'!$13:$13,0))/100</f>
        <v>1.130283E-2</v>
      </c>
      <c r="G19" s="25">
        <f>INDEX('AEO 2023 Table 42'!82:82,MATCH(G$4,'AEO 2023 Table 42'!$13:$13,0))/100</f>
        <v>1.144768E-2</v>
      </c>
      <c r="H19" s="25">
        <f>INDEX('AEO 2023 Table 42'!82:82,MATCH(H$4,'AEO 2023 Table 42'!$13:$13,0))/100</f>
        <v>1.1299239999999999E-2</v>
      </c>
      <c r="I19" s="25">
        <f>INDEX('AEO 2023 Table 42'!82:82,MATCH(I$4,'AEO 2023 Table 42'!$13:$13,0))/100</f>
        <v>1.1267270000000001E-2</v>
      </c>
      <c r="J19" s="25">
        <f>INDEX('AEO 2023 Table 42'!82:82,MATCH(J$4,'AEO 2023 Table 42'!$13:$13,0))/100</f>
        <v>1.127597E-2</v>
      </c>
      <c r="K19" s="25">
        <f>INDEX('AEO 2023 Table 42'!82:82,MATCH(K$4,'AEO 2023 Table 42'!$13:$13,0))/100</f>
        <v>1.119092E-2</v>
      </c>
      <c r="L19" s="25">
        <f>INDEX('AEO 2023 Table 42'!82:82,MATCH(L$4,'AEO 2023 Table 42'!$13:$13,0))/100</f>
        <v>1.1167320000000001E-2</v>
      </c>
      <c r="M19" s="25">
        <f>INDEX('AEO 2023 Table 42'!82:82,MATCH(M$4,'AEO 2023 Table 42'!$13:$13,0))/100</f>
        <v>1.1144569999999999E-2</v>
      </c>
      <c r="N19" s="25">
        <f>INDEX('AEO 2023 Table 42'!82:82,MATCH(N$4,'AEO 2023 Table 42'!$13:$13,0))/100</f>
        <v>1.1111029999999999E-2</v>
      </c>
      <c r="O19" s="25">
        <f>INDEX('AEO 2023 Table 42'!82:82,MATCH(O$4,'AEO 2023 Table 42'!$13:$13,0))/100</f>
        <v>1.1090089999999999E-2</v>
      </c>
      <c r="P19" s="25">
        <f>INDEX('AEO 2023 Table 42'!82:82,MATCH(P$4,'AEO 2023 Table 42'!$13:$13,0))/100</f>
        <v>1.106069E-2</v>
      </c>
      <c r="Q19" s="25">
        <f>INDEX('AEO 2023 Table 42'!82:82,MATCH(Q$4,'AEO 2023 Table 42'!$13:$13,0))/100</f>
        <v>1.1049E-2</v>
      </c>
      <c r="R19" s="25">
        <f>INDEX('AEO 2023 Table 42'!82:82,MATCH(R$4,'AEO 2023 Table 42'!$13:$13,0))/100</f>
        <v>1.09985E-2</v>
      </c>
      <c r="S19" s="25">
        <f>INDEX('AEO 2023 Table 42'!82:82,MATCH(S$4,'AEO 2023 Table 42'!$13:$13,0))/100</f>
        <v>1.100434E-2</v>
      </c>
      <c r="T19" s="25">
        <f>INDEX('AEO 2023 Table 42'!82:82,MATCH(T$4,'AEO 2023 Table 42'!$13:$13,0))/100</f>
        <v>1.0990549999999998E-2</v>
      </c>
      <c r="U19" s="25">
        <f>INDEX('AEO 2023 Table 42'!82:82,MATCH(U$4,'AEO 2023 Table 42'!$13:$13,0))/100</f>
        <v>1.0988389999999999E-2</v>
      </c>
      <c r="V19" s="25">
        <f>INDEX('AEO 2023 Table 42'!82:82,MATCH(V$4,'AEO 2023 Table 42'!$13:$13,0))/100</f>
        <v>1.099286E-2</v>
      </c>
      <c r="W19" s="25">
        <f>INDEX('AEO 2023 Table 42'!82:82,MATCH(W$4,'AEO 2023 Table 42'!$13:$13,0))/100</f>
        <v>1.0980049999999998E-2</v>
      </c>
      <c r="X19" s="25">
        <f>INDEX('AEO 2023 Table 42'!82:82,MATCH(X$4,'AEO 2023 Table 42'!$13:$13,0))/100</f>
        <v>1.0959989999999999E-2</v>
      </c>
      <c r="Y19" s="25">
        <f>INDEX('AEO 2023 Table 42'!82:82,MATCH(Y$4,'AEO 2023 Table 42'!$13:$13,0))/100</f>
        <v>1.094533E-2</v>
      </c>
      <c r="Z19" s="25">
        <f>INDEX('AEO 2023 Table 42'!82:82,MATCH(Z$4,'AEO 2023 Table 42'!$13:$13,0))/100</f>
        <v>1.09391E-2</v>
      </c>
      <c r="AA19" s="25">
        <f>INDEX('AEO 2023 Table 42'!82:82,MATCH(AA$4,'AEO 2023 Table 42'!$13:$13,0))/100</f>
        <v>1.0920920000000001E-2</v>
      </c>
      <c r="AB19" s="25">
        <f>INDEX('AEO 2023 Table 42'!82:82,MATCH(AB$4,'AEO 2023 Table 42'!$13:$13,0))/100</f>
        <v>1.090822E-2</v>
      </c>
      <c r="AC19" s="25">
        <f>INDEX('AEO 2023 Table 42'!82:82,MATCH(AC$4,'AEO 2023 Table 42'!$13:$13,0))/100</f>
        <v>1.089359E-2</v>
      </c>
      <c r="AD19" s="25">
        <f>INDEX('AEO 2023 Table 42'!82:82,MATCH(AD$4,'AEO 2023 Table 42'!$13:$13,0))/100</f>
        <v>1.0880849999999999E-2</v>
      </c>
      <c r="AE19" s="25">
        <f>INDEX('AEO 2023 Table 42'!82:82,MATCH(AE$4,'AEO 2023 Table 42'!$13:$13,0))/100</f>
        <v>1.0864069999999998E-2</v>
      </c>
      <c r="AF19" s="25">
        <f>INDEX('AEO 2023 Table 42'!82:82,MATCH(AF$4,'AEO 2023 Table 42'!$13:$13,0))/100</f>
        <v>1.0853870000000002E-2</v>
      </c>
    </row>
    <row r="20" spans="1:32" x14ac:dyDescent="0.35">
      <c r="B20" t="s">
        <v>201</v>
      </c>
      <c r="C20" s="25">
        <f>INDEX('AEO 2022 Table 42'!78:78,MATCH(C$4,'AEO 2022 Table 42'!$14:$14,0))/100</f>
        <v>0.31210231999999999</v>
      </c>
      <c r="D20" s="25">
        <f>INDEX('AEO 2023 Table 42'!83:83,MATCH(D$4,'AEO 2023 Table 42'!$13:$13,0))/100</f>
        <v>0.31825442999999998</v>
      </c>
      <c r="E20" s="25">
        <f>INDEX('AEO 2023 Table 42'!83:83,MATCH(E$4,'AEO 2023 Table 42'!$13:$13,0))/100</f>
        <v>0.28200775</v>
      </c>
      <c r="F20" s="25">
        <f>INDEX('AEO 2023 Table 42'!83:83,MATCH(F$4,'AEO 2023 Table 42'!$13:$13,0))/100</f>
        <v>0.29671797</v>
      </c>
      <c r="G20" s="25">
        <f>INDEX('AEO 2023 Table 42'!83:83,MATCH(G$4,'AEO 2023 Table 42'!$13:$13,0))/100</f>
        <v>0.28382638999999998</v>
      </c>
      <c r="H20" s="25">
        <f>INDEX('AEO 2023 Table 42'!83:83,MATCH(H$4,'AEO 2023 Table 42'!$13:$13,0))/100</f>
        <v>0.29860943000000001</v>
      </c>
      <c r="I20" s="25">
        <f>INDEX('AEO 2023 Table 42'!83:83,MATCH(I$4,'AEO 2023 Table 42'!$13:$13,0))/100</f>
        <v>0.30330568000000002</v>
      </c>
      <c r="J20" s="25">
        <f>INDEX('AEO 2023 Table 42'!83:83,MATCH(J$4,'AEO 2023 Table 42'!$13:$13,0))/100</f>
        <v>0.30508227999999998</v>
      </c>
      <c r="K20" s="25">
        <f>INDEX('AEO 2023 Table 42'!83:83,MATCH(K$4,'AEO 2023 Table 42'!$13:$13,0))/100</f>
        <v>0.30829996000000004</v>
      </c>
      <c r="L20" s="25">
        <f>INDEX('AEO 2023 Table 42'!83:83,MATCH(L$4,'AEO 2023 Table 42'!$13:$13,0))/100</f>
        <v>0.31088188</v>
      </c>
      <c r="M20" s="25">
        <f>INDEX('AEO 2023 Table 42'!83:83,MATCH(M$4,'AEO 2023 Table 42'!$13:$13,0))/100</f>
        <v>0.31124603000000001</v>
      </c>
      <c r="N20" s="25">
        <f>INDEX('AEO 2023 Table 42'!83:83,MATCH(N$4,'AEO 2023 Table 42'!$13:$13,0))/100</f>
        <v>0.31335458999999999</v>
      </c>
      <c r="O20" s="25">
        <f>INDEX('AEO 2023 Table 42'!83:83,MATCH(O$4,'AEO 2023 Table 42'!$13:$13,0))/100</f>
        <v>0.31492785000000001</v>
      </c>
      <c r="P20" s="25">
        <f>INDEX('AEO 2023 Table 42'!83:83,MATCH(P$4,'AEO 2023 Table 42'!$13:$13,0))/100</f>
        <v>0.31594294000000001</v>
      </c>
      <c r="Q20" s="25">
        <f>INDEX('AEO 2023 Table 42'!83:83,MATCH(Q$4,'AEO 2023 Table 42'!$13:$13,0))/100</f>
        <v>0.31594476999999999</v>
      </c>
      <c r="R20" s="25">
        <f>INDEX('AEO 2023 Table 42'!83:83,MATCH(R$4,'AEO 2023 Table 42'!$13:$13,0))/100</f>
        <v>0.31988793999999998</v>
      </c>
      <c r="S20" s="25">
        <f>INDEX('AEO 2023 Table 42'!83:83,MATCH(S$4,'AEO 2023 Table 42'!$13:$13,0))/100</f>
        <v>0.31900185000000003</v>
      </c>
      <c r="T20" s="25">
        <f>INDEX('AEO 2023 Table 42'!83:83,MATCH(T$4,'AEO 2023 Table 42'!$13:$13,0))/100</f>
        <v>0.32085223999999996</v>
      </c>
      <c r="U20" s="25">
        <f>INDEX('AEO 2023 Table 42'!83:83,MATCH(U$4,'AEO 2023 Table 42'!$13:$13,0))/100</f>
        <v>0.32258450000000005</v>
      </c>
      <c r="V20" s="25">
        <f>INDEX('AEO 2023 Table 42'!83:83,MATCH(V$4,'AEO 2023 Table 42'!$13:$13,0))/100</f>
        <v>0.32087673</v>
      </c>
      <c r="W20" s="25">
        <f>INDEX('AEO 2023 Table 42'!83:83,MATCH(W$4,'AEO 2023 Table 42'!$13:$13,0))/100</f>
        <v>0.32159278999999996</v>
      </c>
      <c r="X20" s="25">
        <f>INDEX('AEO 2023 Table 42'!83:83,MATCH(X$4,'AEO 2023 Table 42'!$13:$13,0))/100</f>
        <v>0.32326424000000004</v>
      </c>
      <c r="Y20" s="25">
        <f>INDEX('AEO 2023 Table 42'!83:83,MATCH(Y$4,'AEO 2023 Table 42'!$13:$13,0))/100</f>
        <v>0.32346797999999999</v>
      </c>
      <c r="Z20" s="25">
        <f>INDEX('AEO 2023 Table 42'!83:83,MATCH(Z$4,'AEO 2023 Table 42'!$13:$13,0))/100</f>
        <v>0.32302951999999996</v>
      </c>
      <c r="AA20" s="25">
        <f>INDEX('AEO 2023 Table 42'!83:83,MATCH(AA$4,'AEO 2023 Table 42'!$13:$13,0))/100</f>
        <v>0.32487410999999999</v>
      </c>
      <c r="AB20" s="25">
        <f>INDEX('AEO 2023 Table 42'!83:83,MATCH(AB$4,'AEO 2023 Table 42'!$13:$13,0))/100</f>
        <v>0.32546314000000004</v>
      </c>
      <c r="AC20" s="25">
        <f>INDEX('AEO 2023 Table 42'!83:83,MATCH(AC$4,'AEO 2023 Table 42'!$13:$13,0))/100</f>
        <v>0.32606070999999998</v>
      </c>
      <c r="AD20" s="25">
        <f>INDEX('AEO 2023 Table 42'!83:83,MATCH(AD$4,'AEO 2023 Table 42'!$13:$13,0))/100</f>
        <v>0.32658890000000002</v>
      </c>
      <c r="AE20" s="25">
        <f>INDEX('AEO 2023 Table 42'!83:83,MATCH(AE$4,'AEO 2023 Table 42'!$13:$13,0))/100</f>
        <v>0.32757586999999999</v>
      </c>
      <c r="AF20" s="25">
        <f>INDEX('AEO 2023 Table 42'!83:83,MATCH(AF$4,'AEO 2023 Table 42'!$13:$13,0))/100</f>
        <v>0.32777264</v>
      </c>
    </row>
    <row r="21" spans="1:32" x14ac:dyDescent="0.35">
      <c r="B21" t="s">
        <v>202</v>
      </c>
      <c r="C21" s="25">
        <f>INDEX('AEO 2022 Table 42'!79:79,MATCH(C$4,'AEO 2022 Table 42'!$14:$14,0))/100</f>
        <v>5.3836919999999996E-2</v>
      </c>
      <c r="D21" s="25">
        <f>INDEX('AEO 2023 Table 42'!84:84,MATCH(D$4,'AEO 2023 Table 42'!$13:$13,0))/100</f>
        <v>7.7113649999999992E-2</v>
      </c>
      <c r="E21" s="25">
        <f>INDEX('AEO 2023 Table 42'!84:84,MATCH(E$4,'AEO 2023 Table 42'!$13:$13,0))/100</f>
        <v>9.0527960000000005E-2</v>
      </c>
      <c r="F21" s="25">
        <f>INDEX('AEO 2023 Table 42'!84:84,MATCH(F$4,'AEO 2023 Table 42'!$13:$13,0))/100</f>
        <v>9.0845979999999993E-2</v>
      </c>
      <c r="G21" s="25">
        <f>INDEX('AEO 2023 Table 42'!84:84,MATCH(G$4,'AEO 2023 Table 42'!$13:$13,0))/100</f>
        <v>9.5397929999999992E-2</v>
      </c>
      <c r="H21" s="25">
        <f>INDEX('AEO 2023 Table 42'!84:84,MATCH(H$4,'AEO 2023 Table 42'!$13:$13,0))/100</f>
        <v>9.5832339999999988E-2</v>
      </c>
      <c r="I21" s="25">
        <f>INDEX('AEO 2023 Table 42'!84:84,MATCH(I$4,'AEO 2023 Table 42'!$13:$13,0))/100</f>
        <v>9.5958390000000005E-2</v>
      </c>
      <c r="J21" s="25">
        <f>INDEX('AEO 2023 Table 42'!84:84,MATCH(J$4,'AEO 2023 Table 42'!$13:$13,0))/100</f>
        <v>9.6754400000000004E-2</v>
      </c>
      <c r="K21" s="25">
        <f>INDEX('AEO 2023 Table 42'!84:84,MATCH(K$4,'AEO 2023 Table 42'!$13:$13,0))/100</f>
        <v>9.8369929999999994E-2</v>
      </c>
      <c r="L21" s="25">
        <f>INDEX('AEO 2023 Table 42'!84:84,MATCH(L$4,'AEO 2023 Table 42'!$13:$13,0))/100</f>
        <v>9.9064540000000006E-2</v>
      </c>
      <c r="M21" s="25">
        <f>INDEX('AEO 2023 Table 42'!84:84,MATCH(M$4,'AEO 2023 Table 42'!$13:$13,0))/100</f>
        <v>0.10026711000000001</v>
      </c>
      <c r="N21" s="25">
        <f>INDEX('AEO 2023 Table 42'!84:84,MATCH(N$4,'AEO 2023 Table 42'!$13:$13,0))/100</f>
        <v>0.10080674000000001</v>
      </c>
      <c r="O21" s="25">
        <f>INDEX('AEO 2023 Table 42'!84:84,MATCH(O$4,'AEO 2023 Table 42'!$13:$13,0))/100</f>
        <v>0.1012834</v>
      </c>
      <c r="P21" s="25">
        <f>INDEX('AEO 2023 Table 42'!84:84,MATCH(P$4,'AEO 2023 Table 42'!$13:$13,0))/100</f>
        <v>0.10197158000000001</v>
      </c>
      <c r="Q21" s="25">
        <f>INDEX('AEO 2023 Table 42'!84:84,MATCH(Q$4,'AEO 2023 Table 42'!$13:$13,0))/100</f>
        <v>0.10282520999999999</v>
      </c>
      <c r="R21" s="25">
        <f>INDEX('AEO 2023 Table 42'!84:84,MATCH(R$4,'AEO 2023 Table 42'!$13:$13,0))/100</f>
        <v>0.10253941</v>
      </c>
      <c r="S21" s="25">
        <f>INDEX('AEO 2023 Table 42'!84:84,MATCH(S$4,'AEO 2023 Table 42'!$13:$13,0))/100</f>
        <v>0.10370361</v>
      </c>
      <c r="T21" s="25">
        <f>INDEX('AEO 2023 Table 42'!84:84,MATCH(T$4,'AEO 2023 Table 42'!$13:$13,0))/100</f>
        <v>0.10402620999999999</v>
      </c>
      <c r="U21" s="25">
        <f>INDEX('AEO 2023 Table 42'!84:84,MATCH(U$4,'AEO 2023 Table 42'!$13:$13,0))/100</f>
        <v>0.10398713000000001</v>
      </c>
      <c r="V21" s="25">
        <f>INDEX('AEO 2023 Table 42'!84:84,MATCH(V$4,'AEO 2023 Table 42'!$13:$13,0))/100</f>
        <v>0.10537635999999999</v>
      </c>
      <c r="W21" s="25">
        <f>INDEX('AEO 2023 Table 42'!84:84,MATCH(W$4,'AEO 2023 Table 42'!$13:$13,0))/100</f>
        <v>0.10577168000000001</v>
      </c>
      <c r="X21" s="25">
        <f>INDEX('AEO 2023 Table 42'!84:84,MATCH(X$4,'AEO 2023 Table 42'!$13:$13,0))/100</f>
        <v>0.10585876000000001</v>
      </c>
      <c r="Y21" s="25">
        <f>INDEX('AEO 2023 Table 42'!84:84,MATCH(Y$4,'AEO 2023 Table 42'!$13:$13,0))/100</f>
        <v>0.10645219</v>
      </c>
      <c r="Z21" s="25">
        <f>INDEX('AEO 2023 Table 42'!84:84,MATCH(Z$4,'AEO 2023 Table 42'!$13:$13,0))/100</f>
        <v>0.10722920999999999</v>
      </c>
      <c r="AA21" s="25">
        <f>INDEX('AEO 2023 Table 42'!84:84,MATCH(AA$4,'AEO 2023 Table 42'!$13:$13,0))/100</f>
        <v>0.10722408</v>
      </c>
      <c r="AB21" s="25">
        <f>INDEX('AEO 2023 Table 42'!84:84,MATCH(AB$4,'AEO 2023 Table 42'!$13:$13,0))/100</f>
        <v>0.10756681</v>
      </c>
      <c r="AC21" s="25">
        <f>INDEX('AEO 2023 Table 42'!84:84,MATCH(AC$4,'AEO 2023 Table 42'!$13:$13,0))/100</f>
        <v>0.10788122</v>
      </c>
      <c r="AD21" s="25">
        <f>INDEX('AEO 2023 Table 42'!84:84,MATCH(AD$4,'AEO 2023 Table 42'!$13:$13,0))/100</f>
        <v>0.10819339</v>
      </c>
      <c r="AE21" s="25">
        <f>INDEX('AEO 2023 Table 42'!84:84,MATCH(AE$4,'AEO 2023 Table 42'!$13:$13,0))/100</f>
        <v>0.10835283999999999</v>
      </c>
      <c r="AF21" s="25">
        <f>INDEX('AEO 2023 Table 42'!84:84,MATCH(AF$4,'AEO 2023 Table 42'!$13:$13,0))/100</f>
        <v>0.10880487</v>
      </c>
    </row>
    <row r="22" spans="1:32" x14ac:dyDescent="0.35">
      <c r="B22" s="36"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row>
    <row r="23" spans="1:32" x14ac:dyDescent="0.35">
      <c r="A23" s="81" t="s">
        <v>1519</v>
      </c>
      <c r="B23" t="s">
        <v>167</v>
      </c>
      <c r="C23" s="25">
        <f>INDEX('AEO 2022 Table 42'!81:81,MATCH(C$4,'AEO 2022 Table 42'!$14:$14,0))/100</f>
        <v>3.5764580000000004E-2</v>
      </c>
      <c r="D23" s="25">
        <f>INDEX('AEO 2023 Table 42'!87:87,MATCH(D$4,'AEO 2023 Table 42'!$13:$13,0))/100</f>
        <v>2.4554090000000001E-2</v>
      </c>
      <c r="E23" s="25">
        <f>INDEX('AEO 2023 Table 42'!87:87,MATCH(E$4,'AEO 2023 Table 42'!$13:$13,0))/100</f>
        <v>2.845698E-2</v>
      </c>
      <c r="F23" s="25">
        <f>INDEX('AEO 2023 Table 42'!87:87,MATCH(F$4,'AEO 2023 Table 42'!$13:$13,0))/100</f>
        <v>2.758851E-2</v>
      </c>
      <c r="G23" s="25">
        <f>INDEX('AEO 2023 Table 42'!87:87,MATCH(G$4,'AEO 2023 Table 42'!$13:$13,0))/100</f>
        <v>2.8508230000000002E-2</v>
      </c>
      <c r="H23" s="25">
        <f>INDEX('AEO 2023 Table 42'!87:87,MATCH(H$4,'AEO 2023 Table 42'!$13:$13,0))/100</f>
        <v>2.7506650000000001E-2</v>
      </c>
      <c r="I23" s="25">
        <f>INDEX('AEO 2023 Table 42'!87:87,MATCH(I$4,'AEO 2023 Table 42'!$13:$13,0))/100</f>
        <v>2.7345410000000001E-2</v>
      </c>
      <c r="J23" s="25">
        <f>INDEX('AEO 2023 Table 42'!87:87,MATCH(J$4,'AEO 2023 Table 42'!$13:$13,0))/100</f>
        <v>2.736514E-2</v>
      </c>
      <c r="K23" s="25">
        <f>INDEX('AEO 2023 Table 42'!87:87,MATCH(K$4,'AEO 2023 Table 42'!$13:$13,0))/100</f>
        <v>2.72377E-2</v>
      </c>
      <c r="L23" s="25">
        <f>INDEX('AEO 2023 Table 42'!87:87,MATCH(L$4,'AEO 2023 Table 42'!$13:$13,0))/100</f>
        <v>2.706826E-2</v>
      </c>
      <c r="M23" s="25">
        <f>INDEX('AEO 2023 Table 42'!87:87,MATCH(M$4,'AEO 2023 Table 42'!$13:$13,0))/100</f>
        <v>2.7106889999999998E-2</v>
      </c>
      <c r="N23" s="25">
        <f>INDEX('AEO 2023 Table 42'!87:87,MATCH(N$4,'AEO 2023 Table 42'!$13:$13,0))/100</f>
        <v>2.6959420000000001E-2</v>
      </c>
      <c r="O23" s="25">
        <f>INDEX('AEO 2023 Table 42'!87:87,MATCH(O$4,'AEO 2023 Table 42'!$13:$13,0))/100</f>
        <v>2.6872220000000002E-2</v>
      </c>
      <c r="P23" s="25">
        <f>INDEX('AEO 2023 Table 42'!87:87,MATCH(P$4,'AEO 2023 Table 42'!$13:$13,0))/100</f>
        <v>2.6880970000000001E-2</v>
      </c>
      <c r="Q23" s="25">
        <f>INDEX('AEO 2023 Table 42'!87:87,MATCH(Q$4,'AEO 2023 Table 42'!$13:$13,0))/100</f>
        <v>2.6919400000000003E-2</v>
      </c>
      <c r="R23" s="25">
        <f>INDEX('AEO 2023 Table 42'!87:87,MATCH(R$4,'AEO 2023 Table 42'!$13:$13,0))/100</f>
        <v>2.6593710000000003E-2</v>
      </c>
      <c r="S23" s="25">
        <f>INDEX('AEO 2023 Table 42'!87:87,MATCH(S$4,'AEO 2023 Table 42'!$13:$13,0))/100</f>
        <v>2.672768E-2</v>
      </c>
      <c r="T23" s="25">
        <f>INDEX('AEO 2023 Table 42'!87:87,MATCH(T$4,'AEO 2023 Table 42'!$13:$13,0))/100</f>
        <v>2.663548E-2</v>
      </c>
      <c r="U23" s="25">
        <f>INDEX('AEO 2023 Table 42'!87:87,MATCH(U$4,'AEO 2023 Table 42'!$13:$13,0))/100</f>
        <v>2.6501320000000002E-2</v>
      </c>
      <c r="V23" s="25">
        <f>INDEX('AEO 2023 Table 42'!87:87,MATCH(V$4,'AEO 2023 Table 42'!$13:$13,0))/100</f>
        <v>2.668775E-2</v>
      </c>
      <c r="W23" s="25">
        <f>INDEX('AEO 2023 Table 42'!87:87,MATCH(W$4,'AEO 2023 Table 42'!$13:$13,0))/100</f>
        <v>2.6653690000000001E-2</v>
      </c>
      <c r="X23" s="25">
        <f>INDEX('AEO 2023 Table 42'!87:87,MATCH(X$4,'AEO 2023 Table 42'!$13:$13,0))/100</f>
        <v>2.6534909999999998E-2</v>
      </c>
      <c r="Y23" s="25">
        <f>INDEX('AEO 2023 Table 42'!87:87,MATCH(Y$4,'AEO 2023 Table 42'!$13:$13,0))/100</f>
        <v>2.6558579999999998E-2</v>
      </c>
      <c r="Z23" s="25">
        <f>INDEX('AEO 2023 Table 42'!87:87,MATCH(Z$4,'AEO 2023 Table 42'!$13:$13,0))/100</f>
        <v>2.6644250000000001E-2</v>
      </c>
      <c r="AA23" s="25">
        <f>INDEX('AEO 2023 Table 42'!87:87,MATCH(AA$4,'AEO 2023 Table 42'!$13:$13,0))/100</f>
        <v>2.6499310000000002E-2</v>
      </c>
      <c r="AB23" s="25">
        <f>INDEX('AEO 2023 Table 42'!87:87,MATCH(AB$4,'AEO 2023 Table 42'!$13:$13,0))/100</f>
        <v>2.6477290000000001E-2</v>
      </c>
      <c r="AC23" s="25">
        <f>INDEX('AEO 2023 Table 42'!87:87,MATCH(AC$4,'AEO 2023 Table 42'!$13:$13,0))/100</f>
        <v>2.6450149999999999E-2</v>
      </c>
      <c r="AD23" s="25">
        <f>INDEX('AEO 2023 Table 42'!87:87,MATCH(AD$4,'AEO 2023 Table 42'!$13:$13,0))/100</f>
        <v>2.6428980000000001E-2</v>
      </c>
      <c r="AE23" s="25">
        <f>INDEX('AEO 2023 Table 42'!87:87,MATCH(AE$4,'AEO 2023 Table 42'!$13:$13,0))/100</f>
        <v>2.636554E-2</v>
      </c>
      <c r="AF23" s="25">
        <f>INDEX('AEO 2023 Table 42'!87:87,MATCH(AF$4,'AEO 2023 Table 42'!$13:$13,0))/100</f>
        <v>2.6378720000000001E-2</v>
      </c>
    </row>
    <row r="24" spans="1:32" x14ac:dyDescent="0.35">
      <c r="A24" s="81" t="s">
        <v>1521</v>
      </c>
      <c r="B24" t="s">
        <v>174</v>
      </c>
      <c r="C24" s="25">
        <f>INDEX('AEO 2022 Table 42'!82:82,MATCH(C$4,'AEO 2022 Table 42'!$14:$14,0))/100</f>
        <v>0.23795731000000001</v>
      </c>
      <c r="D24" s="25">
        <f>INDEX('AEO 2023 Table 42'!88:88,MATCH(D$4,'AEO 2023 Table 42'!$13:$13,0))/100</f>
        <v>0.23202041999999998</v>
      </c>
      <c r="E24" s="25">
        <f>INDEX('AEO 2023 Table 42'!88:88,MATCH(E$4,'AEO 2023 Table 42'!$13:$13,0))/100</f>
        <v>0.22708435000000002</v>
      </c>
      <c r="F24" s="25">
        <f>INDEX('AEO 2023 Table 42'!88:88,MATCH(F$4,'AEO 2023 Table 42'!$13:$13,0))/100</f>
        <v>0.22977935999999999</v>
      </c>
      <c r="G24" s="25">
        <f>INDEX('AEO 2023 Table 42'!88:88,MATCH(G$4,'AEO 2023 Table 42'!$13:$13,0))/100</f>
        <v>0.23001879</v>
      </c>
      <c r="H24" s="25">
        <f>INDEX('AEO 2023 Table 42'!88:88,MATCH(H$4,'AEO 2023 Table 42'!$13:$13,0))/100</f>
        <v>0.23281626</v>
      </c>
      <c r="I24" s="25">
        <f>INDEX('AEO 2023 Table 42'!88:88,MATCH(I$4,'AEO 2023 Table 42'!$13:$13,0))/100</f>
        <v>0.23355678999999999</v>
      </c>
      <c r="J24" s="25">
        <f>INDEX('AEO 2023 Table 42'!88:88,MATCH(J$4,'AEO 2023 Table 42'!$13:$13,0))/100</f>
        <v>0.23428875000000002</v>
      </c>
      <c r="K24" s="25">
        <f>INDEX('AEO 2023 Table 42'!88:88,MATCH(K$4,'AEO 2023 Table 42'!$13:$13,0))/100</f>
        <v>0.23565986999999999</v>
      </c>
      <c r="L24" s="25">
        <f>INDEX('AEO 2023 Table 42'!88:88,MATCH(L$4,'AEO 2023 Table 42'!$13:$13,0))/100</f>
        <v>0.23640024000000001</v>
      </c>
      <c r="M24" s="25">
        <f>INDEX('AEO 2023 Table 42'!88:88,MATCH(M$4,'AEO 2023 Table 42'!$13:$13,0))/100</f>
        <v>0.23686953999999999</v>
      </c>
      <c r="N24" s="25">
        <f>INDEX('AEO 2023 Table 42'!88:88,MATCH(N$4,'AEO 2023 Table 42'!$13:$13,0))/100</f>
        <v>0.23739610999999999</v>
      </c>
      <c r="O24" s="25">
        <f>INDEX('AEO 2023 Table 42'!88:88,MATCH(O$4,'AEO 2023 Table 42'!$13:$13,0))/100</f>
        <v>0.23789257</v>
      </c>
      <c r="P24" s="25">
        <f>INDEX('AEO 2023 Table 42'!88:88,MATCH(P$4,'AEO 2023 Table 42'!$13:$13,0))/100</f>
        <v>0.23842526999999999</v>
      </c>
      <c r="Q24" s="25">
        <f>INDEX('AEO 2023 Table 42'!88:88,MATCH(Q$4,'AEO 2023 Table 42'!$13:$13,0))/100</f>
        <v>0.23873584999999997</v>
      </c>
      <c r="R24" s="25">
        <f>INDEX('AEO 2023 Table 42'!88:88,MATCH(R$4,'AEO 2023 Table 42'!$13:$13,0))/100</f>
        <v>0.23939695</v>
      </c>
      <c r="S24" s="25">
        <f>INDEX('AEO 2023 Table 42'!88:88,MATCH(S$4,'AEO 2023 Table 42'!$13:$13,0))/100</f>
        <v>0.23959561999999998</v>
      </c>
      <c r="T24" s="25">
        <f>INDEX('AEO 2023 Table 42'!88:88,MATCH(T$4,'AEO 2023 Table 42'!$13:$13,0))/100</f>
        <v>0.24010172000000002</v>
      </c>
      <c r="U24" s="25">
        <f>INDEX('AEO 2023 Table 42'!88:88,MATCH(U$4,'AEO 2023 Table 42'!$13:$13,0))/100</f>
        <v>0.24060053000000001</v>
      </c>
      <c r="V24" s="25">
        <f>INDEX('AEO 2023 Table 42'!88:88,MATCH(V$4,'AEO 2023 Table 42'!$13:$13,0))/100</f>
        <v>0.24078484</v>
      </c>
      <c r="W24" s="25">
        <f>INDEX('AEO 2023 Table 42'!88:88,MATCH(W$4,'AEO 2023 Table 42'!$13:$13,0))/100</f>
        <v>0.24115759000000001</v>
      </c>
      <c r="X24" s="25">
        <f>INDEX('AEO 2023 Table 42'!88:88,MATCH(X$4,'AEO 2023 Table 42'!$13:$13,0))/100</f>
        <v>0.24153010999999999</v>
      </c>
      <c r="Y24" s="25">
        <f>INDEX('AEO 2023 Table 42'!88:88,MATCH(Y$4,'AEO 2023 Table 42'!$13:$13,0))/100</f>
        <v>0.24183627999999999</v>
      </c>
      <c r="Z24" s="25">
        <f>INDEX('AEO 2023 Table 42'!88:88,MATCH(Z$4,'AEO 2023 Table 42'!$13:$13,0))/100</f>
        <v>0.24208067</v>
      </c>
      <c r="AA24" s="25">
        <f>INDEX('AEO 2023 Table 42'!88:88,MATCH(AA$4,'AEO 2023 Table 42'!$13:$13,0))/100</f>
        <v>0.24242792000000002</v>
      </c>
      <c r="AB24" s="25">
        <f>INDEX('AEO 2023 Table 42'!88:88,MATCH(AB$4,'AEO 2023 Table 42'!$13:$13,0))/100</f>
        <v>0.24269768</v>
      </c>
      <c r="AC24" s="25">
        <f>INDEX('AEO 2023 Table 42'!88:88,MATCH(AC$4,'AEO 2023 Table 42'!$13:$13,0))/100</f>
        <v>0.24296603999999999</v>
      </c>
      <c r="AD24" s="25">
        <f>INDEX('AEO 2023 Table 42'!88:88,MATCH(AD$4,'AEO 2023 Table 42'!$13:$13,0))/100</f>
        <v>0.24320517999999999</v>
      </c>
      <c r="AE24" s="25">
        <f>INDEX('AEO 2023 Table 42'!88:88,MATCH(AE$4,'AEO 2023 Table 42'!$13:$13,0))/100</f>
        <v>0.24348616000000001</v>
      </c>
      <c r="AF24" s="25">
        <f>INDEX('AEO 2023 Table 42'!88:88,MATCH(AF$4,'AEO 2023 Table 42'!$13:$13,0))/100</f>
        <v>0.24367951999999998</v>
      </c>
    </row>
    <row r="25" spans="1:32" x14ac:dyDescent="0.35">
      <c r="A25" s="81" t="s">
        <v>1523</v>
      </c>
      <c r="B25" t="s">
        <v>175</v>
      </c>
      <c r="C25" s="25">
        <f>INDEX('AEO 2022 Table 42'!83:83,MATCH(C$4,'AEO 2022 Table 42'!$14:$14,0))/100</f>
        <v>1.40859E-2</v>
      </c>
      <c r="D25" s="25">
        <f>INDEX('AEO 2023 Table 42'!89:89,MATCH(D$4,'AEO 2023 Table 42'!$13:$13,0))/100</f>
        <v>1.3354980000000001E-2</v>
      </c>
      <c r="E25" s="25">
        <f>INDEX('AEO 2023 Table 42'!89:89,MATCH(E$4,'AEO 2023 Table 42'!$13:$13,0))/100</f>
        <v>1.149384E-2</v>
      </c>
      <c r="F25" s="25">
        <f>INDEX('AEO 2023 Table 42'!89:89,MATCH(F$4,'AEO 2023 Table 42'!$13:$13,0))/100</f>
        <v>1.1843969999999999E-2</v>
      </c>
      <c r="G25" s="25">
        <f>INDEX('AEO 2023 Table 42'!89:89,MATCH(G$4,'AEO 2023 Table 42'!$13:$13,0))/100</f>
        <v>1.1094390000000001E-2</v>
      </c>
      <c r="H25" s="25">
        <f>INDEX('AEO 2023 Table 42'!89:89,MATCH(H$4,'AEO 2023 Table 42'!$13:$13,0))/100</f>
        <v>1.164691E-2</v>
      </c>
      <c r="I25" s="25">
        <f>INDEX('AEO 2023 Table 42'!89:89,MATCH(I$4,'AEO 2023 Table 42'!$13:$13,0))/100</f>
        <v>1.167495E-2</v>
      </c>
      <c r="J25" s="25">
        <f>INDEX('AEO 2023 Table 42'!89:89,MATCH(J$4,'AEO 2023 Table 42'!$13:$13,0))/100</f>
        <v>1.1646559999999999E-2</v>
      </c>
      <c r="K25" s="25">
        <f>INDEX('AEO 2023 Table 42'!89:89,MATCH(K$4,'AEO 2023 Table 42'!$13:$13,0))/100</f>
        <v>1.1822029999999999E-2</v>
      </c>
      <c r="L25" s="25">
        <f>INDEX('AEO 2023 Table 42'!89:89,MATCH(L$4,'AEO 2023 Table 42'!$13:$13,0))/100</f>
        <v>1.187533E-2</v>
      </c>
      <c r="M25" s="25">
        <f>INDEX('AEO 2023 Table 42'!89:89,MATCH(M$4,'AEO 2023 Table 42'!$13:$13,0))/100</f>
        <v>1.180965E-2</v>
      </c>
      <c r="N25" s="25">
        <f>INDEX('AEO 2023 Table 42'!89:89,MATCH(N$4,'AEO 2023 Table 42'!$13:$13,0))/100</f>
        <v>1.193201E-2</v>
      </c>
      <c r="O25" s="25">
        <f>INDEX('AEO 2023 Table 42'!89:89,MATCH(O$4,'AEO 2023 Table 42'!$13:$13,0))/100</f>
        <v>1.1942759999999998E-2</v>
      </c>
      <c r="P25" s="25">
        <f>INDEX('AEO 2023 Table 42'!89:89,MATCH(P$4,'AEO 2023 Table 42'!$13:$13,0))/100</f>
        <v>1.197695E-2</v>
      </c>
      <c r="Q25" s="25">
        <f>INDEX('AEO 2023 Table 42'!89:89,MATCH(Q$4,'AEO 2023 Table 42'!$13:$13,0))/100</f>
        <v>1.1944099999999999E-2</v>
      </c>
      <c r="R25" s="25">
        <f>INDEX('AEO 2023 Table 42'!89:89,MATCH(R$4,'AEO 2023 Table 42'!$13:$13,0))/100</f>
        <v>1.206376E-2</v>
      </c>
      <c r="S25" s="25">
        <f>INDEX('AEO 2023 Table 42'!89:89,MATCH(S$4,'AEO 2023 Table 42'!$13:$13,0))/100</f>
        <v>1.1994659999999999E-2</v>
      </c>
      <c r="T25" s="25">
        <f>INDEX('AEO 2023 Table 42'!89:89,MATCH(T$4,'AEO 2023 Table 42'!$13:$13,0))/100</f>
        <v>1.2028669999999998E-2</v>
      </c>
      <c r="U25" s="25">
        <f>INDEX('AEO 2023 Table 42'!89:89,MATCH(U$4,'AEO 2023 Table 42'!$13:$13,0))/100</f>
        <v>1.205489E-2</v>
      </c>
      <c r="V25" s="25">
        <f>INDEX('AEO 2023 Table 42'!89:89,MATCH(V$4,'AEO 2023 Table 42'!$13:$13,0))/100</f>
        <v>1.198868E-2</v>
      </c>
      <c r="W25" s="25">
        <f>INDEX('AEO 2023 Table 42'!89:89,MATCH(W$4,'AEO 2023 Table 42'!$13:$13,0))/100</f>
        <v>1.199237E-2</v>
      </c>
      <c r="X25" s="25">
        <f>INDEX('AEO 2023 Table 42'!89:89,MATCH(X$4,'AEO 2023 Table 42'!$13:$13,0))/100</f>
        <v>1.2036460000000001E-2</v>
      </c>
      <c r="Y25" s="25">
        <f>INDEX('AEO 2023 Table 42'!89:89,MATCH(Y$4,'AEO 2023 Table 42'!$13:$13,0))/100</f>
        <v>1.20211E-2</v>
      </c>
      <c r="Z25" s="25">
        <f>INDEX('AEO 2023 Table 42'!89:89,MATCH(Z$4,'AEO 2023 Table 42'!$13:$13,0))/100</f>
        <v>1.1984170000000001E-2</v>
      </c>
      <c r="AA25" s="25">
        <f>INDEX('AEO 2023 Table 42'!89:89,MATCH(AA$4,'AEO 2023 Table 42'!$13:$13,0))/100</f>
        <v>1.2039329999999999E-2</v>
      </c>
      <c r="AB25" s="25">
        <f>INDEX('AEO 2023 Table 42'!89:89,MATCH(AB$4,'AEO 2023 Table 42'!$13:$13,0))/100</f>
        <v>1.2043699999999999E-2</v>
      </c>
      <c r="AC25" s="25">
        <f>INDEX('AEO 2023 Table 42'!89:89,MATCH(AC$4,'AEO 2023 Table 42'!$13:$13,0))/100</f>
        <v>1.2049199999999999E-2</v>
      </c>
      <c r="AD25" s="25">
        <f>INDEX('AEO 2023 Table 42'!89:89,MATCH(AD$4,'AEO 2023 Table 42'!$13:$13,0))/100</f>
        <v>1.205208E-2</v>
      </c>
      <c r="AE25" s="25">
        <f>INDEX('AEO 2023 Table 42'!89:89,MATCH(AE$4,'AEO 2023 Table 42'!$13:$13,0))/100</f>
        <v>1.20737E-2</v>
      </c>
      <c r="AF25" s="25">
        <f>INDEX('AEO 2023 Table 42'!89:89,MATCH(AF$4,'AEO 2023 Table 42'!$13:$13,0))/100</f>
        <v>1.206672E-2</v>
      </c>
    </row>
    <row r="26" spans="1:32" x14ac:dyDescent="0.35">
      <c r="A26" s="81" t="s">
        <v>1525</v>
      </c>
      <c r="B26" t="s">
        <v>176</v>
      </c>
      <c r="C26" s="25">
        <f>INDEX('AEO 2022 Table 42'!84:84,MATCH(C$4,'AEO 2022 Table 42'!$14:$14,0))/100</f>
        <v>6.8390380000000001E-2</v>
      </c>
      <c r="D26" s="25">
        <f>INDEX('AEO 2023 Table 42'!90:90,MATCH(D$4,'AEO 2023 Table 42'!$13:$13,0))/100</f>
        <v>5.7887430000000004E-2</v>
      </c>
      <c r="E26" s="25">
        <f>INDEX('AEO 2023 Table 42'!90:90,MATCH(E$4,'AEO 2023 Table 42'!$13:$13,0))/100</f>
        <v>5.5433750000000004E-2</v>
      </c>
      <c r="F26" s="25">
        <f>INDEX('AEO 2023 Table 42'!90:90,MATCH(F$4,'AEO 2023 Table 42'!$13:$13,0))/100</f>
        <v>5.527522E-2</v>
      </c>
      <c r="G26" s="25">
        <f>INDEX('AEO 2023 Table 42'!90:90,MATCH(G$4,'AEO 2023 Table 42'!$13:$13,0))/100</f>
        <v>5.4755019999999995E-2</v>
      </c>
      <c r="H26" s="25">
        <f>INDEX('AEO 2023 Table 42'!90:90,MATCH(H$4,'AEO 2023 Table 42'!$13:$13,0))/100</f>
        <v>5.364737E-2</v>
      </c>
      <c r="I26" s="25">
        <f>INDEX('AEO 2023 Table 42'!90:90,MATCH(I$4,'AEO 2023 Table 42'!$13:$13,0))/100</f>
        <v>5.4039840000000006E-2</v>
      </c>
      <c r="J26" s="25">
        <f>INDEX('AEO 2023 Table 42'!90:90,MATCH(J$4,'AEO 2023 Table 42'!$13:$13,0))/100</f>
        <v>5.3508420000000001E-2</v>
      </c>
      <c r="K26" s="25">
        <f>INDEX('AEO 2023 Table 42'!90:90,MATCH(K$4,'AEO 2023 Table 42'!$13:$13,0))/100</f>
        <v>5.3687500000000006E-2</v>
      </c>
      <c r="L26" s="25">
        <f>INDEX('AEO 2023 Table 42'!90:90,MATCH(L$4,'AEO 2023 Table 42'!$13:$13,0))/100</f>
        <v>5.3418840000000002E-2</v>
      </c>
      <c r="M26" s="25">
        <f>INDEX('AEO 2023 Table 42'!90:90,MATCH(M$4,'AEO 2023 Table 42'!$13:$13,0))/100</f>
        <v>5.3191379999999996E-2</v>
      </c>
      <c r="N26" s="25">
        <f>INDEX('AEO 2023 Table 42'!90:90,MATCH(N$4,'AEO 2023 Table 42'!$13:$13,0))/100</f>
        <v>5.2986279999999997E-2</v>
      </c>
      <c r="O26" s="25">
        <f>INDEX('AEO 2023 Table 42'!90:90,MATCH(O$4,'AEO 2023 Table 42'!$13:$13,0))/100</f>
        <v>5.2700669999999998E-2</v>
      </c>
      <c r="P26" s="25">
        <f>INDEX('AEO 2023 Table 42'!90:90,MATCH(P$4,'AEO 2023 Table 42'!$13:$13,0))/100</f>
        <v>5.267691E-2</v>
      </c>
      <c r="Q26" s="25">
        <f>INDEX('AEO 2023 Table 42'!90:90,MATCH(Q$4,'AEO 2023 Table 42'!$13:$13,0))/100</f>
        <v>5.2498160000000002E-2</v>
      </c>
      <c r="R26" s="25">
        <f>INDEX('AEO 2023 Table 42'!90:90,MATCH(R$4,'AEO 2023 Table 42'!$13:$13,0))/100</f>
        <v>5.2344910000000001E-2</v>
      </c>
      <c r="S26" s="25">
        <f>INDEX('AEO 2023 Table 42'!90:90,MATCH(S$4,'AEO 2023 Table 42'!$13:$13,0))/100</f>
        <v>5.2216639999999995E-2</v>
      </c>
      <c r="T26" s="25">
        <f>INDEX('AEO 2023 Table 42'!90:90,MATCH(T$4,'AEO 2023 Table 42'!$13:$13,0))/100</f>
        <v>5.216022E-2</v>
      </c>
      <c r="U26" s="25">
        <f>INDEX('AEO 2023 Table 42'!90:90,MATCH(U$4,'AEO 2023 Table 42'!$13:$13,0))/100</f>
        <v>5.1968189999999997E-2</v>
      </c>
      <c r="V26" s="25">
        <f>INDEX('AEO 2023 Table 42'!90:90,MATCH(V$4,'AEO 2023 Table 42'!$13:$13,0))/100</f>
        <v>5.1924119999999997E-2</v>
      </c>
      <c r="W26" s="25">
        <f>INDEX('AEO 2023 Table 42'!90:90,MATCH(W$4,'AEO 2023 Table 42'!$13:$13,0))/100</f>
        <v>5.1825250000000003E-2</v>
      </c>
      <c r="X26" s="25">
        <f>INDEX('AEO 2023 Table 42'!90:90,MATCH(X$4,'AEO 2023 Table 42'!$13:$13,0))/100</f>
        <v>5.1727809999999999E-2</v>
      </c>
      <c r="Y26" s="25">
        <f>INDEX('AEO 2023 Table 42'!90:90,MATCH(Y$4,'AEO 2023 Table 42'!$13:$13,0))/100</f>
        <v>5.167364E-2</v>
      </c>
      <c r="Z26" s="25">
        <f>INDEX('AEO 2023 Table 42'!90:90,MATCH(Z$4,'AEO 2023 Table 42'!$13:$13,0))/100</f>
        <v>5.1638419999999997E-2</v>
      </c>
      <c r="AA26" s="25">
        <f>INDEX('AEO 2023 Table 42'!90:90,MATCH(AA$4,'AEO 2023 Table 42'!$13:$13,0))/100</f>
        <v>5.1560170000000002E-2</v>
      </c>
      <c r="AB26" s="25">
        <f>INDEX('AEO 2023 Table 42'!90:90,MATCH(AB$4,'AEO 2023 Table 42'!$13:$13,0))/100</f>
        <v>5.1496820000000006E-2</v>
      </c>
      <c r="AC26" s="25">
        <f>INDEX('AEO 2023 Table 42'!90:90,MATCH(AC$4,'AEO 2023 Table 42'!$13:$13,0))/100</f>
        <v>5.1434559999999997E-2</v>
      </c>
      <c r="AD26" s="25">
        <f>INDEX('AEO 2023 Table 42'!90:90,MATCH(AD$4,'AEO 2023 Table 42'!$13:$13,0))/100</f>
        <v>5.1371060000000003E-2</v>
      </c>
      <c r="AE26" s="25">
        <f>INDEX('AEO 2023 Table 42'!90:90,MATCH(AE$4,'AEO 2023 Table 42'!$13:$13,0))/100</f>
        <v>5.13138E-2</v>
      </c>
      <c r="AF26" s="25">
        <f>INDEX('AEO 2023 Table 42'!90:90,MATCH(AF$4,'AEO 2023 Table 42'!$13:$13,0))/100</f>
        <v>5.1265489999999997E-2</v>
      </c>
    </row>
    <row r="27" spans="1:32" x14ac:dyDescent="0.35">
      <c r="A27" s="81" t="s">
        <v>1527</v>
      </c>
      <c r="B27" t="s">
        <v>177</v>
      </c>
      <c r="C27" s="25">
        <f>INDEX('AEO 2022 Table 42'!85:85,MATCH(C$4,'AEO 2022 Table 42'!$14:$14,0))/100</f>
        <v>2.7864680000000003E-2</v>
      </c>
      <c r="D27" s="25">
        <f>INDEX('AEO 2023 Table 42'!91:91,MATCH(D$4,'AEO 2023 Table 42'!$13:$13,0))/100</f>
        <v>3.4845750000000002E-2</v>
      </c>
      <c r="E27" s="25">
        <f>INDEX('AEO 2023 Table 42'!91:91,MATCH(E$4,'AEO 2023 Table 42'!$13:$13,0))/100</f>
        <v>3.5925039999999998E-2</v>
      </c>
      <c r="F27" s="25">
        <f>INDEX('AEO 2023 Table 42'!91:91,MATCH(F$4,'AEO 2023 Table 42'!$13:$13,0))/100</f>
        <v>3.4781340000000001E-2</v>
      </c>
      <c r="G27" s="25">
        <f>INDEX('AEO 2023 Table 42'!91:91,MATCH(G$4,'AEO 2023 Table 42'!$13:$13,0))/100</f>
        <v>3.4740149999999997E-2</v>
      </c>
      <c r="H27" s="25">
        <f>INDEX('AEO 2023 Table 42'!91:91,MATCH(H$4,'AEO 2023 Table 42'!$13:$13,0))/100</f>
        <v>3.398259E-2</v>
      </c>
      <c r="I27" s="25">
        <f>INDEX('AEO 2023 Table 42'!91:91,MATCH(I$4,'AEO 2023 Table 42'!$13:$13,0))/100</f>
        <v>3.357628E-2</v>
      </c>
      <c r="J27" s="25">
        <f>INDEX('AEO 2023 Table 42'!91:91,MATCH(J$4,'AEO 2023 Table 42'!$13:$13,0))/100</f>
        <v>3.324626E-2</v>
      </c>
      <c r="K27" s="25">
        <f>INDEX('AEO 2023 Table 42'!91:91,MATCH(K$4,'AEO 2023 Table 42'!$13:$13,0))/100</f>
        <v>3.2875580000000001E-2</v>
      </c>
      <c r="L27" s="25">
        <f>INDEX('AEO 2023 Table 42'!91:91,MATCH(L$4,'AEO 2023 Table 42'!$13:$13,0))/100</f>
        <v>3.261944E-2</v>
      </c>
      <c r="M27" s="25">
        <f>INDEX('AEO 2023 Table 42'!91:91,MATCH(M$4,'AEO 2023 Table 42'!$13:$13,0))/100</f>
        <v>3.2441939999999996E-2</v>
      </c>
      <c r="N27" s="25">
        <f>INDEX('AEO 2023 Table 42'!91:91,MATCH(N$4,'AEO 2023 Table 42'!$13:$13,0))/100</f>
        <v>3.2212070000000002E-2</v>
      </c>
      <c r="O27" s="25">
        <f>INDEX('AEO 2023 Table 42'!91:91,MATCH(O$4,'AEO 2023 Table 42'!$13:$13,0))/100</f>
        <v>3.2032199999999997E-2</v>
      </c>
      <c r="P27" s="25">
        <f>INDEX('AEO 2023 Table 42'!91:91,MATCH(P$4,'AEO 2023 Table 42'!$13:$13,0))/100</f>
        <v>3.1846569999999998E-2</v>
      </c>
      <c r="Q27" s="25">
        <f>INDEX('AEO 2023 Table 42'!91:91,MATCH(Q$4,'AEO 2023 Table 42'!$13:$13,0))/100</f>
        <v>3.1725690000000001E-2</v>
      </c>
      <c r="R27" s="25">
        <f>INDEX('AEO 2023 Table 42'!91:91,MATCH(R$4,'AEO 2023 Table 42'!$13:$13,0))/100</f>
        <v>3.1505379999999999E-2</v>
      </c>
      <c r="S27" s="25">
        <f>INDEX('AEO 2023 Table 42'!91:91,MATCH(S$4,'AEO 2023 Table 42'!$13:$13,0))/100</f>
        <v>3.143613E-2</v>
      </c>
      <c r="T27" s="25">
        <f>INDEX('AEO 2023 Table 42'!91:91,MATCH(T$4,'AEO 2023 Table 42'!$13:$13,0))/100</f>
        <v>3.1295169999999997E-2</v>
      </c>
      <c r="U27" s="25">
        <f>INDEX('AEO 2023 Table 42'!91:91,MATCH(U$4,'AEO 2023 Table 42'!$13:$13,0))/100</f>
        <v>3.1178629999999999E-2</v>
      </c>
      <c r="V27" s="25">
        <f>INDEX('AEO 2023 Table 42'!91:91,MATCH(V$4,'AEO 2023 Table 42'!$13:$13,0))/100</f>
        <v>3.1111369999999999E-2</v>
      </c>
      <c r="W27" s="25">
        <f>INDEX('AEO 2023 Table 42'!91:91,MATCH(W$4,'AEO 2023 Table 42'!$13:$13,0))/100</f>
        <v>3.1007590000000002E-2</v>
      </c>
      <c r="X27" s="25">
        <f>INDEX('AEO 2023 Table 42'!91:91,MATCH(X$4,'AEO 2023 Table 42'!$13:$13,0))/100</f>
        <v>3.0883709999999998E-2</v>
      </c>
      <c r="Y27" s="25">
        <f>INDEX('AEO 2023 Table 42'!91:91,MATCH(Y$4,'AEO 2023 Table 42'!$13:$13,0))/100</f>
        <v>3.0785369999999999E-2</v>
      </c>
      <c r="Z27" s="25">
        <f>INDEX('AEO 2023 Table 42'!91:91,MATCH(Z$4,'AEO 2023 Table 42'!$13:$13,0))/100</f>
        <v>3.0714760000000001E-2</v>
      </c>
      <c r="AA27" s="25">
        <f>INDEX('AEO 2023 Table 42'!91:91,MATCH(AA$4,'AEO 2023 Table 42'!$13:$13,0))/100</f>
        <v>3.0598999999999998E-2</v>
      </c>
      <c r="AB27" s="25">
        <f>INDEX('AEO 2023 Table 42'!91:91,MATCH(AB$4,'AEO 2023 Table 42'!$13:$13,0))/100</f>
        <v>3.05133E-2</v>
      </c>
      <c r="AC27" s="25">
        <f>INDEX('AEO 2023 Table 42'!91:91,MATCH(AC$4,'AEO 2023 Table 42'!$13:$13,0))/100</f>
        <v>3.0426700000000001E-2</v>
      </c>
      <c r="AD27" s="25">
        <f>INDEX('AEO 2023 Table 42'!91:91,MATCH(AD$4,'AEO 2023 Table 42'!$13:$13,0))/100</f>
        <v>3.0347590000000001E-2</v>
      </c>
      <c r="AE27" s="25">
        <f>INDEX('AEO 2023 Table 42'!91:91,MATCH(AE$4,'AEO 2023 Table 42'!$13:$13,0))/100</f>
        <v>3.0256539999999998E-2</v>
      </c>
      <c r="AF27" s="25">
        <f>INDEX('AEO 2023 Table 42'!91:91,MATCH(AF$4,'AEO 2023 Table 42'!$13:$13,0))/100</f>
        <v>3.0195420000000001E-2</v>
      </c>
    </row>
    <row r="28" spans="1:32" x14ac:dyDescent="0.35">
      <c r="A28" s="81" t="s">
        <v>1529</v>
      </c>
      <c r="B28" t="s">
        <v>178</v>
      </c>
      <c r="C28" s="25">
        <f>INDEX('AEO 2022 Table 42'!86:86,MATCH(C$4,'AEO 2022 Table 42'!$14:$14,0))/100</f>
        <v>5.0232210000000006E-2</v>
      </c>
      <c r="D28" s="25">
        <f>INDEX('AEO 2023 Table 42'!92:92,MATCH(D$4,'AEO 2023 Table 42'!$13:$13,0))/100</f>
        <v>4.7800209999999996E-2</v>
      </c>
      <c r="E28" s="25">
        <f>INDEX('AEO 2023 Table 42'!92:92,MATCH(E$4,'AEO 2023 Table 42'!$13:$13,0))/100</f>
        <v>4.7049359999999998E-2</v>
      </c>
      <c r="F28" s="25">
        <f>INDEX('AEO 2023 Table 42'!92:92,MATCH(F$4,'AEO 2023 Table 42'!$13:$13,0))/100</f>
        <v>4.6600089999999997E-2</v>
      </c>
      <c r="G28" s="25">
        <f>INDEX('AEO 2023 Table 42'!92:92,MATCH(G$4,'AEO 2023 Table 42'!$13:$13,0))/100</f>
        <v>4.6176990000000001E-2</v>
      </c>
      <c r="H28" s="25">
        <f>INDEX('AEO 2023 Table 42'!92:92,MATCH(H$4,'AEO 2023 Table 42'!$13:$13,0))/100</f>
        <v>4.5867999999999999E-2</v>
      </c>
      <c r="I28" s="25">
        <f>INDEX('AEO 2023 Table 42'!92:92,MATCH(I$4,'AEO 2023 Table 42'!$13:$13,0))/100</f>
        <v>4.553604E-2</v>
      </c>
      <c r="J28" s="25">
        <f>INDEX('AEO 2023 Table 42'!92:92,MATCH(J$4,'AEO 2023 Table 42'!$13:$13,0))/100</f>
        <v>4.5278939999999997E-2</v>
      </c>
      <c r="K28" s="25">
        <f>INDEX('AEO 2023 Table 42'!92:92,MATCH(K$4,'AEO 2023 Table 42'!$13:$13,0))/100</f>
        <v>4.5011219999999998E-2</v>
      </c>
      <c r="L28" s="25">
        <f>INDEX('AEO 2023 Table 42'!92:92,MATCH(L$4,'AEO 2023 Table 42'!$13:$13,0))/100</f>
        <v>4.4839039999999997E-2</v>
      </c>
      <c r="M28" s="25">
        <f>INDEX('AEO 2023 Table 42'!92:92,MATCH(M$4,'AEO 2023 Table 42'!$13:$13,0))/100</f>
        <v>4.466676E-2</v>
      </c>
      <c r="N28" s="25">
        <f>INDEX('AEO 2023 Table 42'!92:92,MATCH(N$4,'AEO 2023 Table 42'!$13:$13,0))/100</f>
        <v>4.4523630000000002E-2</v>
      </c>
      <c r="O28" s="25">
        <f>INDEX('AEO 2023 Table 42'!92:92,MATCH(O$4,'AEO 2023 Table 42'!$13:$13,0))/100</f>
        <v>4.4393549999999997E-2</v>
      </c>
      <c r="P28" s="25">
        <f>INDEX('AEO 2023 Table 42'!92:92,MATCH(P$4,'AEO 2023 Table 42'!$13:$13,0))/100</f>
        <v>4.4223290000000005E-2</v>
      </c>
      <c r="Q28" s="25">
        <f>INDEX('AEO 2023 Table 42'!92:92,MATCH(Q$4,'AEO 2023 Table 42'!$13:$13,0))/100</f>
        <v>4.4098129999999999E-2</v>
      </c>
      <c r="R28" s="25">
        <f>INDEX('AEO 2023 Table 42'!92:92,MATCH(R$4,'AEO 2023 Table 42'!$13:$13,0))/100</f>
        <v>4.4025389999999998E-2</v>
      </c>
      <c r="S28" s="25">
        <f>INDEX('AEO 2023 Table 42'!92:92,MATCH(S$4,'AEO 2023 Table 42'!$13:$13,0))/100</f>
        <v>4.3913580000000001E-2</v>
      </c>
      <c r="T28" s="25">
        <f>INDEX('AEO 2023 Table 42'!92:92,MATCH(T$4,'AEO 2023 Table 42'!$13:$13,0))/100</f>
        <v>4.382395E-2</v>
      </c>
      <c r="U28" s="25">
        <f>INDEX('AEO 2023 Table 42'!92:92,MATCH(U$4,'AEO 2023 Table 42'!$13:$13,0))/100</f>
        <v>4.3771820000000003E-2</v>
      </c>
      <c r="V28" s="25">
        <f>INDEX('AEO 2023 Table 42'!92:92,MATCH(V$4,'AEO 2023 Table 42'!$13:$13,0))/100</f>
        <v>4.3658759999999998E-2</v>
      </c>
      <c r="W28" s="25">
        <f>INDEX('AEO 2023 Table 42'!92:92,MATCH(W$4,'AEO 2023 Table 42'!$13:$13,0))/100</f>
        <v>4.3579630000000001E-2</v>
      </c>
      <c r="X28" s="25">
        <f>INDEX('AEO 2023 Table 42'!92:92,MATCH(X$4,'AEO 2023 Table 42'!$13:$13,0))/100</f>
        <v>4.3520589999999998E-2</v>
      </c>
      <c r="Y28" s="25">
        <f>INDEX('AEO 2023 Table 42'!92:92,MATCH(Y$4,'AEO 2023 Table 42'!$13:$13,0))/100</f>
        <v>4.343822E-2</v>
      </c>
      <c r="Z28" s="25">
        <f>INDEX('AEO 2023 Table 42'!92:92,MATCH(Z$4,'AEO 2023 Table 42'!$13:$13,0))/100</f>
        <v>4.3358090000000002E-2</v>
      </c>
      <c r="AA28" s="25">
        <f>INDEX('AEO 2023 Table 42'!92:92,MATCH(AA$4,'AEO 2023 Table 42'!$13:$13,0))/100</f>
        <v>4.3318070000000007E-2</v>
      </c>
      <c r="AB28" s="25">
        <f>INDEX('AEO 2023 Table 42'!92:92,MATCH(AB$4,'AEO 2023 Table 42'!$13:$13,0))/100</f>
        <v>4.3259740000000005E-2</v>
      </c>
      <c r="AC28" s="25">
        <f>INDEX('AEO 2023 Table 42'!92:92,MATCH(AC$4,'AEO 2023 Table 42'!$13:$13,0))/100</f>
        <v>4.3202160000000003E-2</v>
      </c>
      <c r="AD28" s="25">
        <f>INDEX('AEO 2023 Table 42'!92:92,MATCH(AD$4,'AEO 2023 Table 42'!$13:$13,0))/100</f>
        <v>4.3148369999999998E-2</v>
      </c>
      <c r="AE28" s="25">
        <f>INDEX('AEO 2023 Table 42'!92:92,MATCH(AE$4,'AEO 2023 Table 42'!$13:$13,0))/100</f>
        <v>4.3098580000000004E-2</v>
      </c>
      <c r="AF28" s="25">
        <f>INDEX('AEO 2023 Table 42'!92:92,MATCH(AF$4,'AEO 2023 Table 42'!$13:$13,0))/100</f>
        <v>4.3046069999999999E-2</v>
      </c>
    </row>
    <row r="29" spans="1:32" x14ac:dyDescent="0.35">
      <c r="A29" s="81" t="s">
        <v>1514</v>
      </c>
      <c r="B29" t="s">
        <v>201</v>
      </c>
      <c r="C29" s="25">
        <f>INDEX('AEO 2022 Table 42'!87:87,MATCH(C$4,'AEO 2022 Table 42'!$14:$14,0))/100</f>
        <v>0.16554660999999998</v>
      </c>
      <c r="D29" s="25">
        <f>INDEX('AEO 2023 Table 42'!93:93,MATCH(D$4,'AEO 2023 Table 42'!$13:$13,0))/100</f>
        <v>0.17835712000000001</v>
      </c>
      <c r="E29" s="25">
        <f>INDEX('AEO 2023 Table 42'!93:93,MATCH(E$4,'AEO 2023 Table 42'!$13:$13,0))/100</f>
        <v>0.18590789999999999</v>
      </c>
      <c r="F29" s="25">
        <f>INDEX('AEO 2023 Table 42'!93:93,MATCH(F$4,'AEO 2023 Table 42'!$13:$13,0))/100</f>
        <v>0.18520102000000002</v>
      </c>
      <c r="G29" s="25">
        <f>INDEX('AEO 2023 Table 42'!93:93,MATCH(G$4,'AEO 2023 Table 42'!$13:$13,0))/100</f>
        <v>0.18683181999999998</v>
      </c>
      <c r="H29" s="25">
        <f>INDEX('AEO 2023 Table 42'!93:93,MATCH(H$4,'AEO 2023 Table 42'!$13:$13,0))/100</f>
        <v>0.18556093000000001</v>
      </c>
      <c r="I29" s="25">
        <f>INDEX('AEO 2023 Table 42'!93:93,MATCH(I$4,'AEO 2023 Table 42'!$13:$13,0))/100</f>
        <v>0.18606554</v>
      </c>
      <c r="J29" s="25">
        <f>INDEX('AEO 2023 Table 42'!93:93,MATCH(J$4,'AEO 2023 Table 42'!$13:$13,0))/100</f>
        <v>0.18616066000000001</v>
      </c>
      <c r="K29" s="25">
        <f>INDEX('AEO 2023 Table 42'!93:93,MATCH(K$4,'AEO 2023 Table 42'!$13:$13,0))/100</f>
        <v>0.18589327</v>
      </c>
      <c r="L29" s="25">
        <f>INDEX('AEO 2023 Table 42'!93:93,MATCH(L$4,'AEO 2023 Table 42'!$13:$13,0))/100</f>
        <v>0.18596424</v>
      </c>
      <c r="M29" s="25">
        <f>INDEX('AEO 2023 Table 42'!93:93,MATCH(M$4,'AEO 2023 Table 42'!$13:$13,0))/100</f>
        <v>0.18622448</v>
      </c>
      <c r="N29" s="25">
        <f>INDEX('AEO 2023 Table 42'!93:93,MATCH(N$4,'AEO 2023 Table 42'!$13:$13,0))/100</f>
        <v>0.18631434999999999</v>
      </c>
      <c r="O29" s="25">
        <f>INDEX('AEO 2023 Table 42'!93:93,MATCH(O$4,'AEO 2023 Table 42'!$13:$13,0))/100</f>
        <v>0.18646509000000003</v>
      </c>
      <c r="P29" s="25">
        <f>INDEX('AEO 2023 Table 42'!93:93,MATCH(P$4,'AEO 2023 Table 42'!$13:$13,0))/100</f>
        <v>0.18651661</v>
      </c>
      <c r="Q29" s="25">
        <f>INDEX('AEO 2023 Table 42'!93:93,MATCH(Q$4,'AEO 2023 Table 42'!$13:$13,0))/100</f>
        <v>0.18673279000000001</v>
      </c>
      <c r="R29" s="25">
        <f>INDEX('AEO 2023 Table 42'!93:93,MATCH(R$4,'AEO 2023 Table 42'!$13:$13,0))/100</f>
        <v>0.18647919000000002</v>
      </c>
      <c r="S29" s="25">
        <f>INDEX('AEO 2023 Table 42'!93:93,MATCH(S$4,'AEO 2023 Table 42'!$13:$13,0))/100</f>
        <v>0.1867625</v>
      </c>
      <c r="T29" s="25">
        <f>INDEX('AEO 2023 Table 42'!93:93,MATCH(T$4,'AEO 2023 Table 42'!$13:$13,0))/100</f>
        <v>0.18673746000000002</v>
      </c>
      <c r="U29" s="25">
        <f>INDEX('AEO 2023 Table 42'!93:93,MATCH(U$4,'AEO 2023 Table 42'!$13:$13,0))/100</f>
        <v>0.18668164999999998</v>
      </c>
      <c r="V29" s="25">
        <f>INDEX('AEO 2023 Table 42'!93:93,MATCH(V$4,'AEO 2023 Table 42'!$13:$13,0))/100</f>
        <v>0.18695862000000002</v>
      </c>
      <c r="W29" s="25">
        <f>INDEX('AEO 2023 Table 42'!93:93,MATCH(W$4,'AEO 2023 Table 42'!$13:$13,0))/100</f>
        <v>0.18697244999999998</v>
      </c>
      <c r="X29" s="25">
        <f>INDEX('AEO 2023 Table 42'!93:93,MATCH(X$4,'AEO 2023 Table 42'!$13:$13,0))/100</f>
        <v>0.18691219000000001</v>
      </c>
      <c r="Y29" s="25">
        <f>INDEX('AEO 2023 Table 42'!93:93,MATCH(Y$4,'AEO 2023 Table 42'!$13:$13,0))/100</f>
        <v>0.18701712000000001</v>
      </c>
      <c r="Z29" s="25">
        <f>INDEX('AEO 2023 Table 42'!93:93,MATCH(Z$4,'AEO 2023 Table 42'!$13:$13,0))/100</f>
        <v>0.18715938999999998</v>
      </c>
      <c r="AA29" s="25">
        <f>INDEX('AEO 2023 Table 42'!93:93,MATCH(AA$4,'AEO 2023 Table 42'!$13:$13,0))/100</f>
        <v>0.18710535</v>
      </c>
      <c r="AB29" s="25">
        <f>INDEX('AEO 2023 Table 42'!93:93,MATCH(AB$4,'AEO 2023 Table 42'!$13:$13,0))/100</f>
        <v>0.18714217999999999</v>
      </c>
      <c r="AC29" s="25">
        <f>INDEX('AEO 2023 Table 42'!93:93,MATCH(AC$4,'AEO 2023 Table 42'!$13:$13,0))/100</f>
        <v>0.18717448999999997</v>
      </c>
      <c r="AD29" s="25">
        <f>INDEX('AEO 2023 Table 42'!93:93,MATCH(AD$4,'AEO 2023 Table 42'!$13:$13,0))/100</f>
        <v>0.18722180999999999</v>
      </c>
      <c r="AE29" s="25">
        <f>INDEX('AEO 2023 Table 42'!93:93,MATCH(AE$4,'AEO 2023 Table 42'!$13:$13,0))/100</f>
        <v>0.18720762000000002</v>
      </c>
      <c r="AF29" s="25">
        <f>INDEX('AEO 2023 Table 42'!93:93,MATCH(AF$4,'AEO 2023 Table 42'!$13:$13,0))/100</f>
        <v>0.18729089999999998</v>
      </c>
    </row>
    <row r="30" spans="1:32" x14ac:dyDescent="0.35">
      <c r="A30" s="81" t="s">
        <v>1516</v>
      </c>
      <c r="B30" t="s">
        <v>202</v>
      </c>
      <c r="C30" s="25">
        <f>INDEX('AEO 2022 Table 42'!88:88,MATCH(C$4,'AEO 2022 Table 42'!$14:$14,0))/100</f>
        <v>0.40015830999999996</v>
      </c>
      <c r="D30" s="25">
        <f>INDEX('AEO 2023 Table 42'!94:94,MATCH(D$4,'AEO 2023 Table 42'!$13:$13,0))/100</f>
        <v>0.41117966</v>
      </c>
      <c r="E30" s="25">
        <f>INDEX('AEO 2023 Table 42'!94:94,MATCH(E$4,'AEO 2023 Table 42'!$13:$13,0))/100</f>
        <v>0.40864863999999995</v>
      </c>
      <c r="F30" s="25">
        <f>INDEX('AEO 2023 Table 42'!94:94,MATCH(F$4,'AEO 2023 Table 42'!$13:$13,0))/100</f>
        <v>0.40892997999999997</v>
      </c>
      <c r="G30" s="25">
        <f>INDEX('AEO 2023 Table 42'!94:94,MATCH(G$4,'AEO 2023 Table 42'!$13:$13,0))/100</f>
        <v>0.40787476</v>
      </c>
      <c r="H30" s="25">
        <f>INDEX('AEO 2023 Table 42'!94:94,MATCH(H$4,'AEO 2023 Table 42'!$13:$13,0))/100</f>
        <v>0.40897201999999999</v>
      </c>
      <c r="I30" s="25">
        <f>INDEX('AEO 2023 Table 42'!94:94,MATCH(I$4,'AEO 2023 Table 42'!$13:$13,0))/100</f>
        <v>0.40820503000000002</v>
      </c>
      <c r="J30" s="25">
        <f>INDEX('AEO 2023 Table 42'!94:94,MATCH(J$4,'AEO 2023 Table 42'!$13:$13,0))/100</f>
        <v>0.40850451999999998</v>
      </c>
      <c r="K30" s="25">
        <f>INDEX('AEO 2023 Table 42'!94:94,MATCH(K$4,'AEO 2023 Table 42'!$13:$13,0))/100</f>
        <v>0.40781292000000002</v>
      </c>
      <c r="L30" s="25">
        <f>INDEX('AEO 2023 Table 42'!94:94,MATCH(L$4,'AEO 2023 Table 42'!$13:$13,0))/100</f>
        <v>0.40781445</v>
      </c>
      <c r="M30" s="25">
        <f>INDEX('AEO 2023 Table 42'!94:94,MATCH(M$4,'AEO 2023 Table 42'!$13:$13,0))/100</f>
        <v>0.40768943999999996</v>
      </c>
      <c r="N30" s="25">
        <f>INDEX('AEO 2023 Table 42'!94:94,MATCH(N$4,'AEO 2023 Table 42'!$13:$13,0))/100</f>
        <v>0.40767611999999998</v>
      </c>
      <c r="O30" s="25">
        <f>INDEX('AEO 2023 Table 42'!94:94,MATCH(O$4,'AEO 2023 Table 42'!$13:$13,0))/100</f>
        <v>0.40770102999999996</v>
      </c>
      <c r="P30" s="25">
        <f>INDEX('AEO 2023 Table 42'!94:94,MATCH(P$4,'AEO 2023 Table 42'!$13:$13,0))/100</f>
        <v>0.40745292999999999</v>
      </c>
      <c r="Q30" s="25">
        <f>INDEX('AEO 2023 Table 42'!94:94,MATCH(Q$4,'AEO 2023 Table 42'!$13:$13,0))/100</f>
        <v>0.40734543000000001</v>
      </c>
      <c r="R30" s="25">
        <f>INDEX('AEO 2023 Table 42'!94:94,MATCH(R$4,'AEO 2023 Table 42'!$13:$13,0))/100</f>
        <v>0.40759064</v>
      </c>
      <c r="S30" s="25">
        <f>INDEX('AEO 2023 Table 42'!94:94,MATCH(S$4,'AEO 2023 Table 42'!$13:$13,0))/100</f>
        <v>0.40735305999999999</v>
      </c>
      <c r="T30" s="25">
        <f>INDEX('AEO 2023 Table 42'!94:94,MATCH(T$4,'AEO 2023 Table 42'!$13:$13,0))/100</f>
        <v>0.40721718000000001</v>
      </c>
      <c r="U30" s="25">
        <f>INDEX('AEO 2023 Table 42'!94:94,MATCH(U$4,'AEO 2023 Table 42'!$13:$13,0))/100</f>
        <v>0.40724262000000006</v>
      </c>
      <c r="V30" s="25">
        <f>INDEX('AEO 2023 Table 42'!94:94,MATCH(V$4,'AEO 2023 Table 42'!$13:$13,0))/100</f>
        <v>0.40688575999999999</v>
      </c>
      <c r="W30" s="25">
        <f>INDEX('AEO 2023 Table 42'!94:94,MATCH(W$4,'AEO 2023 Table 42'!$13:$13,0))/100</f>
        <v>0.40681182999999999</v>
      </c>
      <c r="X30" s="25">
        <f>INDEX('AEO 2023 Table 42'!94:94,MATCH(X$4,'AEO 2023 Table 42'!$13:$13,0))/100</f>
        <v>0.40685443999999998</v>
      </c>
      <c r="Y30" s="25">
        <f>INDEX('AEO 2023 Table 42'!94:94,MATCH(Y$4,'AEO 2023 Table 42'!$13:$13,0))/100</f>
        <v>0.40666961999999995</v>
      </c>
      <c r="Z30" s="25">
        <f>INDEX('AEO 2023 Table 42'!94:94,MATCH(Z$4,'AEO 2023 Table 42'!$13:$13,0))/100</f>
        <v>0.40642033</v>
      </c>
      <c r="AA30" s="25">
        <f>INDEX('AEO 2023 Table 42'!94:94,MATCH(AA$4,'AEO 2023 Table 42'!$13:$13,0))/100</f>
        <v>0.40645088000000001</v>
      </c>
      <c r="AB30" s="25">
        <f>INDEX('AEO 2023 Table 42'!94:94,MATCH(AB$4,'AEO 2023 Table 42'!$13:$13,0))/100</f>
        <v>0.40636893999999996</v>
      </c>
      <c r="AC30" s="25">
        <f>INDEX('AEO 2023 Table 42'!94:94,MATCH(AC$4,'AEO 2023 Table 42'!$13:$13,0))/100</f>
        <v>0.40629680999999995</v>
      </c>
      <c r="AD30" s="25">
        <f>INDEX('AEO 2023 Table 42'!94:94,MATCH(AD$4,'AEO 2023 Table 42'!$13:$13,0))/100</f>
        <v>0.40622517000000002</v>
      </c>
      <c r="AE30" s="25">
        <f>INDEX('AEO 2023 Table 42'!94:94,MATCH(AE$4,'AEO 2023 Table 42'!$13:$13,0))/100</f>
        <v>0.40619835000000004</v>
      </c>
      <c r="AF30" s="25">
        <f>INDEX('AEO 2023 Table 42'!94:94,MATCH(AF$4,'AEO 2023 Table 42'!$13:$13,0))/100</f>
        <v>0.40607746</v>
      </c>
    </row>
    <row r="32" spans="1:32" s="43" customFormat="1" x14ac:dyDescent="0.35">
      <c r="A32" s="42"/>
      <c r="B32" s="42" t="s">
        <v>1153</v>
      </c>
    </row>
    <row r="33" spans="1:32" x14ac:dyDescent="0.35">
      <c r="A33" s="45" t="s">
        <v>1149</v>
      </c>
      <c r="B33" s="45" t="s">
        <v>1149</v>
      </c>
      <c r="C33" s="38"/>
    </row>
    <row r="34" spans="1:32" x14ac:dyDescent="0.35">
      <c r="B34" t="s">
        <v>278</v>
      </c>
      <c r="C34" s="25">
        <f t="shared" ref="C34:AF34" si="3">C14*C$9</f>
        <v>1.4595419414608413E-3</v>
      </c>
      <c r="D34" s="25">
        <f t="shared" si="3"/>
        <v>1.8899903804377126E-3</v>
      </c>
      <c r="E34" s="25">
        <f t="shared" si="3"/>
        <v>1.439697586953028E-3</v>
      </c>
      <c r="F34" s="25">
        <f t="shared" si="3"/>
        <v>1.5634577838464397E-3</v>
      </c>
      <c r="G34" s="25">
        <f t="shared" si="3"/>
        <v>1.4168713213500593E-3</v>
      </c>
      <c r="H34" s="25">
        <f t="shared" si="3"/>
        <v>1.4616774550226675E-3</v>
      </c>
      <c r="I34" s="25">
        <f t="shared" si="3"/>
        <v>1.4791826927326732E-3</v>
      </c>
      <c r="J34" s="25">
        <f t="shared" si="3"/>
        <v>1.485348309949019E-3</v>
      </c>
      <c r="K34" s="25">
        <f t="shared" si="3"/>
        <v>1.4810345518807223E-3</v>
      </c>
      <c r="L34" s="25">
        <f t="shared" si="3"/>
        <v>1.4985451527046824E-3</v>
      </c>
      <c r="M34" s="25">
        <f t="shared" si="3"/>
        <v>1.4935221381949086E-3</v>
      </c>
      <c r="N34" s="25">
        <f t="shared" si="3"/>
        <v>1.5081281169360304E-3</v>
      </c>
      <c r="O34" s="25">
        <f t="shared" si="3"/>
        <v>1.5140289940062351E-3</v>
      </c>
      <c r="P34" s="25">
        <f t="shared" si="3"/>
        <v>1.5150814792854643E-3</v>
      </c>
      <c r="Q34" s="25">
        <f t="shared" si="3"/>
        <v>1.5025941483452249E-3</v>
      </c>
      <c r="R34" s="25">
        <f t="shared" si="3"/>
        <v>1.5325671484171393E-3</v>
      </c>
      <c r="S34" s="25">
        <f t="shared" si="3"/>
        <v>1.5193189083060846E-3</v>
      </c>
      <c r="T34" s="25">
        <f t="shared" si="3"/>
        <v>1.5388360624625029E-3</v>
      </c>
      <c r="U34" s="25">
        <f t="shared" si="3"/>
        <v>1.563265740794286E-3</v>
      </c>
      <c r="V34" s="25">
        <f t="shared" si="3"/>
        <v>1.5264892520316349E-3</v>
      </c>
      <c r="W34" s="25">
        <f t="shared" si="3"/>
        <v>1.5247540223020919E-3</v>
      </c>
      <c r="X34" s="25">
        <f t="shared" si="3"/>
        <v>1.5314996984494961E-3</v>
      </c>
      <c r="Y34" s="25">
        <f t="shared" si="3"/>
        <v>1.5230133596554952E-3</v>
      </c>
      <c r="Z34" s="25">
        <f t="shared" si="3"/>
        <v>1.5060713039050145E-3</v>
      </c>
      <c r="AA34" s="25">
        <f t="shared" si="3"/>
        <v>1.5126440232398671E-3</v>
      </c>
      <c r="AB34" s="25">
        <f t="shared" si="3"/>
        <v>1.5086749408998884E-3</v>
      </c>
      <c r="AC34" s="25">
        <f t="shared" si="3"/>
        <v>1.5044583799183405E-3</v>
      </c>
      <c r="AD34" s="25">
        <f t="shared" si="3"/>
        <v>1.5006454399618724E-3</v>
      </c>
      <c r="AE34" s="25">
        <f t="shared" si="3"/>
        <v>1.5030589611829005E-3</v>
      </c>
      <c r="AF34" s="25">
        <f t="shared" si="3"/>
        <v>1.5006149274804372E-3</v>
      </c>
    </row>
    <row r="35" spans="1:32" x14ac:dyDescent="0.35">
      <c r="B35" t="s">
        <v>280</v>
      </c>
      <c r="C35" s="25">
        <f t="shared" ref="C35:R41" si="4">C15*C$9</f>
        <v>2.0645084515503023E-2</v>
      </c>
      <c r="D35" s="25">
        <f t="shared" si="4"/>
        <v>1.9856035211670887E-2</v>
      </c>
      <c r="E35" s="25">
        <f t="shared" si="4"/>
        <v>1.5177240804205931E-2</v>
      </c>
      <c r="F35" s="25">
        <f t="shared" si="4"/>
        <v>1.5649775126814949E-2</v>
      </c>
      <c r="G35" s="25">
        <f t="shared" si="4"/>
        <v>1.3837322724386349E-2</v>
      </c>
      <c r="H35" s="25">
        <f t="shared" si="4"/>
        <v>1.4258127450076883E-2</v>
      </c>
      <c r="I35" s="25">
        <f t="shared" si="4"/>
        <v>1.4164502928191183E-2</v>
      </c>
      <c r="J35" s="25">
        <f t="shared" si="4"/>
        <v>1.3964556669131522E-2</v>
      </c>
      <c r="K35" s="25">
        <f t="shared" si="4"/>
        <v>1.3927265824993583E-2</v>
      </c>
      <c r="L35" s="25">
        <f t="shared" si="4"/>
        <v>1.3964734489368795E-2</v>
      </c>
      <c r="M35" s="25">
        <f t="shared" si="4"/>
        <v>1.3793847365732251E-2</v>
      </c>
      <c r="N35" s="25">
        <f t="shared" si="4"/>
        <v>1.3822084419827159E-2</v>
      </c>
      <c r="O35" s="25">
        <f t="shared" si="4"/>
        <v>1.3780523093050591E-2</v>
      </c>
      <c r="P35" s="25">
        <f t="shared" si="4"/>
        <v>1.371664772557538E-2</v>
      </c>
      <c r="Q35" s="25">
        <f t="shared" si="4"/>
        <v>1.3521706075479241E-2</v>
      </c>
      <c r="R35" s="25">
        <f t="shared" si="4"/>
        <v>1.3711469452652373E-2</v>
      </c>
      <c r="S35" s="25">
        <f t="shared" ref="S35:AF35" si="5">S15*S$9</f>
        <v>1.3534423488152468E-2</v>
      </c>
      <c r="T35" s="25">
        <f t="shared" si="5"/>
        <v>1.3543900565517542E-2</v>
      </c>
      <c r="U35" s="25">
        <f t="shared" si="5"/>
        <v>1.3615326045229791E-2</v>
      </c>
      <c r="V35" s="25">
        <f t="shared" si="5"/>
        <v>1.3340183526317159E-2</v>
      </c>
      <c r="W35" s="25">
        <f t="shared" si="5"/>
        <v>1.3249272853164424E-2</v>
      </c>
      <c r="X35" s="25">
        <f t="shared" si="5"/>
        <v>1.3246567936366895E-2</v>
      </c>
      <c r="Y35" s="25">
        <f t="shared" si="5"/>
        <v>1.31272880974785E-2</v>
      </c>
      <c r="Z35" s="25">
        <f t="shared" si="5"/>
        <v>1.2937284254334458E-2</v>
      </c>
      <c r="AA35" s="25">
        <f t="shared" si="5"/>
        <v>1.294045290531059E-2</v>
      </c>
      <c r="AB35" s="25">
        <f t="shared" si="5"/>
        <v>1.2861250166033669E-2</v>
      </c>
      <c r="AC35" s="25">
        <f t="shared" si="5"/>
        <v>1.2787066183303178E-2</v>
      </c>
      <c r="AD35" s="25">
        <f t="shared" si="5"/>
        <v>1.271333622323381E-2</v>
      </c>
      <c r="AE35" s="25">
        <f t="shared" si="5"/>
        <v>1.2690323265883792E-2</v>
      </c>
      <c r="AF35" s="25">
        <f t="shared" si="5"/>
        <v>1.2613479140387915E-2</v>
      </c>
    </row>
    <row r="36" spans="1:32" x14ac:dyDescent="0.35">
      <c r="B36" t="s">
        <v>282</v>
      </c>
      <c r="C36" s="25">
        <f t="shared" si="4"/>
        <v>4.8352174440553307E-2</v>
      </c>
      <c r="D36" s="25">
        <f t="shared" ref="D36:R36" si="6">D16*D$9</f>
        <v>6.0202024988669493E-2</v>
      </c>
      <c r="E36" s="25">
        <f t="shared" si="6"/>
        <v>5.0171825701491382E-2</v>
      </c>
      <c r="F36" s="25">
        <f t="shared" si="6"/>
        <v>5.1338037339474715E-2</v>
      </c>
      <c r="G36" s="25">
        <f t="shared" si="6"/>
        <v>4.6893825886432851E-2</v>
      </c>
      <c r="H36" s="25">
        <f t="shared" si="6"/>
        <v>4.6891193141782153E-2</v>
      </c>
      <c r="I36" s="25">
        <f t="shared" si="6"/>
        <v>4.6635061147682941E-2</v>
      </c>
      <c r="J36" s="25">
        <f t="shared" si="6"/>
        <v>4.595959921481467E-2</v>
      </c>
      <c r="K36" s="25">
        <f t="shared" si="6"/>
        <v>4.5496360220923272E-2</v>
      </c>
      <c r="L36" s="25">
        <f t="shared" si="6"/>
        <v>4.5537816848044456E-2</v>
      </c>
      <c r="M36" s="25">
        <f t="shared" si="6"/>
        <v>4.5156270747615766E-2</v>
      </c>
      <c r="N36" s="25">
        <f t="shared" si="6"/>
        <v>4.5236942659419591E-2</v>
      </c>
      <c r="O36" s="25">
        <f t="shared" si="6"/>
        <v>4.5142537854082662E-2</v>
      </c>
      <c r="P36" s="25">
        <f t="shared" si="6"/>
        <v>4.4892361282464724E-2</v>
      </c>
      <c r="Q36" s="25">
        <f t="shared" si="6"/>
        <v>4.4418408895032138E-2</v>
      </c>
      <c r="R36" s="25">
        <f t="shared" si="6"/>
        <v>4.48598537988706E-2</v>
      </c>
      <c r="S36" s="25">
        <f t="shared" ref="S36:AF36" si="7">S16*S$9</f>
        <v>4.4390298697646109E-2</v>
      </c>
      <c r="T36" s="25">
        <f t="shared" si="7"/>
        <v>4.4421899711480181E-2</v>
      </c>
      <c r="U36" s="25">
        <f t="shared" si="7"/>
        <v>4.4678094416165555E-2</v>
      </c>
      <c r="V36" s="25">
        <f t="shared" si="7"/>
        <v>4.3856536825212629E-2</v>
      </c>
      <c r="W36" s="25">
        <f t="shared" si="7"/>
        <v>4.3581541262094917E-2</v>
      </c>
      <c r="X36" s="25">
        <f t="shared" si="7"/>
        <v>4.3524256423548985E-2</v>
      </c>
      <c r="Y36" s="25">
        <f t="shared" si="7"/>
        <v>4.3183169464430265E-2</v>
      </c>
      <c r="Z36" s="25">
        <f t="shared" si="7"/>
        <v>4.2652999630903111E-2</v>
      </c>
      <c r="AA36" s="25">
        <f t="shared" si="7"/>
        <v>4.2602406206521122E-2</v>
      </c>
      <c r="AB36" s="25">
        <f t="shared" si="7"/>
        <v>4.2366135675728341E-2</v>
      </c>
      <c r="AC36" s="25">
        <f t="shared" si="7"/>
        <v>4.2135225698680341E-2</v>
      </c>
      <c r="AD36" s="25">
        <f t="shared" si="7"/>
        <v>4.1913865327487122E-2</v>
      </c>
      <c r="AE36" s="25">
        <f t="shared" si="7"/>
        <v>4.1821739591787012E-2</v>
      </c>
      <c r="AF36" s="25">
        <f t="shared" si="7"/>
        <v>4.1634273355716601E-2</v>
      </c>
    </row>
    <row r="37" spans="1:32" x14ac:dyDescent="0.35">
      <c r="B37" t="s">
        <v>284</v>
      </c>
      <c r="C37" s="25">
        <f t="shared" si="4"/>
        <v>0.11210410752259013</v>
      </c>
      <c r="D37" s="25">
        <f t="shared" si="4"/>
        <v>0.10705351331682467</v>
      </c>
      <c r="E37" s="25">
        <f t="shared" si="4"/>
        <v>0.11597386393249985</v>
      </c>
      <c r="F37" s="25">
        <f t="shared" si="4"/>
        <v>0.1108583287268779</v>
      </c>
      <c r="G37" s="25">
        <f t="shared" si="4"/>
        <v>0.10990884169993287</v>
      </c>
      <c r="H37" s="25">
        <f t="shared" si="4"/>
        <v>0.10398259334836463</v>
      </c>
      <c r="I37" s="25">
        <f t="shared" si="4"/>
        <v>0.10209397483343066</v>
      </c>
      <c r="J37" s="25">
        <f t="shared" si="4"/>
        <v>0.10029018125268011</v>
      </c>
      <c r="K37" s="25">
        <f t="shared" si="4"/>
        <v>9.9003765218081616E-2</v>
      </c>
      <c r="L37" s="25">
        <f t="shared" si="4"/>
        <v>9.8518832066165546E-2</v>
      </c>
      <c r="M37" s="25">
        <f t="shared" si="4"/>
        <v>9.8229773065014042E-2</v>
      </c>
      <c r="N37" s="25">
        <f t="shared" si="4"/>
        <v>9.7881221149760667E-2</v>
      </c>
      <c r="O37" s="25">
        <f t="shared" si="4"/>
        <v>9.7528789098299082E-2</v>
      </c>
      <c r="P37" s="25">
        <f t="shared" si="4"/>
        <v>9.711123442644648E-2</v>
      </c>
      <c r="Q37" s="25">
        <f t="shared" si="4"/>
        <v>9.6524822905807814E-2</v>
      </c>
      <c r="R37" s="25">
        <f t="shared" si="4"/>
        <v>9.5691002998000846E-2</v>
      </c>
      <c r="S37" s="25">
        <f t="shared" ref="S37:AF37" si="8">S17*S$9</f>
        <v>9.5587579464575911E-2</v>
      </c>
      <c r="T37" s="25">
        <f t="shared" si="8"/>
        <v>9.4970411829349774E-2</v>
      </c>
      <c r="U37" s="25">
        <f t="shared" si="8"/>
        <v>9.4682670284581341E-2</v>
      </c>
      <c r="V37" s="25">
        <f t="shared" si="8"/>
        <v>9.4539461607780192E-2</v>
      </c>
      <c r="W37" s="25">
        <f t="shared" si="8"/>
        <v>9.3836244222357826E-2</v>
      </c>
      <c r="X37" s="25">
        <f t="shared" si="8"/>
        <v>9.3104652243933425E-2</v>
      </c>
      <c r="Y37" s="25">
        <f t="shared" si="8"/>
        <v>9.2602122145360372E-2</v>
      </c>
      <c r="Z37" s="25">
        <f t="shared" si="8"/>
        <v>9.1986026229169224E-2</v>
      </c>
      <c r="AA37" s="25">
        <f t="shared" si="8"/>
        <v>9.1149819587315717E-2</v>
      </c>
      <c r="AB37" s="25">
        <f t="shared" si="8"/>
        <v>9.0583071810055482E-2</v>
      </c>
      <c r="AC37" s="25">
        <f t="shared" si="8"/>
        <v>9.0025501024697335E-2</v>
      </c>
      <c r="AD37" s="25">
        <f t="shared" si="8"/>
        <v>8.9509469604463529E-2</v>
      </c>
      <c r="AE37" s="25">
        <f t="shared" si="8"/>
        <v>8.9021707765002303E-2</v>
      </c>
      <c r="AF37" s="25">
        <f t="shared" si="8"/>
        <v>8.8679528067467095E-2</v>
      </c>
    </row>
    <row r="38" spans="1:32" x14ac:dyDescent="0.35">
      <c r="B38" t="s">
        <v>286</v>
      </c>
      <c r="C38" s="25">
        <f t="shared" si="4"/>
        <v>3.3575847308237761E-2</v>
      </c>
      <c r="D38" s="25">
        <f t="shared" si="4"/>
        <v>2.9634524848083148E-2</v>
      </c>
      <c r="E38" s="25">
        <f t="shared" si="4"/>
        <v>3.6264685643427663E-2</v>
      </c>
      <c r="F38" s="25">
        <f t="shared" si="4"/>
        <v>3.3491699775292948E-2</v>
      </c>
      <c r="G38" s="25">
        <f t="shared" si="4"/>
        <v>3.4037997658741027E-2</v>
      </c>
      <c r="H38" s="25">
        <f t="shared" si="4"/>
        <v>3.1169391500484308E-2</v>
      </c>
      <c r="I38" s="25">
        <f t="shared" si="4"/>
        <v>3.0294469582773403E-2</v>
      </c>
      <c r="J38" s="25">
        <f t="shared" si="4"/>
        <v>2.9453683301557634E-2</v>
      </c>
      <c r="K38" s="25">
        <f t="shared" si="4"/>
        <v>2.9057978734981865E-2</v>
      </c>
      <c r="L38" s="25">
        <f t="shared" si="4"/>
        <v>2.8756528964406093E-2</v>
      </c>
      <c r="M38" s="25">
        <f t="shared" si="4"/>
        <v>2.8691864563086769E-2</v>
      </c>
      <c r="N38" s="25">
        <f t="shared" si="4"/>
        <v>2.8455974659859346E-2</v>
      </c>
      <c r="O38" s="25">
        <f t="shared" si="4"/>
        <v>2.8260253024626338E-2</v>
      </c>
      <c r="P38" s="25">
        <f t="shared" si="4"/>
        <v>2.805548886005919E-2</v>
      </c>
      <c r="Q38" s="25">
        <f t="shared" si="4"/>
        <v>2.7886155439362695E-2</v>
      </c>
      <c r="R38" s="25">
        <f t="shared" si="4"/>
        <v>2.7374897466831256E-2</v>
      </c>
      <c r="S38" s="25">
        <f t="shared" ref="S38:AF38" si="9">S18*S$9</f>
        <v>2.7454572243629162E-2</v>
      </c>
      <c r="T38" s="25">
        <f t="shared" si="9"/>
        <v>2.7173771263115622E-2</v>
      </c>
      <c r="U38" s="25">
        <f t="shared" si="9"/>
        <v>2.6911432466757167E-2</v>
      </c>
      <c r="V38" s="25">
        <f t="shared" si="9"/>
        <v>2.7051457367767633E-2</v>
      </c>
      <c r="W38" s="25">
        <f t="shared" si="9"/>
        <v>2.6784261026851764E-2</v>
      </c>
      <c r="X38" s="25">
        <f t="shared" si="9"/>
        <v>2.6471437842663113E-2</v>
      </c>
      <c r="Y38" s="25">
        <f t="shared" si="9"/>
        <v>2.6336845700916652E-2</v>
      </c>
      <c r="Z38" s="25">
        <f t="shared" si="9"/>
        <v>2.6213577285320467E-2</v>
      </c>
      <c r="AA38" s="25">
        <f t="shared" si="9"/>
        <v>2.5872092252959552E-2</v>
      </c>
      <c r="AB38" s="25">
        <f t="shared" si="9"/>
        <v>2.5682269539582872E-2</v>
      </c>
      <c r="AC38" s="25">
        <f t="shared" si="9"/>
        <v>2.5492493625615589E-2</v>
      </c>
      <c r="AD38" s="25">
        <f t="shared" si="9"/>
        <v>2.5317910446843426E-2</v>
      </c>
      <c r="AE38" s="25">
        <f t="shared" si="9"/>
        <v>2.512159505924294E-2</v>
      </c>
      <c r="AF38" s="25">
        <f t="shared" si="9"/>
        <v>2.5026775090247678E-2</v>
      </c>
    </row>
    <row r="39" spans="1:32" x14ac:dyDescent="0.35">
      <c r="B39" t="s">
        <v>288</v>
      </c>
      <c r="C39" s="25">
        <f t="shared" si="4"/>
        <v>3.5696711273780234E-3</v>
      </c>
      <c r="D39" s="25">
        <f t="shared" si="4"/>
        <v>3.9896229468876047E-3</v>
      </c>
      <c r="E39" s="25">
        <f t="shared" si="4"/>
        <v>4.0715259600461575E-3</v>
      </c>
      <c r="F39" s="25">
        <f t="shared" si="4"/>
        <v>4.0030847515088001E-3</v>
      </c>
      <c r="G39" s="25">
        <f t="shared" si="4"/>
        <v>3.8719824799936615E-3</v>
      </c>
      <c r="H39" s="25">
        <f t="shared" si="4"/>
        <v>3.7602669201972417E-3</v>
      </c>
      <c r="I39" s="25">
        <f t="shared" si="4"/>
        <v>3.7209233970172668E-3</v>
      </c>
      <c r="J39" s="25">
        <f t="shared" si="4"/>
        <v>3.6726638969857422E-3</v>
      </c>
      <c r="K39" s="25">
        <f t="shared" si="4"/>
        <v>3.6326482312156604E-3</v>
      </c>
      <c r="L39" s="25">
        <f t="shared" si="4"/>
        <v>3.6320478814420892E-3</v>
      </c>
      <c r="M39" s="25">
        <f t="shared" si="4"/>
        <v>3.6167536593430891E-3</v>
      </c>
      <c r="N39" s="25">
        <f t="shared" si="4"/>
        <v>3.6133617578377303E-3</v>
      </c>
      <c r="O39" s="25">
        <f t="shared" si="4"/>
        <v>3.6061996074239879E-3</v>
      </c>
      <c r="P39" s="25">
        <f t="shared" si="4"/>
        <v>3.5890649171192008E-3</v>
      </c>
      <c r="Q39" s="25">
        <f t="shared" si="4"/>
        <v>3.5627264493829107E-3</v>
      </c>
      <c r="R39" s="25">
        <f t="shared" si="4"/>
        <v>3.5557453637323449E-3</v>
      </c>
      <c r="S39" s="25">
        <f t="shared" ref="S39:AF39" si="10">S19*S$9</f>
        <v>3.5461344285006129E-3</v>
      </c>
      <c r="T39" s="25">
        <f t="shared" si="10"/>
        <v>3.5389304286219713E-3</v>
      </c>
      <c r="U39" s="25">
        <f t="shared" si="10"/>
        <v>3.5450031540762549E-3</v>
      </c>
      <c r="V39" s="25">
        <f t="shared" si="10"/>
        <v>3.5222627975551577E-3</v>
      </c>
      <c r="W39" s="25">
        <f t="shared" si="10"/>
        <v>3.4988830330659826E-3</v>
      </c>
      <c r="X39" s="25">
        <f t="shared" si="10"/>
        <v>3.4818476221709954E-3</v>
      </c>
      <c r="Y39" s="25">
        <f t="shared" si="10"/>
        <v>3.4604061627290864E-3</v>
      </c>
      <c r="Z39" s="25">
        <f t="shared" si="10"/>
        <v>3.4315902104868454E-3</v>
      </c>
      <c r="AA39" s="25">
        <f t="shared" si="10"/>
        <v>3.4131970970934676E-3</v>
      </c>
      <c r="AB39" s="25">
        <f t="shared" si="10"/>
        <v>3.3937540421849796E-3</v>
      </c>
      <c r="AC39" s="25">
        <f t="shared" si="10"/>
        <v>3.3739480726494358E-3</v>
      </c>
      <c r="AD39" s="25">
        <f t="shared" si="10"/>
        <v>3.3556100706352769E-3</v>
      </c>
      <c r="AE39" s="25">
        <f t="shared" si="10"/>
        <v>3.3416289655915539E-3</v>
      </c>
      <c r="AF39" s="25">
        <f t="shared" si="10"/>
        <v>3.3285266268023822E-3</v>
      </c>
    </row>
    <row r="40" spans="1:32" x14ac:dyDescent="0.35">
      <c r="B40" t="s">
        <v>201</v>
      </c>
      <c r="C40" s="25">
        <f t="shared" si="4"/>
        <v>0.10814556571147173</v>
      </c>
      <c r="D40" s="25">
        <f t="shared" si="4"/>
        <v>0.11718136609456119</v>
      </c>
      <c r="E40" s="25">
        <f t="shared" si="4"/>
        <v>0.10026965656338206</v>
      </c>
      <c r="F40" s="25">
        <f t="shared" si="4"/>
        <v>0.10508759144441221</v>
      </c>
      <c r="G40" s="25">
        <f t="shared" si="4"/>
        <v>9.5999434771049511E-2</v>
      </c>
      <c r="H40" s="25">
        <f t="shared" si="4"/>
        <v>9.9374043005366203E-2</v>
      </c>
      <c r="I40" s="25">
        <f t="shared" si="4"/>
        <v>0.10016421024438325</v>
      </c>
      <c r="J40" s="25">
        <f t="shared" si="4"/>
        <v>9.9367475735222366E-2</v>
      </c>
      <c r="K40" s="25">
        <f t="shared" si="4"/>
        <v>0.10007624970760751</v>
      </c>
      <c r="L40" s="25">
        <f t="shared" si="4"/>
        <v>0.10111090876170234</v>
      </c>
      <c r="M40" s="25">
        <f t="shared" si="4"/>
        <v>0.10100885166125827</v>
      </c>
      <c r="N40" s="25">
        <f t="shared" si="4"/>
        <v>0.10190445819594776</v>
      </c>
      <c r="O40" s="25">
        <f t="shared" si="4"/>
        <v>0.10240608408379739</v>
      </c>
      <c r="P40" s="25">
        <f t="shared" si="4"/>
        <v>0.10251979955730579</v>
      </c>
      <c r="Q40" s="25">
        <f t="shared" si="4"/>
        <v>0.10187571622981267</v>
      </c>
      <c r="R40" s="25">
        <f t="shared" si="4"/>
        <v>0.1034177441986535</v>
      </c>
      <c r="S40" s="25">
        <f t="shared" ref="S40:AF40" si="11">S20*S$9</f>
        <v>0.10279793636332468</v>
      </c>
      <c r="T40" s="25">
        <f t="shared" si="11"/>
        <v>0.10331364265005115</v>
      </c>
      <c r="U40" s="25">
        <f t="shared" si="11"/>
        <v>0.10407012036850821</v>
      </c>
      <c r="V40" s="25">
        <f t="shared" si="11"/>
        <v>0.10281329596484909</v>
      </c>
      <c r="W40" s="25">
        <f t="shared" si="11"/>
        <v>0.10247818147343152</v>
      </c>
      <c r="X40" s="25">
        <f t="shared" si="11"/>
        <v>0.10269688433811656</v>
      </c>
      <c r="Y40" s="25">
        <f t="shared" si="11"/>
        <v>0.10226558645902215</v>
      </c>
      <c r="Z40" s="25">
        <f t="shared" si="11"/>
        <v>0.1013341992056261</v>
      </c>
      <c r="AA40" s="25">
        <f t="shared" si="11"/>
        <v>0.10153534401614733</v>
      </c>
      <c r="AB40" s="25">
        <f t="shared" si="11"/>
        <v>0.10125775304836317</v>
      </c>
      <c r="AC40" s="25">
        <f t="shared" si="11"/>
        <v>0.10098708543934612</v>
      </c>
      <c r="AD40" s="25">
        <f t="shared" si="11"/>
        <v>0.10071869401725946</v>
      </c>
      <c r="AE40" s="25">
        <f t="shared" si="11"/>
        <v>0.10075754442127614</v>
      </c>
      <c r="AF40" s="25">
        <f t="shared" si="11"/>
        <v>0.10051713902758291</v>
      </c>
    </row>
    <row r="41" spans="1:32" x14ac:dyDescent="0.35">
      <c r="B41" t="s">
        <v>202</v>
      </c>
      <c r="C41" s="25">
        <f t="shared" si="4"/>
        <v>1.8654857065987997E-2</v>
      </c>
      <c r="D41" s="25">
        <f t="shared" si="4"/>
        <v>2.8393266518042994E-2</v>
      </c>
      <c r="E41" s="25">
        <f t="shared" si="4"/>
        <v>3.218779433750877E-2</v>
      </c>
      <c r="F41" s="25">
        <f t="shared" si="4"/>
        <v>3.2174610896021034E-2</v>
      </c>
      <c r="G41" s="25">
        <f t="shared" si="4"/>
        <v>3.2266722478935618E-2</v>
      </c>
      <c r="H41" s="25">
        <f t="shared" si="4"/>
        <v>3.1891983707496692E-2</v>
      </c>
      <c r="I41" s="25">
        <f t="shared" si="4"/>
        <v>3.16894703411836E-2</v>
      </c>
      <c r="J41" s="25">
        <f t="shared" si="4"/>
        <v>3.151359854225555E-2</v>
      </c>
      <c r="K41" s="25">
        <f t="shared" si="4"/>
        <v>3.1931543806881679E-2</v>
      </c>
      <c r="L41" s="25">
        <f t="shared" si="4"/>
        <v>3.2219650966663002E-2</v>
      </c>
      <c r="M41" s="25">
        <f t="shared" si="4"/>
        <v>3.253974240408164E-2</v>
      </c>
      <c r="N41" s="25">
        <f t="shared" si="4"/>
        <v>3.2782849047144243E-2</v>
      </c>
      <c r="O41" s="25">
        <f t="shared" si="4"/>
        <v>3.2934643210160312E-2</v>
      </c>
      <c r="P41" s="25">
        <f t="shared" si="4"/>
        <v>3.3088588534821425E-2</v>
      </c>
      <c r="Q41" s="25">
        <f t="shared" si="4"/>
        <v>3.3155769330288E-2</v>
      </c>
      <c r="R41" s="25">
        <f t="shared" si="4"/>
        <v>3.3150341565427108E-2</v>
      </c>
      <c r="S41" s="25">
        <f t="shared" ref="S41:AF41" si="12">S21*S$9</f>
        <v>3.3418355101787152E-2</v>
      </c>
      <c r="T41" s="25">
        <f t="shared" si="12"/>
        <v>3.3496187173819254E-2</v>
      </c>
      <c r="U41" s="25">
        <f t="shared" si="12"/>
        <v>3.3547653826751477E-2</v>
      </c>
      <c r="V41" s="25">
        <f t="shared" si="12"/>
        <v>3.3764027975411254E-2</v>
      </c>
      <c r="W41" s="25">
        <f t="shared" si="12"/>
        <v>3.3705013777795605E-2</v>
      </c>
      <c r="X41" s="25">
        <f t="shared" si="12"/>
        <v>3.3629964241935456E-2</v>
      </c>
      <c r="Y41" s="25">
        <f t="shared" si="12"/>
        <v>3.3655249710333783E-2</v>
      </c>
      <c r="Z41" s="25">
        <f t="shared" si="12"/>
        <v>3.363774966077996E-2</v>
      </c>
      <c r="AA41" s="25">
        <f t="shared" si="12"/>
        <v>3.3511546517556917E-2</v>
      </c>
      <c r="AB41" s="25">
        <f t="shared" si="12"/>
        <v>3.3466073863787464E-2</v>
      </c>
      <c r="AC41" s="25">
        <f t="shared" si="12"/>
        <v>3.3412826652560797E-2</v>
      </c>
      <c r="AD41" s="25">
        <f t="shared" si="12"/>
        <v>3.336640327365694E-2</v>
      </c>
      <c r="AE41" s="25">
        <f t="shared" si="12"/>
        <v>3.3327748131971459E-2</v>
      </c>
      <c r="AF41" s="25">
        <f t="shared" si="12"/>
        <v>3.3366891893930155E-2</v>
      </c>
    </row>
    <row r="42" spans="1:32" x14ac:dyDescent="0.35">
      <c r="A42" s="45" t="s">
        <v>1160</v>
      </c>
      <c r="B42" t="s">
        <v>167</v>
      </c>
      <c r="C42" s="25">
        <f>C23*C$10</f>
        <v>2.3371911029986613E-2</v>
      </c>
      <c r="D42" s="25">
        <f t="shared" ref="D42:AF49" si="13">D23*D$10</f>
        <v>1.5513267506472401E-2</v>
      </c>
      <c r="E42" s="25">
        <f t="shared" si="13"/>
        <v>1.8338919019650946E-2</v>
      </c>
      <c r="F42" s="25">
        <f t="shared" si="13"/>
        <v>1.7817581507060795E-2</v>
      </c>
      <c r="G42" s="25">
        <f t="shared" si="13"/>
        <v>1.886580750953646E-2</v>
      </c>
      <c r="H42" s="25">
        <f t="shared" si="13"/>
        <v>1.835272937521077E-2</v>
      </c>
      <c r="I42" s="25">
        <f t="shared" si="13"/>
        <v>1.8314812892623506E-2</v>
      </c>
      <c r="J42" s="25">
        <f t="shared" si="13"/>
        <v>1.8452118617896252E-2</v>
      </c>
      <c r="K42" s="25">
        <f t="shared" si="13"/>
        <v>1.8396158578259623E-2</v>
      </c>
      <c r="L42" s="25">
        <f t="shared" si="13"/>
        <v>1.8264606447731091E-2</v>
      </c>
      <c r="M42" s="25">
        <f t="shared" si="13"/>
        <v>1.8309875525604792E-2</v>
      </c>
      <c r="N42" s="25">
        <f t="shared" si="13"/>
        <v>1.8192083646710912E-2</v>
      </c>
      <c r="O42" s="25">
        <f t="shared" si="13"/>
        <v>1.8134095312588892E-2</v>
      </c>
      <c r="P42" s="25">
        <f t="shared" si="13"/>
        <v>1.8158408716288613E-2</v>
      </c>
      <c r="Q42" s="25">
        <f t="shared" si="13"/>
        <v>1.8239296969724109E-2</v>
      </c>
      <c r="R42" s="25">
        <f t="shared" si="13"/>
        <v>1.7996132054194439E-2</v>
      </c>
      <c r="S42" s="25">
        <f t="shared" si="13"/>
        <v>1.8114719455165212E-2</v>
      </c>
      <c r="T42" s="25">
        <f t="shared" si="13"/>
        <v>1.8058920077798475E-2</v>
      </c>
      <c r="U42" s="25">
        <f t="shared" si="13"/>
        <v>1.7951635925519197E-2</v>
      </c>
      <c r="V42" s="25">
        <f t="shared" si="13"/>
        <v>1.813662963865157E-2</v>
      </c>
      <c r="W42" s="25">
        <f t="shared" si="13"/>
        <v>1.816027296550558E-2</v>
      </c>
      <c r="X42" s="25">
        <f t="shared" si="13"/>
        <v>1.8105110950181399E-2</v>
      </c>
      <c r="Y42" s="25">
        <f t="shared" si="13"/>
        <v>1.8161987672008658E-2</v>
      </c>
      <c r="Z42" s="25">
        <f t="shared" si="13"/>
        <v>1.8285962072678363E-2</v>
      </c>
      <c r="AA42" s="25">
        <f t="shared" si="13"/>
        <v>1.8217281748993685E-2</v>
      </c>
      <c r="AB42" s="25">
        <f t="shared" si="13"/>
        <v>1.8239703119316997E-2</v>
      </c>
      <c r="AC42" s="25">
        <f t="shared" si="13"/>
        <v>1.8258045045270798E-2</v>
      </c>
      <c r="AD42" s="25">
        <f t="shared" si="13"/>
        <v>1.8278389610037974E-2</v>
      </c>
      <c r="AE42" s="25">
        <f t="shared" si="13"/>
        <v>1.8255885684677772E-2</v>
      </c>
      <c r="AF42" s="25">
        <f t="shared" si="13"/>
        <v>1.8289230085253967E-2</v>
      </c>
    </row>
    <row r="43" spans="1:32" x14ac:dyDescent="0.35">
      <c r="B43" t="s">
        <v>174</v>
      </c>
      <c r="C43" s="25">
        <f t="shared" ref="C43:R49" si="14">C24*C$10</f>
        <v>0.15550349195362964</v>
      </c>
      <c r="D43" s="25">
        <f t="shared" si="14"/>
        <v>0.14659043941046396</v>
      </c>
      <c r="E43" s="25">
        <f t="shared" si="14"/>
        <v>0.14634305907654546</v>
      </c>
      <c r="F43" s="25">
        <f t="shared" si="14"/>
        <v>0.1483991877575217</v>
      </c>
      <c r="G43" s="25">
        <f t="shared" si="14"/>
        <v>0.1522188580531478</v>
      </c>
      <c r="H43" s="25">
        <f t="shared" si="14"/>
        <v>0.15533748435119171</v>
      </c>
      <c r="I43" s="25">
        <f t="shared" si="14"/>
        <v>0.15642657793946993</v>
      </c>
      <c r="J43" s="25">
        <f t="shared" si="14"/>
        <v>0.15797923218513191</v>
      </c>
      <c r="K43" s="25">
        <f t="shared" si="14"/>
        <v>0.15916308421974129</v>
      </c>
      <c r="L43" s="25">
        <f t="shared" si="14"/>
        <v>0.15951366462968725</v>
      </c>
      <c r="M43" s="25">
        <f t="shared" si="14"/>
        <v>0.15999813306533009</v>
      </c>
      <c r="N43" s="25">
        <f t="shared" si="14"/>
        <v>0.16019372414257371</v>
      </c>
      <c r="O43" s="25">
        <f t="shared" si="14"/>
        <v>0.16053629132750197</v>
      </c>
      <c r="P43" s="25">
        <f t="shared" si="14"/>
        <v>0.16105905035984436</v>
      </c>
      <c r="Q43" s="25">
        <f t="shared" si="14"/>
        <v>0.16175598510626196</v>
      </c>
      <c r="R43" s="25">
        <f t="shared" si="14"/>
        <v>0.16200143287910498</v>
      </c>
      <c r="S43" s="25">
        <f t="shared" si="13"/>
        <v>0.16238623924659271</v>
      </c>
      <c r="T43" s="25">
        <f t="shared" si="13"/>
        <v>0.16278954882817762</v>
      </c>
      <c r="U43" s="25">
        <f t="shared" si="13"/>
        <v>0.16297954660548827</v>
      </c>
      <c r="V43" s="25">
        <f t="shared" si="13"/>
        <v>0.16363408176717695</v>
      </c>
      <c r="W43" s="25">
        <f t="shared" si="13"/>
        <v>0.16431074504518806</v>
      </c>
      <c r="X43" s="25">
        <f t="shared" si="13"/>
        <v>0.1647991057576422</v>
      </c>
      <c r="Y43" s="25">
        <f t="shared" si="13"/>
        <v>0.16537885444193304</v>
      </c>
      <c r="Z43" s="25">
        <f t="shared" si="13"/>
        <v>0.16614008463922109</v>
      </c>
      <c r="AA43" s="25">
        <f t="shared" si="13"/>
        <v>0.16666010256351962</v>
      </c>
      <c r="AB43" s="25">
        <f t="shared" si="13"/>
        <v>0.16718983064154219</v>
      </c>
      <c r="AC43" s="25">
        <f t="shared" si="13"/>
        <v>0.16771492421748332</v>
      </c>
      <c r="AD43" s="25">
        <f t="shared" si="13"/>
        <v>0.16820168751194389</v>
      </c>
      <c r="AE43" s="25">
        <f t="shared" si="13"/>
        <v>0.16859337994826437</v>
      </c>
      <c r="AF43" s="25">
        <f t="shared" si="13"/>
        <v>0.16895098808222103</v>
      </c>
    </row>
    <row r="44" spans="1:32" x14ac:dyDescent="0.35">
      <c r="B44" t="s">
        <v>175</v>
      </c>
      <c r="C44" s="25">
        <f t="shared" si="14"/>
        <v>9.2050403381582682E-3</v>
      </c>
      <c r="D44" s="25">
        <f t="shared" si="13"/>
        <v>8.4376727984457507E-3</v>
      </c>
      <c r="E44" s="25">
        <f t="shared" si="13"/>
        <v>7.4071317822490233E-3</v>
      </c>
      <c r="F44" s="25">
        <f t="shared" si="13"/>
        <v>7.6492315403109057E-3</v>
      </c>
      <c r="G44" s="25">
        <f t="shared" si="13"/>
        <v>7.3419018359163722E-3</v>
      </c>
      <c r="H44" s="25">
        <f t="shared" si="13"/>
        <v>7.770942200792756E-3</v>
      </c>
      <c r="I44" s="25">
        <f t="shared" si="13"/>
        <v>7.8193936306215489E-3</v>
      </c>
      <c r="J44" s="25">
        <f t="shared" si="13"/>
        <v>7.8531922953964696E-3</v>
      </c>
      <c r="K44" s="25">
        <f t="shared" si="13"/>
        <v>7.9845191993796315E-3</v>
      </c>
      <c r="L44" s="25">
        <f t="shared" si="13"/>
        <v>8.0130096610175339E-3</v>
      </c>
      <c r="M44" s="25">
        <f t="shared" si="13"/>
        <v>7.9770575488725803E-3</v>
      </c>
      <c r="N44" s="25">
        <f t="shared" si="13"/>
        <v>8.0516614969235629E-3</v>
      </c>
      <c r="O44" s="25">
        <f t="shared" si="13"/>
        <v>8.0592949944356691E-3</v>
      </c>
      <c r="P44" s="25">
        <f t="shared" si="13"/>
        <v>8.0905693981486865E-3</v>
      </c>
      <c r="Q44" s="25">
        <f t="shared" si="13"/>
        <v>8.0927504675468876E-3</v>
      </c>
      <c r="R44" s="25">
        <f t="shared" si="13"/>
        <v>8.1636228277328984E-3</v>
      </c>
      <c r="S44" s="25">
        <f t="shared" si="13"/>
        <v>8.1293962236936371E-3</v>
      </c>
      <c r="T44" s="25">
        <f t="shared" si="13"/>
        <v>8.155467450641482E-3</v>
      </c>
      <c r="U44" s="25">
        <f t="shared" si="13"/>
        <v>8.1658195290718379E-3</v>
      </c>
      <c r="V44" s="25">
        <f t="shared" si="13"/>
        <v>8.1473428451746335E-3</v>
      </c>
      <c r="W44" s="25">
        <f t="shared" si="13"/>
        <v>8.1709028919950723E-3</v>
      </c>
      <c r="X44" s="25">
        <f t="shared" si="13"/>
        <v>8.2126317273139588E-3</v>
      </c>
      <c r="Y44" s="25">
        <f t="shared" si="13"/>
        <v>8.2205852121605624E-3</v>
      </c>
      <c r="Z44" s="25">
        <f t="shared" si="13"/>
        <v>8.2247418520892818E-3</v>
      </c>
      <c r="AA44" s="25">
        <f t="shared" si="13"/>
        <v>8.2765878311213438E-3</v>
      </c>
      <c r="AB44" s="25">
        <f t="shared" si="13"/>
        <v>8.2966766031613553E-3</v>
      </c>
      <c r="AC44" s="25">
        <f t="shared" si="13"/>
        <v>8.31733794929242E-3</v>
      </c>
      <c r="AD44" s="25">
        <f t="shared" si="13"/>
        <v>8.335267341053134E-3</v>
      </c>
      <c r="AE44" s="25">
        <f t="shared" si="13"/>
        <v>8.3600065460860667E-3</v>
      </c>
      <c r="AF44" s="25">
        <f t="shared" si="13"/>
        <v>8.3662519809276463E-3</v>
      </c>
    </row>
    <row r="45" spans="1:32" x14ac:dyDescent="0.35">
      <c r="B45" t="s">
        <v>176</v>
      </c>
      <c r="C45" s="25">
        <f t="shared" si="14"/>
        <v>4.4692650568438824E-2</v>
      </c>
      <c r="D45" s="25">
        <f t="shared" si="13"/>
        <v>3.6573262819033232E-2</v>
      </c>
      <c r="E45" s="25">
        <f t="shared" si="13"/>
        <v>3.5723926158207076E-2</v>
      </c>
      <c r="F45" s="25">
        <f t="shared" si="13"/>
        <v>3.5698583855043896E-2</v>
      </c>
      <c r="G45" s="25">
        <f t="shared" si="13"/>
        <v>3.6235068522346661E-2</v>
      </c>
      <c r="H45" s="25">
        <f t="shared" si="13"/>
        <v>3.5794095729643594E-2</v>
      </c>
      <c r="I45" s="25">
        <f t="shared" si="13"/>
        <v>3.6193626584765472E-2</v>
      </c>
      <c r="J45" s="25">
        <f t="shared" si="13"/>
        <v>3.6080345757274118E-2</v>
      </c>
      <c r="K45" s="25">
        <f t="shared" si="13"/>
        <v>3.6260174819104166E-2</v>
      </c>
      <c r="L45" s="25">
        <f t="shared" si="13"/>
        <v>3.6044950414039011E-2</v>
      </c>
      <c r="M45" s="25">
        <f t="shared" si="13"/>
        <v>3.5929151106421441E-2</v>
      </c>
      <c r="N45" s="25">
        <f t="shared" si="13"/>
        <v>3.5754880404995561E-2</v>
      </c>
      <c r="O45" s="25">
        <f t="shared" si="13"/>
        <v>3.5563826614150001E-2</v>
      </c>
      <c r="P45" s="25">
        <f t="shared" si="13"/>
        <v>3.5583867014142373E-2</v>
      </c>
      <c r="Q45" s="25">
        <f t="shared" si="13"/>
        <v>3.5570240443846865E-2</v>
      </c>
      <c r="R45" s="25">
        <f t="shared" si="13"/>
        <v>3.5422132253263003E-2</v>
      </c>
      <c r="S45" s="25">
        <f t="shared" si="13"/>
        <v>3.5389894839034208E-2</v>
      </c>
      <c r="T45" s="25">
        <f t="shared" si="13"/>
        <v>3.5364755740102512E-2</v>
      </c>
      <c r="U45" s="25">
        <f t="shared" si="13"/>
        <v>3.5202549404641251E-2</v>
      </c>
      <c r="V45" s="25">
        <f t="shared" si="13"/>
        <v>3.5286921293586036E-2</v>
      </c>
      <c r="W45" s="25">
        <f t="shared" si="13"/>
        <v>3.5310708817637183E-2</v>
      </c>
      <c r="X45" s="25">
        <f t="shared" si="13"/>
        <v>3.5294551187846614E-2</v>
      </c>
      <c r="Y45" s="25">
        <f t="shared" si="13"/>
        <v>3.5336829478376235E-2</v>
      </c>
      <c r="Z45" s="25">
        <f t="shared" si="13"/>
        <v>3.5439473417830707E-2</v>
      </c>
      <c r="AA45" s="25">
        <f t="shared" si="13"/>
        <v>3.5445683073106873E-2</v>
      </c>
      <c r="AB45" s="25">
        <f t="shared" si="13"/>
        <v>3.5475183011135433E-2</v>
      </c>
      <c r="AC45" s="25">
        <f t="shared" si="13"/>
        <v>3.5504317115921218E-2</v>
      </c>
      <c r="AD45" s="25">
        <f t="shared" si="13"/>
        <v>3.5528433157868272E-2</v>
      </c>
      <c r="AE45" s="25">
        <f t="shared" si="13"/>
        <v>3.5530425959279362E-2</v>
      </c>
      <c r="AF45" s="25">
        <f t="shared" si="13"/>
        <v>3.5544042396419777E-2</v>
      </c>
    </row>
    <row r="46" spans="1:32" x14ac:dyDescent="0.35">
      <c r="B46" t="s">
        <v>177</v>
      </c>
      <c r="C46" s="25">
        <f t="shared" si="14"/>
        <v>1.8209379834435283E-2</v>
      </c>
      <c r="D46" s="25">
        <f t="shared" si="13"/>
        <v>2.2015535546772887E-2</v>
      </c>
      <c r="E46" s="25">
        <f t="shared" si="13"/>
        <v>2.3151662591663662E-2</v>
      </c>
      <c r="F46" s="25">
        <f t="shared" si="13"/>
        <v>2.2462951437928105E-2</v>
      </c>
      <c r="G46" s="25">
        <f t="shared" si="13"/>
        <v>2.2989886876611524E-2</v>
      </c>
      <c r="H46" s="25">
        <f t="shared" si="13"/>
        <v>2.2673545405883441E-2</v>
      </c>
      <c r="I46" s="25">
        <f t="shared" si="13"/>
        <v>2.2487989239522714E-2</v>
      </c>
      <c r="J46" s="25">
        <f t="shared" si="13"/>
        <v>2.2417715864834584E-2</v>
      </c>
      <c r="K46" s="25">
        <f t="shared" si="13"/>
        <v>2.2203944644087439E-2</v>
      </c>
      <c r="L46" s="25">
        <f t="shared" si="13"/>
        <v>2.201032626941582E-2</v>
      </c>
      <c r="M46" s="25">
        <f t="shared" si="13"/>
        <v>2.1913538705810188E-2</v>
      </c>
      <c r="N46" s="25">
        <f t="shared" si="13"/>
        <v>2.1736545959583225E-2</v>
      </c>
      <c r="O46" s="25">
        <f t="shared" si="13"/>
        <v>2.1616188311643393E-2</v>
      </c>
      <c r="P46" s="25">
        <f t="shared" si="13"/>
        <v>2.1512729424269114E-2</v>
      </c>
      <c r="Q46" s="25">
        <f t="shared" si="13"/>
        <v>2.1495809025439142E-2</v>
      </c>
      <c r="R46" s="25">
        <f t="shared" si="13"/>
        <v>2.1319890263433582E-2</v>
      </c>
      <c r="S46" s="25">
        <f t="shared" si="13"/>
        <v>2.1305877491278807E-2</v>
      </c>
      <c r="T46" s="25">
        <f t="shared" si="13"/>
        <v>2.1218201205726966E-2</v>
      </c>
      <c r="U46" s="25">
        <f t="shared" si="13"/>
        <v>2.1119982492059659E-2</v>
      </c>
      <c r="V46" s="25">
        <f t="shared" si="13"/>
        <v>2.1142861246866273E-2</v>
      </c>
      <c r="W46" s="25">
        <f t="shared" si="13"/>
        <v>2.1126767003085922E-2</v>
      </c>
      <c r="X46" s="25">
        <f t="shared" si="13"/>
        <v>2.1072353217072407E-2</v>
      </c>
      <c r="Y46" s="25">
        <f t="shared" si="13"/>
        <v>2.1052462534451206E-2</v>
      </c>
      <c r="Z46" s="25">
        <f t="shared" si="13"/>
        <v>2.1079555117198587E-2</v>
      </c>
      <c r="AA46" s="25">
        <f t="shared" si="13"/>
        <v>2.1035664862121231E-2</v>
      </c>
      <c r="AB46" s="25">
        <f t="shared" si="13"/>
        <v>2.1020033892843841E-2</v>
      </c>
      <c r="AC46" s="25">
        <f t="shared" si="13"/>
        <v>2.1002983316878769E-2</v>
      </c>
      <c r="AD46" s="25">
        <f t="shared" si="13"/>
        <v>2.0988516157100741E-2</v>
      </c>
      <c r="AE46" s="25">
        <f t="shared" si="13"/>
        <v>2.0950071018984644E-2</v>
      </c>
      <c r="AF46" s="25">
        <f t="shared" si="13"/>
        <v>2.0935473135196832E-2</v>
      </c>
    </row>
    <row r="47" spans="1:32" x14ac:dyDescent="0.35">
      <c r="B47" t="s">
        <v>178</v>
      </c>
      <c r="C47" s="25">
        <f t="shared" si="14"/>
        <v>3.2826409340179698E-2</v>
      </c>
      <c r="D47" s="25">
        <f t="shared" si="13"/>
        <v>3.0200159916150715E-2</v>
      </c>
      <c r="E47" s="25">
        <f t="shared" si="13"/>
        <v>3.0320659569863153E-2</v>
      </c>
      <c r="F47" s="25">
        <f t="shared" si="13"/>
        <v>3.0095895059623321E-2</v>
      </c>
      <c r="G47" s="25">
        <f t="shared" si="13"/>
        <v>3.0558410841703954E-2</v>
      </c>
      <c r="H47" s="25">
        <f t="shared" si="13"/>
        <v>3.0603617342794105E-2</v>
      </c>
      <c r="I47" s="25">
        <f t="shared" si="13"/>
        <v>3.049813670634376E-2</v>
      </c>
      <c r="J47" s="25">
        <f t="shared" si="13"/>
        <v>3.0531266120787513E-2</v>
      </c>
      <c r="K47" s="25">
        <f t="shared" si="13"/>
        <v>3.0400273918903983E-2</v>
      </c>
      <c r="L47" s="25">
        <f t="shared" si="13"/>
        <v>3.0255635903233984E-2</v>
      </c>
      <c r="M47" s="25">
        <f t="shared" si="13"/>
        <v>3.0171030897755632E-2</v>
      </c>
      <c r="N47" s="25">
        <f t="shared" si="13"/>
        <v>3.0044325924489745E-2</v>
      </c>
      <c r="O47" s="25">
        <f t="shared" si="13"/>
        <v>2.9957959073131306E-2</v>
      </c>
      <c r="P47" s="25">
        <f t="shared" si="13"/>
        <v>2.9873348119467381E-2</v>
      </c>
      <c r="Q47" s="25">
        <f t="shared" si="13"/>
        <v>2.9878782174918451E-2</v>
      </c>
      <c r="R47" s="25">
        <f t="shared" si="13"/>
        <v>2.979226035695701E-2</v>
      </c>
      <c r="S47" s="25">
        <f t="shared" si="13"/>
        <v>2.9762485257678703E-2</v>
      </c>
      <c r="T47" s="25">
        <f t="shared" si="13"/>
        <v>2.9712744450013161E-2</v>
      </c>
      <c r="U47" s="25">
        <f t="shared" si="13"/>
        <v>2.9650439164440098E-2</v>
      </c>
      <c r="V47" s="25">
        <f t="shared" si="13"/>
        <v>2.9669895761267835E-2</v>
      </c>
      <c r="W47" s="25">
        <f t="shared" si="13"/>
        <v>2.9692623292900004E-2</v>
      </c>
      <c r="X47" s="25">
        <f t="shared" si="13"/>
        <v>2.9694659245776793E-2</v>
      </c>
      <c r="Y47" s="25">
        <f t="shared" si="13"/>
        <v>2.9705067670560695E-2</v>
      </c>
      <c r="Z47" s="25">
        <f t="shared" si="13"/>
        <v>2.9756678806263079E-2</v>
      </c>
      <c r="AA47" s="25">
        <f t="shared" si="13"/>
        <v>2.9779548449096638E-2</v>
      </c>
      <c r="AB47" s="25">
        <f t="shared" si="13"/>
        <v>2.9800814759321757E-2</v>
      </c>
      <c r="AC47" s="25">
        <f t="shared" si="13"/>
        <v>2.982164499380897E-2</v>
      </c>
      <c r="AD47" s="25">
        <f t="shared" si="13"/>
        <v>2.9841587450521141E-2</v>
      </c>
      <c r="AE47" s="25">
        <f t="shared" si="13"/>
        <v>2.9842087423657543E-2</v>
      </c>
      <c r="AF47" s="25">
        <f t="shared" si="13"/>
        <v>2.9845249447128148E-2</v>
      </c>
    </row>
    <row r="48" spans="1:32" x14ac:dyDescent="0.35">
      <c r="B48" t="s">
        <v>201</v>
      </c>
      <c r="C48" s="25">
        <f t="shared" si="14"/>
        <v>0.10818358946857173</v>
      </c>
      <c r="D48" s="25">
        <f t="shared" si="13"/>
        <v>0.11268598079765933</v>
      </c>
      <c r="E48" s="25">
        <f t="shared" si="13"/>
        <v>0.11980715884866791</v>
      </c>
      <c r="F48" s="25">
        <f t="shared" si="13"/>
        <v>0.11960900639580742</v>
      </c>
      <c r="G48" s="25">
        <f t="shared" si="13"/>
        <v>0.12363914395163654</v>
      </c>
      <c r="H48" s="25">
        <f t="shared" si="13"/>
        <v>0.12380822568006025</v>
      </c>
      <c r="I48" s="25">
        <f t="shared" si="13"/>
        <v>0.12461892328054158</v>
      </c>
      <c r="J48" s="25">
        <f t="shared" si="13"/>
        <v>0.12552680455155188</v>
      </c>
      <c r="K48" s="25">
        <f t="shared" si="13"/>
        <v>0.12555105877336309</v>
      </c>
      <c r="L48" s="25">
        <f t="shared" si="13"/>
        <v>0.12548141834574561</v>
      </c>
      <c r="M48" s="25">
        <f t="shared" si="13"/>
        <v>0.12578894327680082</v>
      </c>
      <c r="N48" s="25">
        <f t="shared" si="13"/>
        <v>0.12572400444010193</v>
      </c>
      <c r="O48" s="25">
        <f t="shared" si="13"/>
        <v>0.12583164749806552</v>
      </c>
      <c r="P48" s="25">
        <f t="shared" si="13"/>
        <v>0.12599414517990248</v>
      </c>
      <c r="Q48" s="25">
        <f t="shared" si="13"/>
        <v>0.12652120072494663</v>
      </c>
      <c r="R48" s="25">
        <f t="shared" si="13"/>
        <v>0.12619164940127628</v>
      </c>
      <c r="S48" s="25">
        <f t="shared" si="13"/>
        <v>0.12657852429561012</v>
      </c>
      <c r="T48" s="25">
        <f t="shared" si="13"/>
        <v>0.12660845104616436</v>
      </c>
      <c r="U48" s="25">
        <f t="shared" si="13"/>
        <v>0.1264556261641005</v>
      </c>
      <c r="V48" s="25">
        <f t="shared" si="13"/>
        <v>0.12705451934664394</v>
      </c>
      <c r="W48" s="25">
        <f t="shared" si="13"/>
        <v>0.12739214454093761</v>
      </c>
      <c r="X48" s="25">
        <f t="shared" si="13"/>
        <v>0.12753259528264413</v>
      </c>
      <c r="Y48" s="25">
        <f t="shared" si="13"/>
        <v>0.12789097263086219</v>
      </c>
      <c r="Z48" s="25">
        <f t="shared" si="13"/>
        <v>0.12844758276497248</v>
      </c>
      <c r="AA48" s="25">
        <f t="shared" si="13"/>
        <v>0.12862791060197701</v>
      </c>
      <c r="AB48" s="25">
        <f t="shared" si="13"/>
        <v>0.12891869992366223</v>
      </c>
      <c r="AC48" s="25">
        <f t="shared" si="13"/>
        <v>0.12920305819610051</v>
      </c>
      <c r="AD48" s="25">
        <f t="shared" si="13"/>
        <v>0.12948336207740532</v>
      </c>
      <c r="AE48" s="25">
        <f t="shared" si="13"/>
        <v>0.12962529536738474</v>
      </c>
      <c r="AF48" s="25">
        <f t="shared" si="13"/>
        <v>0.12985491195078047</v>
      </c>
    </row>
    <row r="49" spans="1:34" x14ac:dyDescent="0.35">
      <c r="B49" t="s">
        <v>202</v>
      </c>
      <c r="C49" s="25">
        <f t="shared" si="14"/>
        <v>0.26150074792517625</v>
      </c>
      <c r="D49" s="25">
        <f t="shared" si="13"/>
        <v>0.2597831994099708</v>
      </c>
      <c r="E49" s="25">
        <f t="shared" si="13"/>
        <v>0.26335100620130775</v>
      </c>
      <c r="F49" s="25">
        <f t="shared" si="13"/>
        <v>0.26410064368574959</v>
      </c>
      <c r="G49" s="25">
        <f t="shared" si="13"/>
        <v>0.26991808015293761</v>
      </c>
      <c r="H49" s="25">
        <f t="shared" si="13"/>
        <v>0.27287048059626623</v>
      </c>
      <c r="I49" s="25">
        <f t="shared" si="13"/>
        <v>0.27339867079256686</v>
      </c>
      <c r="J49" s="25">
        <f t="shared" si="13"/>
        <v>0.27545168265124065</v>
      </c>
      <c r="K49" s="25">
        <f t="shared" si="13"/>
        <v>0.27543409122587831</v>
      </c>
      <c r="L49" s="25">
        <f t="shared" si="13"/>
        <v>0.275177290041839</v>
      </c>
      <c r="M49" s="25">
        <f t="shared" si="13"/>
        <v>0.27538175347682908</v>
      </c>
      <c r="N49" s="25">
        <f t="shared" si="13"/>
        <v>0.27509783503526986</v>
      </c>
      <c r="O49" s="25">
        <f t="shared" si="13"/>
        <v>0.27512759783377266</v>
      </c>
      <c r="P49" s="25">
        <f t="shared" si="13"/>
        <v>0.27523920586159401</v>
      </c>
      <c r="Q49" s="25">
        <f t="shared" si="13"/>
        <v>0.27599776618460903</v>
      </c>
      <c r="R49" s="25">
        <f t="shared" si="13"/>
        <v>0.27581916857383287</v>
      </c>
      <c r="S49" s="25">
        <f t="shared" si="13"/>
        <v>0.2760840597127428</v>
      </c>
      <c r="T49" s="25">
        <f t="shared" si="13"/>
        <v>0.27609423625654489</v>
      </c>
      <c r="U49" s="25">
        <f t="shared" si="13"/>
        <v>0.2758606457185741</v>
      </c>
      <c r="V49" s="25">
        <f t="shared" si="13"/>
        <v>0.27651399366230839</v>
      </c>
      <c r="W49" s="25">
        <f t="shared" si="13"/>
        <v>0.27717790213650911</v>
      </c>
      <c r="X49" s="25">
        <f t="shared" si="13"/>
        <v>0.27760202603942963</v>
      </c>
      <c r="Y49" s="25">
        <f t="shared" si="13"/>
        <v>0.27809953035969714</v>
      </c>
      <c r="Z49" s="25">
        <f t="shared" si="13"/>
        <v>0.27892647531626613</v>
      </c>
      <c r="AA49" s="25">
        <f t="shared" si="13"/>
        <v>0.2794197357624188</v>
      </c>
      <c r="AB49" s="25">
        <f t="shared" si="13"/>
        <v>0.27993985874353233</v>
      </c>
      <c r="AC49" s="25">
        <f t="shared" si="13"/>
        <v>0.28045910736724855</v>
      </c>
      <c r="AD49" s="25">
        <f t="shared" si="13"/>
        <v>0.28094697285570275</v>
      </c>
      <c r="AE49" s="25">
        <f t="shared" si="13"/>
        <v>0.28125768115899513</v>
      </c>
      <c r="AF49" s="25">
        <f t="shared" si="13"/>
        <v>0.28154679599220561</v>
      </c>
    </row>
    <row r="50" spans="1:34" x14ac:dyDescent="0.35">
      <c r="C50" s="38"/>
    </row>
    <row r="51" spans="1:34" s="43" customFormat="1" x14ac:dyDescent="0.35">
      <c r="A51" s="42"/>
      <c r="B51" s="42" t="s">
        <v>1154</v>
      </c>
    </row>
    <row r="52" spans="1:34" x14ac:dyDescent="0.35">
      <c r="A52" s="45" t="s">
        <v>1149</v>
      </c>
    </row>
    <row r="53" spans="1:34" x14ac:dyDescent="0.35">
      <c r="B53" t="s">
        <v>278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35">
      <c r="B54" s="44" t="s">
        <v>280</v>
      </c>
      <c r="C54" s="25">
        <f>SUM(C14:C15)*C$9</f>
        <v>2.2104626456963865E-2</v>
      </c>
      <c r="D54" s="25">
        <f t="shared" ref="D54:F54" si="15">SUM(D14:D15)*D$9</f>
        <v>2.1746025592108597E-2</v>
      </c>
      <c r="E54" s="25">
        <f t="shared" si="15"/>
        <v>1.6616938391158957E-2</v>
      </c>
      <c r="F54" s="25">
        <f t="shared" si="15"/>
        <v>1.7213232910661388E-2</v>
      </c>
      <c r="G54" s="25">
        <f t="shared" ref="G54:AF54" si="16">SUM(G14:G15)*G$9</f>
        <v>1.5254194045736406E-2</v>
      </c>
      <c r="H54" s="25">
        <f t="shared" si="16"/>
        <v>1.5719804905099551E-2</v>
      </c>
      <c r="I54" s="25">
        <f t="shared" si="16"/>
        <v>1.5643685620923855E-2</v>
      </c>
      <c r="J54" s="25">
        <f t="shared" si="16"/>
        <v>1.5449904979080543E-2</v>
      </c>
      <c r="K54" s="25">
        <f t="shared" si="16"/>
        <v>1.5408300376874304E-2</v>
      </c>
      <c r="L54" s="25">
        <f t="shared" si="16"/>
        <v>1.5463279642073476E-2</v>
      </c>
      <c r="M54" s="25">
        <f t="shared" si="16"/>
        <v>1.5287369503927159E-2</v>
      </c>
      <c r="N54" s="25">
        <f t="shared" si="16"/>
        <v>1.5330212536763189E-2</v>
      </c>
      <c r="O54" s="25">
        <f t="shared" si="16"/>
        <v>1.5294552087056826E-2</v>
      </c>
      <c r="P54" s="25">
        <f t="shared" si="16"/>
        <v>1.5231729204860845E-2</v>
      </c>
      <c r="Q54" s="25">
        <f t="shared" si="16"/>
        <v>1.5024300223824465E-2</v>
      </c>
      <c r="R54" s="25">
        <f t="shared" si="16"/>
        <v>1.5244036601069511E-2</v>
      </c>
      <c r="S54" s="25">
        <f t="shared" si="16"/>
        <v>1.5053742396458554E-2</v>
      </c>
      <c r="T54" s="25">
        <f t="shared" si="16"/>
        <v>1.5082736627980044E-2</v>
      </c>
      <c r="U54" s="25">
        <f t="shared" si="16"/>
        <v>1.5178591786024077E-2</v>
      </c>
      <c r="V54" s="25">
        <f t="shared" si="16"/>
        <v>1.4866672778348794E-2</v>
      </c>
      <c r="W54" s="25">
        <f t="shared" si="16"/>
        <v>1.4774026875466516E-2</v>
      </c>
      <c r="X54" s="25">
        <f t="shared" si="16"/>
        <v>1.4778067634816391E-2</v>
      </c>
      <c r="Y54" s="25">
        <f t="shared" si="16"/>
        <v>1.4650301457133995E-2</v>
      </c>
      <c r="Z54" s="25">
        <f t="shared" si="16"/>
        <v>1.4443355558239472E-2</v>
      </c>
      <c r="AA54" s="25">
        <f t="shared" si="16"/>
        <v>1.4453096928550456E-2</v>
      </c>
      <c r="AB54" s="25">
        <f t="shared" si="16"/>
        <v>1.4369925106933558E-2</v>
      </c>
      <c r="AC54" s="25">
        <f t="shared" si="16"/>
        <v>1.429152456322152E-2</v>
      </c>
      <c r="AD54" s="25">
        <f t="shared" si="16"/>
        <v>1.4213981663195683E-2</v>
      </c>
      <c r="AE54" s="25">
        <f t="shared" si="16"/>
        <v>1.4193382227066693E-2</v>
      </c>
      <c r="AF54" s="25">
        <f t="shared" si="16"/>
        <v>1.4114094067868354E-2</v>
      </c>
      <c r="AG54" s="25"/>
      <c r="AH54" s="25"/>
    </row>
    <row r="55" spans="1:34" x14ac:dyDescent="0.35">
      <c r="B55" t="s">
        <v>282</v>
      </c>
      <c r="C55" s="25">
        <f t="shared" ref="C55:C60" si="17">C16*C$9</f>
        <v>4.8352174440553307E-2</v>
      </c>
      <c r="D55" s="25">
        <f t="shared" ref="D55:F55" si="18">D16*D$9</f>
        <v>6.0202024988669493E-2</v>
      </c>
      <c r="E55" s="25">
        <f t="shared" si="18"/>
        <v>5.0171825701491382E-2</v>
      </c>
      <c r="F55" s="25">
        <f t="shared" si="18"/>
        <v>5.1338037339474715E-2</v>
      </c>
      <c r="G55" s="25">
        <f t="shared" ref="G55:AF55" si="19">G16*G$9</f>
        <v>4.6893825886432851E-2</v>
      </c>
      <c r="H55" s="25">
        <f t="shared" si="19"/>
        <v>4.6891193141782153E-2</v>
      </c>
      <c r="I55" s="25">
        <f t="shared" si="19"/>
        <v>4.6635061147682941E-2</v>
      </c>
      <c r="J55" s="25">
        <f t="shared" si="19"/>
        <v>4.595959921481467E-2</v>
      </c>
      <c r="K55" s="25">
        <f t="shared" si="19"/>
        <v>4.5496360220923272E-2</v>
      </c>
      <c r="L55" s="25">
        <f t="shared" si="19"/>
        <v>4.5537816848044456E-2</v>
      </c>
      <c r="M55" s="25">
        <f t="shared" si="19"/>
        <v>4.5156270747615766E-2</v>
      </c>
      <c r="N55" s="25">
        <f t="shared" si="19"/>
        <v>4.5236942659419591E-2</v>
      </c>
      <c r="O55" s="25">
        <f t="shared" si="19"/>
        <v>4.5142537854082662E-2</v>
      </c>
      <c r="P55" s="25">
        <f t="shared" si="19"/>
        <v>4.4892361282464724E-2</v>
      </c>
      <c r="Q55" s="25">
        <f t="shared" si="19"/>
        <v>4.4418408895032138E-2</v>
      </c>
      <c r="R55" s="25">
        <f t="shared" si="19"/>
        <v>4.48598537988706E-2</v>
      </c>
      <c r="S55" s="25">
        <f t="shared" si="19"/>
        <v>4.4390298697646109E-2</v>
      </c>
      <c r="T55" s="25">
        <f t="shared" si="19"/>
        <v>4.4421899711480181E-2</v>
      </c>
      <c r="U55" s="25">
        <f t="shared" si="19"/>
        <v>4.4678094416165555E-2</v>
      </c>
      <c r="V55" s="25">
        <f t="shared" si="19"/>
        <v>4.3856536825212629E-2</v>
      </c>
      <c r="W55" s="25">
        <f t="shared" si="19"/>
        <v>4.3581541262094917E-2</v>
      </c>
      <c r="X55" s="25">
        <f t="shared" si="19"/>
        <v>4.3524256423548985E-2</v>
      </c>
      <c r="Y55" s="25">
        <f t="shared" si="19"/>
        <v>4.3183169464430265E-2</v>
      </c>
      <c r="Z55" s="25">
        <f t="shared" si="19"/>
        <v>4.2652999630903111E-2</v>
      </c>
      <c r="AA55" s="25">
        <f t="shared" si="19"/>
        <v>4.2602406206521122E-2</v>
      </c>
      <c r="AB55" s="25">
        <f t="shared" si="19"/>
        <v>4.2366135675728341E-2</v>
      </c>
      <c r="AC55" s="25">
        <f t="shared" si="19"/>
        <v>4.2135225698680341E-2</v>
      </c>
      <c r="AD55" s="25">
        <f t="shared" si="19"/>
        <v>4.1913865327487122E-2</v>
      </c>
      <c r="AE55" s="25">
        <f t="shared" si="19"/>
        <v>4.1821739591787012E-2</v>
      </c>
      <c r="AF55" s="25">
        <f t="shared" si="19"/>
        <v>4.1634273355716601E-2</v>
      </c>
      <c r="AG55" s="25"/>
      <c r="AH55" s="25"/>
    </row>
    <row r="56" spans="1:34" x14ac:dyDescent="0.35">
      <c r="B56" t="s">
        <v>284</v>
      </c>
      <c r="C56" s="25">
        <f t="shared" si="17"/>
        <v>0.11210410752259013</v>
      </c>
      <c r="D56" s="25">
        <f t="shared" ref="D56:F60" si="20">D17*D$9</f>
        <v>0.10705351331682467</v>
      </c>
      <c r="E56" s="25">
        <f t="shared" si="20"/>
        <v>0.11597386393249985</v>
      </c>
      <c r="F56" s="25">
        <f t="shared" si="20"/>
        <v>0.1108583287268779</v>
      </c>
      <c r="G56" s="25">
        <f t="shared" ref="G56:AF56" si="21">G17*G$9</f>
        <v>0.10990884169993287</v>
      </c>
      <c r="H56" s="25">
        <f t="shared" si="21"/>
        <v>0.10398259334836463</v>
      </c>
      <c r="I56" s="25">
        <f t="shared" si="21"/>
        <v>0.10209397483343066</v>
      </c>
      <c r="J56" s="25">
        <f t="shared" si="21"/>
        <v>0.10029018125268011</v>
      </c>
      <c r="K56" s="25">
        <f t="shared" si="21"/>
        <v>9.9003765218081616E-2</v>
      </c>
      <c r="L56" s="25">
        <f t="shared" si="21"/>
        <v>9.8518832066165546E-2</v>
      </c>
      <c r="M56" s="25">
        <f t="shared" si="21"/>
        <v>9.8229773065014042E-2</v>
      </c>
      <c r="N56" s="25">
        <f t="shared" si="21"/>
        <v>9.7881221149760667E-2</v>
      </c>
      <c r="O56" s="25">
        <f t="shared" si="21"/>
        <v>9.7528789098299082E-2</v>
      </c>
      <c r="P56" s="25">
        <f t="shared" si="21"/>
        <v>9.711123442644648E-2</v>
      </c>
      <c r="Q56" s="25">
        <f t="shared" si="21"/>
        <v>9.6524822905807814E-2</v>
      </c>
      <c r="R56" s="25">
        <f t="shared" si="21"/>
        <v>9.5691002998000846E-2</v>
      </c>
      <c r="S56" s="25">
        <f t="shared" si="21"/>
        <v>9.5587579464575911E-2</v>
      </c>
      <c r="T56" s="25">
        <f t="shared" si="21"/>
        <v>9.4970411829349774E-2</v>
      </c>
      <c r="U56" s="25">
        <f t="shared" si="21"/>
        <v>9.4682670284581341E-2</v>
      </c>
      <c r="V56" s="25">
        <f t="shared" si="21"/>
        <v>9.4539461607780192E-2</v>
      </c>
      <c r="W56" s="25">
        <f t="shared" si="21"/>
        <v>9.3836244222357826E-2</v>
      </c>
      <c r="X56" s="25">
        <f t="shared" si="21"/>
        <v>9.3104652243933425E-2</v>
      </c>
      <c r="Y56" s="25">
        <f t="shared" si="21"/>
        <v>9.2602122145360372E-2</v>
      </c>
      <c r="Z56" s="25">
        <f t="shared" si="21"/>
        <v>9.1986026229169224E-2</v>
      </c>
      <c r="AA56" s="25">
        <f t="shared" si="21"/>
        <v>9.1149819587315717E-2</v>
      </c>
      <c r="AB56" s="25">
        <f t="shared" si="21"/>
        <v>9.0583071810055482E-2</v>
      </c>
      <c r="AC56" s="25">
        <f t="shared" si="21"/>
        <v>9.0025501024697335E-2</v>
      </c>
      <c r="AD56" s="25">
        <f t="shared" si="21"/>
        <v>8.9509469604463529E-2</v>
      </c>
      <c r="AE56" s="25">
        <f t="shared" si="21"/>
        <v>8.9021707765002303E-2</v>
      </c>
      <c r="AF56" s="25">
        <f t="shared" si="21"/>
        <v>8.8679528067467095E-2</v>
      </c>
      <c r="AG56" s="25"/>
      <c r="AH56" s="25"/>
    </row>
    <row r="57" spans="1:34" x14ac:dyDescent="0.35">
      <c r="B57" t="s">
        <v>286</v>
      </c>
      <c r="C57" s="25">
        <f t="shared" si="17"/>
        <v>3.3575847308237761E-2</v>
      </c>
      <c r="D57" s="25">
        <f t="shared" si="20"/>
        <v>2.9634524848083148E-2</v>
      </c>
      <c r="E57" s="25">
        <f t="shared" si="20"/>
        <v>3.6264685643427663E-2</v>
      </c>
      <c r="F57" s="25">
        <f t="shared" si="20"/>
        <v>3.3491699775292948E-2</v>
      </c>
      <c r="G57" s="25">
        <f t="shared" ref="G57:AF57" si="22">G18*G$9</f>
        <v>3.4037997658741027E-2</v>
      </c>
      <c r="H57" s="25">
        <f t="shared" si="22"/>
        <v>3.1169391500484308E-2</v>
      </c>
      <c r="I57" s="25">
        <f t="shared" si="22"/>
        <v>3.0294469582773403E-2</v>
      </c>
      <c r="J57" s="25">
        <f t="shared" si="22"/>
        <v>2.9453683301557634E-2</v>
      </c>
      <c r="K57" s="25">
        <f t="shared" si="22"/>
        <v>2.9057978734981865E-2</v>
      </c>
      <c r="L57" s="25">
        <f t="shared" si="22"/>
        <v>2.8756528964406093E-2</v>
      </c>
      <c r="M57" s="25">
        <f t="shared" si="22"/>
        <v>2.8691864563086769E-2</v>
      </c>
      <c r="N57" s="25">
        <f t="shared" si="22"/>
        <v>2.8455974659859346E-2</v>
      </c>
      <c r="O57" s="25">
        <f t="shared" si="22"/>
        <v>2.8260253024626338E-2</v>
      </c>
      <c r="P57" s="25">
        <f t="shared" si="22"/>
        <v>2.805548886005919E-2</v>
      </c>
      <c r="Q57" s="25">
        <f t="shared" si="22"/>
        <v>2.7886155439362695E-2</v>
      </c>
      <c r="R57" s="25">
        <f t="shared" si="22"/>
        <v>2.7374897466831256E-2</v>
      </c>
      <c r="S57" s="25">
        <f t="shared" si="22"/>
        <v>2.7454572243629162E-2</v>
      </c>
      <c r="T57" s="25">
        <f t="shared" si="22"/>
        <v>2.7173771263115622E-2</v>
      </c>
      <c r="U57" s="25">
        <f t="shared" si="22"/>
        <v>2.6911432466757167E-2</v>
      </c>
      <c r="V57" s="25">
        <f t="shared" si="22"/>
        <v>2.7051457367767633E-2</v>
      </c>
      <c r="W57" s="25">
        <f t="shared" si="22"/>
        <v>2.6784261026851764E-2</v>
      </c>
      <c r="X57" s="25">
        <f t="shared" si="22"/>
        <v>2.6471437842663113E-2</v>
      </c>
      <c r="Y57" s="25">
        <f t="shared" si="22"/>
        <v>2.6336845700916652E-2</v>
      </c>
      <c r="Z57" s="25">
        <f t="shared" si="22"/>
        <v>2.6213577285320467E-2</v>
      </c>
      <c r="AA57" s="25">
        <f t="shared" si="22"/>
        <v>2.5872092252959552E-2</v>
      </c>
      <c r="AB57" s="25">
        <f t="shared" si="22"/>
        <v>2.5682269539582872E-2</v>
      </c>
      <c r="AC57" s="25">
        <f t="shared" si="22"/>
        <v>2.5492493625615589E-2</v>
      </c>
      <c r="AD57" s="25">
        <f t="shared" si="22"/>
        <v>2.5317910446843426E-2</v>
      </c>
      <c r="AE57" s="25">
        <f t="shared" si="22"/>
        <v>2.512159505924294E-2</v>
      </c>
      <c r="AF57" s="25">
        <f t="shared" si="22"/>
        <v>2.5026775090247678E-2</v>
      </c>
      <c r="AG57" s="25"/>
      <c r="AH57" s="25"/>
    </row>
    <row r="58" spans="1:34" x14ac:dyDescent="0.35">
      <c r="B58" t="s">
        <v>288</v>
      </c>
      <c r="C58" s="25">
        <f t="shared" si="17"/>
        <v>3.5696711273780234E-3</v>
      </c>
      <c r="D58" s="25">
        <f t="shared" si="20"/>
        <v>3.9896229468876047E-3</v>
      </c>
      <c r="E58" s="25">
        <f t="shared" si="20"/>
        <v>4.0715259600461575E-3</v>
      </c>
      <c r="F58" s="25">
        <f t="shared" si="20"/>
        <v>4.0030847515088001E-3</v>
      </c>
      <c r="G58" s="25">
        <f t="shared" ref="G58:AF58" si="23">G19*G$9</f>
        <v>3.8719824799936615E-3</v>
      </c>
      <c r="H58" s="25">
        <f t="shared" si="23"/>
        <v>3.7602669201972417E-3</v>
      </c>
      <c r="I58" s="25">
        <f t="shared" si="23"/>
        <v>3.7209233970172668E-3</v>
      </c>
      <c r="J58" s="25">
        <f t="shared" si="23"/>
        <v>3.6726638969857422E-3</v>
      </c>
      <c r="K58" s="25">
        <f t="shared" si="23"/>
        <v>3.6326482312156604E-3</v>
      </c>
      <c r="L58" s="25">
        <f t="shared" si="23"/>
        <v>3.6320478814420892E-3</v>
      </c>
      <c r="M58" s="25">
        <f t="shared" si="23"/>
        <v>3.6167536593430891E-3</v>
      </c>
      <c r="N58" s="25">
        <f t="shared" si="23"/>
        <v>3.6133617578377303E-3</v>
      </c>
      <c r="O58" s="25">
        <f t="shared" si="23"/>
        <v>3.6061996074239879E-3</v>
      </c>
      <c r="P58" s="25">
        <f t="shared" si="23"/>
        <v>3.5890649171192008E-3</v>
      </c>
      <c r="Q58" s="25">
        <f t="shared" si="23"/>
        <v>3.5627264493829107E-3</v>
      </c>
      <c r="R58" s="25">
        <f t="shared" si="23"/>
        <v>3.5557453637323449E-3</v>
      </c>
      <c r="S58" s="25">
        <f t="shared" si="23"/>
        <v>3.5461344285006129E-3</v>
      </c>
      <c r="T58" s="25">
        <f t="shared" si="23"/>
        <v>3.5389304286219713E-3</v>
      </c>
      <c r="U58" s="25">
        <f t="shared" si="23"/>
        <v>3.5450031540762549E-3</v>
      </c>
      <c r="V58" s="25">
        <f t="shared" si="23"/>
        <v>3.5222627975551577E-3</v>
      </c>
      <c r="W58" s="25">
        <f t="shared" si="23"/>
        <v>3.4988830330659826E-3</v>
      </c>
      <c r="X58" s="25">
        <f t="shared" si="23"/>
        <v>3.4818476221709954E-3</v>
      </c>
      <c r="Y58" s="25">
        <f t="shared" si="23"/>
        <v>3.4604061627290864E-3</v>
      </c>
      <c r="Z58" s="25">
        <f t="shared" si="23"/>
        <v>3.4315902104868454E-3</v>
      </c>
      <c r="AA58" s="25">
        <f t="shared" si="23"/>
        <v>3.4131970970934676E-3</v>
      </c>
      <c r="AB58" s="25">
        <f t="shared" si="23"/>
        <v>3.3937540421849796E-3</v>
      </c>
      <c r="AC58" s="25">
        <f t="shared" si="23"/>
        <v>3.3739480726494358E-3</v>
      </c>
      <c r="AD58" s="25">
        <f t="shared" si="23"/>
        <v>3.3556100706352769E-3</v>
      </c>
      <c r="AE58" s="25">
        <f t="shared" si="23"/>
        <v>3.3416289655915539E-3</v>
      </c>
      <c r="AF58" s="25">
        <f t="shared" si="23"/>
        <v>3.3285266268023822E-3</v>
      </c>
      <c r="AG58" s="25"/>
      <c r="AH58" s="25"/>
    </row>
    <row r="59" spans="1:34" x14ac:dyDescent="0.35">
      <c r="B59" t="s">
        <v>201</v>
      </c>
      <c r="C59" s="25">
        <f t="shared" si="17"/>
        <v>0.10814556571147173</v>
      </c>
      <c r="D59" s="25">
        <f t="shared" si="20"/>
        <v>0.11718136609456119</v>
      </c>
      <c r="E59" s="25">
        <f t="shared" si="20"/>
        <v>0.10026965656338206</v>
      </c>
      <c r="F59" s="25">
        <f t="shared" si="20"/>
        <v>0.10508759144441221</v>
      </c>
      <c r="G59" s="25">
        <f t="shared" ref="G59:AF59" si="24">G20*G$9</f>
        <v>9.5999434771049511E-2</v>
      </c>
      <c r="H59" s="25">
        <f t="shared" si="24"/>
        <v>9.9374043005366203E-2</v>
      </c>
      <c r="I59" s="25">
        <f t="shared" si="24"/>
        <v>0.10016421024438325</v>
      </c>
      <c r="J59" s="25">
        <f t="shared" si="24"/>
        <v>9.9367475735222366E-2</v>
      </c>
      <c r="K59" s="25">
        <f t="shared" si="24"/>
        <v>0.10007624970760751</v>
      </c>
      <c r="L59" s="25">
        <f t="shared" si="24"/>
        <v>0.10111090876170234</v>
      </c>
      <c r="M59" s="25">
        <f t="shared" si="24"/>
        <v>0.10100885166125827</v>
      </c>
      <c r="N59" s="25">
        <f t="shared" si="24"/>
        <v>0.10190445819594776</v>
      </c>
      <c r="O59" s="25">
        <f t="shared" si="24"/>
        <v>0.10240608408379739</v>
      </c>
      <c r="P59" s="25">
        <f t="shared" si="24"/>
        <v>0.10251979955730579</v>
      </c>
      <c r="Q59" s="25">
        <f t="shared" si="24"/>
        <v>0.10187571622981267</v>
      </c>
      <c r="R59" s="25">
        <f t="shared" si="24"/>
        <v>0.1034177441986535</v>
      </c>
      <c r="S59" s="25">
        <f t="shared" si="24"/>
        <v>0.10279793636332468</v>
      </c>
      <c r="T59" s="25">
        <f t="shared" si="24"/>
        <v>0.10331364265005115</v>
      </c>
      <c r="U59" s="25">
        <f t="shared" si="24"/>
        <v>0.10407012036850821</v>
      </c>
      <c r="V59" s="25">
        <f t="shared" si="24"/>
        <v>0.10281329596484909</v>
      </c>
      <c r="W59" s="25">
        <f t="shared" si="24"/>
        <v>0.10247818147343152</v>
      </c>
      <c r="X59" s="25">
        <f t="shared" si="24"/>
        <v>0.10269688433811656</v>
      </c>
      <c r="Y59" s="25">
        <f t="shared" si="24"/>
        <v>0.10226558645902215</v>
      </c>
      <c r="Z59" s="25">
        <f t="shared" si="24"/>
        <v>0.1013341992056261</v>
      </c>
      <c r="AA59" s="25">
        <f t="shared" si="24"/>
        <v>0.10153534401614733</v>
      </c>
      <c r="AB59" s="25">
        <f t="shared" si="24"/>
        <v>0.10125775304836317</v>
      </c>
      <c r="AC59" s="25">
        <f t="shared" si="24"/>
        <v>0.10098708543934612</v>
      </c>
      <c r="AD59" s="25">
        <f t="shared" si="24"/>
        <v>0.10071869401725946</v>
      </c>
      <c r="AE59" s="25">
        <f t="shared" si="24"/>
        <v>0.10075754442127614</v>
      </c>
      <c r="AF59" s="25">
        <f t="shared" si="24"/>
        <v>0.10051713902758291</v>
      </c>
      <c r="AG59" s="25"/>
      <c r="AH59" s="25"/>
    </row>
    <row r="60" spans="1:34" x14ac:dyDescent="0.35">
      <c r="B60" t="s">
        <v>202</v>
      </c>
      <c r="C60" s="25">
        <f t="shared" si="17"/>
        <v>1.8654857065987997E-2</v>
      </c>
      <c r="D60" s="25">
        <f t="shared" si="20"/>
        <v>2.8393266518042994E-2</v>
      </c>
      <c r="E60" s="25">
        <f t="shared" si="20"/>
        <v>3.218779433750877E-2</v>
      </c>
      <c r="F60" s="25">
        <f t="shared" si="20"/>
        <v>3.2174610896021034E-2</v>
      </c>
      <c r="G60" s="25">
        <f t="shared" ref="G60:AF60" si="25">G21*G$9</f>
        <v>3.2266722478935618E-2</v>
      </c>
      <c r="H60" s="25">
        <f t="shared" si="25"/>
        <v>3.1891983707496692E-2</v>
      </c>
      <c r="I60" s="25">
        <f t="shared" si="25"/>
        <v>3.16894703411836E-2</v>
      </c>
      <c r="J60" s="25">
        <f t="shared" si="25"/>
        <v>3.151359854225555E-2</v>
      </c>
      <c r="K60" s="25">
        <f t="shared" si="25"/>
        <v>3.1931543806881679E-2</v>
      </c>
      <c r="L60" s="25">
        <f t="shared" si="25"/>
        <v>3.2219650966663002E-2</v>
      </c>
      <c r="M60" s="25">
        <f t="shared" si="25"/>
        <v>3.253974240408164E-2</v>
      </c>
      <c r="N60" s="25">
        <f t="shared" si="25"/>
        <v>3.2782849047144243E-2</v>
      </c>
      <c r="O60" s="25">
        <f t="shared" si="25"/>
        <v>3.2934643210160312E-2</v>
      </c>
      <c r="P60" s="25">
        <f t="shared" si="25"/>
        <v>3.3088588534821425E-2</v>
      </c>
      <c r="Q60" s="25">
        <f t="shared" si="25"/>
        <v>3.3155769330288E-2</v>
      </c>
      <c r="R60" s="25">
        <f t="shared" si="25"/>
        <v>3.3150341565427108E-2</v>
      </c>
      <c r="S60" s="25">
        <f t="shared" si="25"/>
        <v>3.3418355101787152E-2</v>
      </c>
      <c r="T60" s="25">
        <f t="shared" si="25"/>
        <v>3.3496187173819254E-2</v>
      </c>
      <c r="U60" s="25">
        <f t="shared" si="25"/>
        <v>3.3547653826751477E-2</v>
      </c>
      <c r="V60" s="25">
        <f t="shared" si="25"/>
        <v>3.3764027975411254E-2</v>
      </c>
      <c r="W60" s="25">
        <f t="shared" si="25"/>
        <v>3.3705013777795605E-2</v>
      </c>
      <c r="X60" s="25">
        <f t="shared" si="25"/>
        <v>3.3629964241935456E-2</v>
      </c>
      <c r="Y60" s="25">
        <f t="shared" si="25"/>
        <v>3.3655249710333783E-2</v>
      </c>
      <c r="Z60" s="25">
        <f t="shared" si="25"/>
        <v>3.363774966077996E-2</v>
      </c>
      <c r="AA60" s="25">
        <f t="shared" si="25"/>
        <v>3.3511546517556917E-2</v>
      </c>
      <c r="AB60" s="25">
        <f t="shared" si="25"/>
        <v>3.3466073863787464E-2</v>
      </c>
      <c r="AC60" s="25">
        <f t="shared" si="25"/>
        <v>3.3412826652560797E-2</v>
      </c>
      <c r="AD60" s="25">
        <f t="shared" si="25"/>
        <v>3.336640327365694E-2</v>
      </c>
      <c r="AE60" s="25">
        <f t="shared" si="25"/>
        <v>3.3327748131971459E-2</v>
      </c>
      <c r="AF60" s="25">
        <f t="shared" si="25"/>
        <v>3.3366891893930155E-2</v>
      </c>
      <c r="AG60" s="25"/>
      <c r="AH60" s="25"/>
    </row>
    <row r="61" spans="1:34" x14ac:dyDescent="0.35">
      <c r="A61" s="45" t="s">
        <v>163</v>
      </c>
      <c r="B61" t="s">
        <v>167</v>
      </c>
      <c r="C61" s="25">
        <f>SUM(C23)*C$10</f>
        <v>2.3371911029986613E-2</v>
      </c>
      <c r="D61" s="25">
        <f t="shared" ref="D61:F61" si="26">SUM(D23)*D$10</f>
        <v>1.5513267506472401E-2</v>
      </c>
      <c r="E61" s="25">
        <f t="shared" si="26"/>
        <v>1.8338919019650946E-2</v>
      </c>
      <c r="F61" s="25">
        <f t="shared" si="26"/>
        <v>1.7817581507060795E-2</v>
      </c>
      <c r="G61" s="25">
        <f t="shared" ref="G61:AF61" si="27">SUM(G23)*G$10</f>
        <v>1.886580750953646E-2</v>
      </c>
      <c r="H61" s="25">
        <f t="shared" si="27"/>
        <v>1.835272937521077E-2</v>
      </c>
      <c r="I61" s="25">
        <f t="shared" si="27"/>
        <v>1.8314812892623506E-2</v>
      </c>
      <c r="J61" s="25">
        <f t="shared" si="27"/>
        <v>1.8452118617896252E-2</v>
      </c>
      <c r="K61" s="25">
        <f t="shared" si="27"/>
        <v>1.8396158578259623E-2</v>
      </c>
      <c r="L61" s="25">
        <f t="shared" si="27"/>
        <v>1.8264606447731091E-2</v>
      </c>
      <c r="M61" s="25">
        <f t="shared" si="27"/>
        <v>1.8309875525604792E-2</v>
      </c>
      <c r="N61" s="25">
        <f t="shared" si="27"/>
        <v>1.8192083646710912E-2</v>
      </c>
      <c r="O61" s="25">
        <f t="shared" si="27"/>
        <v>1.8134095312588892E-2</v>
      </c>
      <c r="P61" s="25">
        <f t="shared" si="27"/>
        <v>1.8158408716288613E-2</v>
      </c>
      <c r="Q61" s="25">
        <f t="shared" si="27"/>
        <v>1.8239296969724109E-2</v>
      </c>
      <c r="R61" s="25">
        <f t="shared" si="27"/>
        <v>1.7996132054194439E-2</v>
      </c>
      <c r="S61" s="25">
        <f t="shared" si="27"/>
        <v>1.8114719455165212E-2</v>
      </c>
      <c r="T61" s="25">
        <f t="shared" si="27"/>
        <v>1.8058920077798475E-2</v>
      </c>
      <c r="U61" s="25">
        <f t="shared" si="27"/>
        <v>1.7951635925519197E-2</v>
      </c>
      <c r="V61" s="25">
        <f t="shared" si="27"/>
        <v>1.813662963865157E-2</v>
      </c>
      <c r="W61" s="25">
        <f t="shared" si="27"/>
        <v>1.816027296550558E-2</v>
      </c>
      <c r="X61" s="25">
        <f t="shared" si="27"/>
        <v>1.8105110950181399E-2</v>
      </c>
      <c r="Y61" s="25">
        <f t="shared" si="27"/>
        <v>1.8161987672008658E-2</v>
      </c>
      <c r="Z61" s="25">
        <f t="shared" si="27"/>
        <v>1.8285962072678363E-2</v>
      </c>
      <c r="AA61" s="25">
        <f t="shared" si="27"/>
        <v>1.8217281748993685E-2</v>
      </c>
      <c r="AB61" s="25">
        <f t="shared" si="27"/>
        <v>1.8239703119316997E-2</v>
      </c>
      <c r="AC61" s="25">
        <f t="shared" si="27"/>
        <v>1.8258045045270798E-2</v>
      </c>
      <c r="AD61" s="25">
        <f t="shared" si="27"/>
        <v>1.8278389610037974E-2</v>
      </c>
      <c r="AE61" s="25">
        <f t="shared" si="27"/>
        <v>1.8255885684677772E-2</v>
      </c>
      <c r="AF61" s="25">
        <f t="shared" si="27"/>
        <v>1.8289230085253967E-2</v>
      </c>
      <c r="AG61" s="25"/>
      <c r="AH61" s="25"/>
    </row>
    <row r="62" spans="1:34" x14ac:dyDescent="0.3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35">
      <c r="B63" t="s">
        <v>175</v>
      </c>
      <c r="C63" s="25">
        <f>SUM(C25)*C$10</f>
        <v>9.2050403381582682E-3</v>
      </c>
      <c r="D63" s="25">
        <f t="shared" ref="D63:F63" si="28">SUM(D25)*D$10</f>
        <v>8.4376727984457507E-3</v>
      </c>
      <c r="E63" s="25">
        <f t="shared" si="28"/>
        <v>7.4071317822490233E-3</v>
      </c>
      <c r="F63" s="25">
        <f t="shared" si="28"/>
        <v>7.6492315403109057E-3</v>
      </c>
      <c r="G63" s="25">
        <f t="shared" ref="G63:AF63" si="29">SUM(G25)*G$10</f>
        <v>7.3419018359163722E-3</v>
      </c>
      <c r="H63" s="25">
        <f t="shared" si="29"/>
        <v>7.770942200792756E-3</v>
      </c>
      <c r="I63" s="25">
        <f t="shared" si="29"/>
        <v>7.8193936306215489E-3</v>
      </c>
      <c r="J63" s="25">
        <f t="shared" si="29"/>
        <v>7.8531922953964696E-3</v>
      </c>
      <c r="K63" s="25">
        <f t="shared" si="29"/>
        <v>7.9845191993796315E-3</v>
      </c>
      <c r="L63" s="25">
        <f t="shared" si="29"/>
        <v>8.0130096610175339E-3</v>
      </c>
      <c r="M63" s="25">
        <f t="shared" si="29"/>
        <v>7.9770575488725803E-3</v>
      </c>
      <c r="N63" s="25">
        <f t="shared" si="29"/>
        <v>8.0516614969235629E-3</v>
      </c>
      <c r="O63" s="25">
        <f t="shared" si="29"/>
        <v>8.0592949944356691E-3</v>
      </c>
      <c r="P63" s="25">
        <f t="shared" si="29"/>
        <v>8.0905693981486865E-3</v>
      </c>
      <c r="Q63" s="25">
        <f t="shared" si="29"/>
        <v>8.0927504675468876E-3</v>
      </c>
      <c r="R63" s="25">
        <f t="shared" si="29"/>
        <v>8.1636228277328984E-3</v>
      </c>
      <c r="S63" s="25">
        <f t="shared" si="29"/>
        <v>8.1293962236936371E-3</v>
      </c>
      <c r="T63" s="25">
        <f t="shared" si="29"/>
        <v>8.155467450641482E-3</v>
      </c>
      <c r="U63" s="25">
        <f t="shared" si="29"/>
        <v>8.1658195290718379E-3</v>
      </c>
      <c r="V63" s="25">
        <f t="shared" si="29"/>
        <v>8.1473428451746335E-3</v>
      </c>
      <c r="W63" s="25">
        <f t="shared" si="29"/>
        <v>8.1709028919950723E-3</v>
      </c>
      <c r="X63" s="25">
        <f t="shared" si="29"/>
        <v>8.2126317273139588E-3</v>
      </c>
      <c r="Y63" s="25">
        <f t="shared" si="29"/>
        <v>8.2205852121605624E-3</v>
      </c>
      <c r="Z63" s="25">
        <f t="shared" si="29"/>
        <v>8.2247418520892818E-3</v>
      </c>
      <c r="AA63" s="25">
        <f t="shared" si="29"/>
        <v>8.2765878311213438E-3</v>
      </c>
      <c r="AB63" s="25">
        <f t="shared" si="29"/>
        <v>8.2966766031613553E-3</v>
      </c>
      <c r="AC63" s="25">
        <f t="shared" si="29"/>
        <v>8.31733794929242E-3</v>
      </c>
      <c r="AD63" s="25">
        <f t="shared" si="29"/>
        <v>8.335267341053134E-3</v>
      </c>
      <c r="AE63" s="25">
        <f t="shared" si="29"/>
        <v>8.3600065460860667E-3</v>
      </c>
      <c r="AF63" s="25">
        <f t="shared" si="29"/>
        <v>8.3662519809276463E-3</v>
      </c>
      <c r="AG63" s="25"/>
      <c r="AH63" s="25"/>
    </row>
    <row r="64" spans="1:34" x14ac:dyDescent="0.3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35">
      <c r="B65" t="s">
        <v>177</v>
      </c>
      <c r="C65" s="25">
        <f>SUM(C27)*C$10</f>
        <v>1.8209379834435283E-2</v>
      </c>
      <c r="D65" s="25">
        <f t="shared" ref="D65:F65" si="30">SUM(D27)*D$10</f>
        <v>2.2015535546772887E-2</v>
      </c>
      <c r="E65" s="25">
        <f t="shared" si="30"/>
        <v>2.3151662591663662E-2</v>
      </c>
      <c r="F65" s="25">
        <f t="shared" si="30"/>
        <v>2.2462951437928105E-2</v>
      </c>
      <c r="G65" s="25">
        <f t="shared" ref="G65:AF65" si="31">SUM(G27)*G$10</f>
        <v>2.2989886876611524E-2</v>
      </c>
      <c r="H65" s="25">
        <f t="shared" si="31"/>
        <v>2.2673545405883441E-2</v>
      </c>
      <c r="I65" s="25">
        <f t="shared" si="31"/>
        <v>2.2487989239522714E-2</v>
      </c>
      <c r="J65" s="25">
        <f t="shared" si="31"/>
        <v>2.2417715864834584E-2</v>
      </c>
      <c r="K65" s="25">
        <f t="shared" si="31"/>
        <v>2.2203944644087439E-2</v>
      </c>
      <c r="L65" s="25">
        <f t="shared" si="31"/>
        <v>2.201032626941582E-2</v>
      </c>
      <c r="M65" s="25">
        <f t="shared" si="31"/>
        <v>2.1913538705810188E-2</v>
      </c>
      <c r="N65" s="25">
        <f t="shared" si="31"/>
        <v>2.1736545959583225E-2</v>
      </c>
      <c r="O65" s="25">
        <f t="shared" si="31"/>
        <v>2.1616188311643393E-2</v>
      </c>
      <c r="P65" s="25">
        <f t="shared" si="31"/>
        <v>2.1512729424269114E-2</v>
      </c>
      <c r="Q65" s="25">
        <f t="shared" si="31"/>
        <v>2.1495809025439142E-2</v>
      </c>
      <c r="R65" s="25">
        <f t="shared" si="31"/>
        <v>2.1319890263433582E-2</v>
      </c>
      <c r="S65" s="25">
        <f t="shared" si="31"/>
        <v>2.1305877491278807E-2</v>
      </c>
      <c r="T65" s="25">
        <f t="shared" si="31"/>
        <v>2.1218201205726966E-2</v>
      </c>
      <c r="U65" s="25">
        <f t="shared" si="31"/>
        <v>2.1119982492059659E-2</v>
      </c>
      <c r="V65" s="25">
        <f t="shared" si="31"/>
        <v>2.1142861246866273E-2</v>
      </c>
      <c r="W65" s="25">
        <f t="shared" si="31"/>
        <v>2.1126767003085922E-2</v>
      </c>
      <c r="X65" s="25">
        <f t="shared" si="31"/>
        <v>2.1072353217072407E-2</v>
      </c>
      <c r="Y65" s="25">
        <f t="shared" si="31"/>
        <v>2.1052462534451206E-2</v>
      </c>
      <c r="Z65" s="25">
        <f t="shared" si="31"/>
        <v>2.1079555117198587E-2</v>
      </c>
      <c r="AA65" s="25">
        <f t="shared" si="31"/>
        <v>2.1035664862121231E-2</v>
      </c>
      <c r="AB65" s="25">
        <f t="shared" si="31"/>
        <v>2.1020033892843841E-2</v>
      </c>
      <c r="AC65" s="25">
        <f t="shared" si="31"/>
        <v>2.1002983316878769E-2</v>
      </c>
      <c r="AD65" s="25">
        <f t="shared" si="31"/>
        <v>2.0988516157100741E-2</v>
      </c>
      <c r="AE65" s="25">
        <f t="shared" si="31"/>
        <v>2.0950071018984644E-2</v>
      </c>
      <c r="AF65" s="25">
        <f t="shared" si="31"/>
        <v>2.0935473135196832E-2</v>
      </c>
      <c r="AG65" s="25"/>
      <c r="AH65" s="25"/>
    </row>
    <row r="66" spans="1:34" x14ac:dyDescent="0.35">
      <c r="B66" t="s">
        <v>178</v>
      </c>
      <c r="C66" s="25">
        <f>SUM(C28)*C$10</f>
        <v>3.2826409340179698E-2</v>
      </c>
      <c r="D66" s="25">
        <f t="shared" ref="D66:F67" si="32">SUM(D28)*D$10</f>
        <v>3.0200159916150715E-2</v>
      </c>
      <c r="E66" s="25">
        <f t="shared" si="32"/>
        <v>3.0320659569863153E-2</v>
      </c>
      <c r="F66" s="25">
        <f t="shared" si="32"/>
        <v>3.0095895059623321E-2</v>
      </c>
      <c r="G66" s="25">
        <f t="shared" ref="G66:AF66" si="33">SUM(G28)*G$10</f>
        <v>3.0558410841703954E-2</v>
      </c>
      <c r="H66" s="25">
        <f t="shared" si="33"/>
        <v>3.0603617342794105E-2</v>
      </c>
      <c r="I66" s="25">
        <f t="shared" si="33"/>
        <v>3.049813670634376E-2</v>
      </c>
      <c r="J66" s="25">
        <f t="shared" si="33"/>
        <v>3.0531266120787513E-2</v>
      </c>
      <c r="K66" s="25">
        <f t="shared" si="33"/>
        <v>3.0400273918903983E-2</v>
      </c>
      <c r="L66" s="25">
        <f t="shared" si="33"/>
        <v>3.0255635903233984E-2</v>
      </c>
      <c r="M66" s="25">
        <f t="shared" si="33"/>
        <v>3.0171030897755632E-2</v>
      </c>
      <c r="N66" s="25">
        <f t="shared" si="33"/>
        <v>3.0044325924489745E-2</v>
      </c>
      <c r="O66" s="25">
        <f t="shared" si="33"/>
        <v>2.9957959073131306E-2</v>
      </c>
      <c r="P66" s="25">
        <f t="shared" si="33"/>
        <v>2.9873348119467381E-2</v>
      </c>
      <c r="Q66" s="25">
        <f t="shared" si="33"/>
        <v>2.9878782174918451E-2</v>
      </c>
      <c r="R66" s="25">
        <f t="shared" si="33"/>
        <v>2.979226035695701E-2</v>
      </c>
      <c r="S66" s="25">
        <f t="shared" si="33"/>
        <v>2.9762485257678703E-2</v>
      </c>
      <c r="T66" s="25">
        <f t="shared" si="33"/>
        <v>2.9712744450013161E-2</v>
      </c>
      <c r="U66" s="25">
        <f t="shared" si="33"/>
        <v>2.9650439164440098E-2</v>
      </c>
      <c r="V66" s="25">
        <f t="shared" si="33"/>
        <v>2.9669895761267835E-2</v>
      </c>
      <c r="W66" s="25">
        <f t="shared" si="33"/>
        <v>2.9692623292900004E-2</v>
      </c>
      <c r="X66" s="25">
        <f t="shared" si="33"/>
        <v>2.9694659245776793E-2</v>
      </c>
      <c r="Y66" s="25">
        <f t="shared" si="33"/>
        <v>2.9705067670560695E-2</v>
      </c>
      <c r="Z66" s="25">
        <f t="shared" si="33"/>
        <v>2.9756678806263079E-2</v>
      </c>
      <c r="AA66" s="25">
        <f t="shared" si="33"/>
        <v>2.9779548449096638E-2</v>
      </c>
      <c r="AB66" s="25">
        <f t="shared" si="33"/>
        <v>2.9800814759321757E-2</v>
      </c>
      <c r="AC66" s="25">
        <f t="shared" si="33"/>
        <v>2.982164499380897E-2</v>
      </c>
      <c r="AD66" s="25">
        <f t="shared" si="33"/>
        <v>2.9841587450521141E-2</v>
      </c>
      <c r="AE66" s="25">
        <f t="shared" si="33"/>
        <v>2.9842087423657543E-2</v>
      </c>
      <c r="AF66" s="25">
        <f t="shared" si="33"/>
        <v>2.9845249447128148E-2</v>
      </c>
      <c r="AG66" s="25"/>
      <c r="AH66" s="25"/>
    </row>
    <row r="67" spans="1:34" x14ac:dyDescent="0.35">
      <c r="B67" t="s">
        <v>201</v>
      </c>
      <c r="C67" s="25">
        <f>SUM(C29)*C$10</f>
        <v>0.10818358946857173</v>
      </c>
      <c r="D67" s="25">
        <f t="shared" si="32"/>
        <v>0.11268598079765933</v>
      </c>
      <c r="E67" s="25">
        <f t="shared" si="32"/>
        <v>0.11980715884866791</v>
      </c>
      <c r="F67" s="25">
        <f t="shared" si="32"/>
        <v>0.11960900639580742</v>
      </c>
      <c r="G67" s="25">
        <f t="shared" ref="G67:AF67" si="34">SUM(G29)*G$10</f>
        <v>0.12363914395163654</v>
      </c>
      <c r="H67" s="25">
        <f t="shared" si="34"/>
        <v>0.12380822568006025</v>
      </c>
      <c r="I67" s="25">
        <f t="shared" si="34"/>
        <v>0.12461892328054158</v>
      </c>
      <c r="J67" s="25">
        <f t="shared" si="34"/>
        <v>0.12552680455155188</v>
      </c>
      <c r="K67" s="25">
        <f t="shared" si="34"/>
        <v>0.12555105877336309</v>
      </c>
      <c r="L67" s="25">
        <f t="shared" si="34"/>
        <v>0.12548141834574561</v>
      </c>
      <c r="M67" s="25">
        <f t="shared" si="34"/>
        <v>0.12578894327680082</v>
      </c>
      <c r="N67" s="25">
        <f t="shared" si="34"/>
        <v>0.12572400444010193</v>
      </c>
      <c r="O67" s="25">
        <f t="shared" si="34"/>
        <v>0.12583164749806552</v>
      </c>
      <c r="P67" s="25">
        <f t="shared" si="34"/>
        <v>0.12599414517990248</v>
      </c>
      <c r="Q67" s="25">
        <f t="shared" si="34"/>
        <v>0.12652120072494663</v>
      </c>
      <c r="R67" s="25">
        <f t="shared" si="34"/>
        <v>0.12619164940127628</v>
      </c>
      <c r="S67" s="25">
        <f t="shared" si="34"/>
        <v>0.12657852429561012</v>
      </c>
      <c r="T67" s="25">
        <f t="shared" si="34"/>
        <v>0.12660845104616436</v>
      </c>
      <c r="U67" s="25">
        <f t="shared" si="34"/>
        <v>0.1264556261641005</v>
      </c>
      <c r="V67" s="25">
        <f t="shared" si="34"/>
        <v>0.12705451934664394</v>
      </c>
      <c r="W67" s="25">
        <f t="shared" si="34"/>
        <v>0.12739214454093761</v>
      </c>
      <c r="X67" s="25">
        <f t="shared" si="34"/>
        <v>0.12753259528264413</v>
      </c>
      <c r="Y67" s="25">
        <f t="shared" si="34"/>
        <v>0.12789097263086219</v>
      </c>
      <c r="Z67" s="25">
        <f t="shared" si="34"/>
        <v>0.12844758276497248</v>
      </c>
      <c r="AA67" s="25">
        <f t="shared" si="34"/>
        <v>0.12862791060197701</v>
      </c>
      <c r="AB67" s="25">
        <f t="shared" si="34"/>
        <v>0.12891869992366223</v>
      </c>
      <c r="AC67" s="25">
        <f t="shared" si="34"/>
        <v>0.12920305819610051</v>
      </c>
      <c r="AD67" s="25">
        <f t="shared" si="34"/>
        <v>0.12948336207740532</v>
      </c>
      <c r="AE67" s="25">
        <f t="shared" si="34"/>
        <v>0.12962529536738474</v>
      </c>
      <c r="AF67" s="25">
        <f t="shared" si="34"/>
        <v>0.12985491195078047</v>
      </c>
      <c r="AG67" s="25"/>
      <c r="AH67" s="25"/>
    </row>
    <row r="68" spans="1:34" x14ac:dyDescent="0.35">
      <c r="B68" s="44" t="s">
        <v>202</v>
      </c>
      <c r="C68" s="25">
        <f>SUM(C30,C26,C24)*C$10</f>
        <v>0.46169689044724471</v>
      </c>
      <c r="D68" s="25">
        <f t="shared" ref="D68:F68" si="35">SUM(D30,D26,D24)*D$10</f>
        <v>0.44294690163946804</v>
      </c>
      <c r="E68" s="25">
        <f t="shared" si="35"/>
        <v>0.44541799143606031</v>
      </c>
      <c r="F68" s="25">
        <f t="shared" si="35"/>
        <v>0.44819841529831522</v>
      </c>
      <c r="G68" s="25">
        <f t="shared" ref="G68:AF68" si="36">SUM(G30,G26,G24)*G$10</f>
        <v>0.45837200672843209</v>
      </c>
      <c r="H68" s="25">
        <f t="shared" si="36"/>
        <v>0.46400206067710148</v>
      </c>
      <c r="I68" s="25">
        <f t="shared" si="36"/>
        <v>0.46601887531680225</v>
      </c>
      <c r="J68" s="25">
        <f t="shared" si="36"/>
        <v>0.46951126059364667</v>
      </c>
      <c r="K68" s="25">
        <f t="shared" si="36"/>
        <v>0.47085735026472375</v>
      </c>
      <c r="L68" s="25">
        <f t="shared" si="36"/>
        <v>0.47073590508556529</v>
      </c>
      <c r="M68" s="25">
        <f t="shared" si="36"/>
        <v>0.47130903764858056</v>
      </c>
      <c r="N68" s="25">
        <f t="shared" si="36"/>
        <v>0.47104643958283915</v>
      </c>
      <c r="O68" s="25">
        <f t="shared" si="36"/>
        <v>0.47122771577542466</v>
      </c>
      <c r="P68" s="25">
        <f t="shared" si="36"/>
        <v>0.47188212323558076</v>
      </c>
      <c r="Q68" s="25">
        <f t="shared" si="36"/>
        <v>0.4733239917347179</v>
      </c>
      <c r="R68" s="25">
        <f t="shared" si="36"/>
        <v>0.47324273370620085</v>
      </c>
      <c r="S68" s="25">
        <f t="shared" si="36"/>
        <v>0.47386019379836969</v>
      </c>
      <c r="T68" s="25">
        <f t="shared" si="36"/>
        <v>0.47424854082482498</v>
      </c>
      <c r="U68" s="25">
        <f t="shared" si="36"/>
        <v>0.4740427417287037</v>
      </c>
      <c r="V68" s="25">
        <f t="shared" si="36"/>
        <v>0.47543499672307138</v>
      </c>
      <c r="W68" s="25">
        <f t="shared" si="36"/>
        <v>0.47679935599933432</v>
      </c>
      <c r="X68" s="25">
        <f t="shared" si="36"/>
        <v>0.47769568298491843</v>
      </c>
      <c r="Y68" s="25">
        <f t="shared" si="36"/>
        <v>0.4788152142800064</v>
      </c>
      <c r="Z68" s="25">
        <f t="shared" si="36"/>
        <v>0.48050603337331793</v>
      </c>
      <c r="AA68" s="25">
        <f t="shared" si="36"/>
        <v>0.48152552139904531</v>
      </c>
      <c r="AB68" s="25">
        <f t="shared" si="36"/>
        <v>0.48260487239620992</v>
      </c>
      <c r="AC68" s="25">
        <f t="shared" si="36"/>
        <v>0.48367834870065313</v>
      </c>
      <c r="AD68" s="25">
        <f t="shared" si="36"/>
        <v>0.48467709352551491</v>
      </c>
      <c r="AE68" s="25">
        <f t="shared" si="36"/>
        <v>0.48538148706653894</v>
      </c>
      <c r="AF68" s="25">
        <f t="shared" si="36"/>
        <v>0.48604182647084648</v>
      </c>
      <c r="AG68" s="25"/>
      <c r="AH68" s="25"/>
    </row>
    <row r="70" spans="1:34" s="43" customFormat="1" x14ac:dyDescent="0.35">
      <c r="A70" s="42"/>
      <c r="B70" s="42" t="s">
        <v>1155</v>
      </c>
    </row>
    <row r="71" spans="1:34" x14ac:dyDescent="0.35">
      <c r="A71" s="45" t="s">
        <v>1149</v>
      </c>
    </row>
    <row r="72" spans="1:34" x14ac:dyDescent="0.35">
      <c r="B72" t="s">
        <v>278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35">
      <c r="B73" t="s">
        <v>280</v>
      </c>
      <c r="C73" s="25">
        <f>SUM(C14:C15,C19)*C$9</f>
        <v>2.567429758434189E-2</v>
      </c>
      <c r="D73" s="25">
        <f t="shared" ref="D73:AF73" si="37">SUM(D14:D15,D19)*D$9</f>
        <v>2.5735648538996202E-2</v>
      </c>
      <c r="E73" s="25">
        <f t="shared" si="37"/>
        <v>2.0688464351205117E-2</v>
      </c>
      <c r="F73" s="25">
        <f t="shared" si="37"/>
        <v>2.1216317662170189E-2</v>
      </c>
      <c r="G73" s="25">
        <f t="shared" si="37"/>
        <v>1.9126176525730069E-2</v>
      </c>
      <c r="H73" s="25">
        <f t="shared" si="37"/>
        <v>1.9480071825296794E-2</v>
      </c>
      <c r="I73" s="25">
        <f t="shared" si="37"/>
        <v>1.9364609017941122E-2</v>
      </c>
      <c r="J73" s="25">
        <f t="shared" si="37"/>
        <v>1.9122568876066285E-2</v>
      </c>
      <c r="K73" s="25">
        <f t="shared" si="37"/>
        <v>1.9040948608089966E-2</v>
      </c>
      <c r="L73" s="25">
        <f t="shared" si="37"/>
        <v>1.9095327523515566E-2</v>
      </c>
      <c r="M73" s="25">
        <f t="shared" si="37"/>
        <v>1.8904123163270246E-2</v>
      </c>
      <c r="N73" s="25">
        <f t="shared" si="37"/>
        <v>1.8943574294600918E-2</v>
      </c>
      <c r="O73" s="25">
        <f t="shared" si="37"/>
        <v>1.8900751694480813E-2</v>
      </c>
      <c r="P73" s="25">
        <f t="shared" si="37"/>
        <v>1.8820794121980042E-2</v>
      </c>
      <c r="Q73" s="25">
        <f t="shared" si="37"/>
        <v>1.8587026673207375E-2</v>
      </c>
      <c r="R73" s="25">
        <f t="shared" si="37"/>
        <v>1.8799781964801858E-2</v>
      </c>
      <c r="S73" s="25">
        <f t="shared" si="37"/>
        <v>1.8599876824959168E-2</v>
      </c>
      <c r="T73" s="25">
        <f t="shared" si="37"/>
        <v>1.8621667056602016E-2</v>
      </c>
      <c r="U73" s="25">
        <f t="shared" si="37"/>
        <v>1.8723594940100334E-2</v>
      </c>
      <c r="V73" s="25">
        <f t="shared" si="37"/>
        <v>1.8388935575903952E-2</v>
      </c>
      <c r="W73" s="25">
        <f t="shared" si="37"/>
        <v>1.82729099085325E-2</v>
      </c>
      <c r="X73" s="25">
        <f t="shared" si="37"/>
        <v>1.8259915256987388E-2</v>
      </c>
      <c r="Y73" s="25">
        <f t="shared" si="37"/>
        <v>1.8110707619863081E-2</v>
      </c>
      <c r="Z73" s="25">
        <f t="shared" si="37"/>
        <v>1.7874945768726318E-2</v>
      </c>
      <c r="AA73" s="25">
        <f t="shared" si="37"/>
        <v>1.7866294025643922E-2</v>
      </c>
      <c r="AB73" s="25">
        <f t="shared" si="37"/>
        <v>1.7763679149118538E-2</v>
      </c>
      <c r="AC73" s="25">
        <f t="shared" si="37"/>
        <v>1.7665472635870955E-2</v>
      </c>
      <c r="AD73" s="25">
        <f t="shared" si="37"/>
        <v>1.756959173383096E-2</v>
      </c>
      <c r="AE73" s="25">
        <f t="shared" si="37"/>
        <v>1.7535011192658247E-2</v>
      </c>
      <c r="AF73" s="25">
        <f t="shared" si="37"/>
        <v>1.7442620694670737E-2</v>
      </c>
    </row>
    <row r="74" spans="1:34" x14ac:dyDescent="0.35">
      <c r="B74" t="s">
        <v>282</v>
      </c>
      <c r="C74" s="25">
        <f>C16*C$9</f>
        <v>4.8352174440553307E-2</v>
      </c>
      <c r="D74" s="25">
        <f t="shared" ref="D74:AF79" si="38">D16*D$9</f>
        <v>6.0202024988669493E-2</v>
      </c>
      <c r="E74" s="25">
        <f t="shared" si="38"/>
        <v>5.0171825701491382E-2</v>
      </c>
      <c r="F74" s="25">
        <f t="shared" si="38"/>
        <v>5.1338037339474715E-2</v>
      </c>
      <c r="G74" s="25">
        <f t="shared" si="38"/>
        <v>4.6893825886432851E-2</v>
      </c>
      <c r="H74" s="25">
        <f t="shared" si="38"/>
        <v>4.6891193141782153E-2</v>
      </c>
      <c r="I74" s="25">
        <f t="shared" si="38"/>
        <v>4.6635061147682941E-2</v>
      </c>
      <c r="J74" s="25">
        <f t="shared" si="38"/>
        <v>4.595959921481467E-2</v>
      </c>
      <c r="K74" s="25">
        <f t="shared" si="38"/>
        <v>4.5496360220923272E-2</v>
      </c>
      <c r="L74" s="25">
        <f t="shared" si="38"/>
        <v>4.5537816848044456E-2</v>
      </c>
      <c r="M74" s="25">
        <f t="shared" si="38"/>
        <v>4.5156270747615766E-2</v>
      </c>
      <c r="N74" s="25">
        <f t="shared" si="38"/>
        <v>4.5236942659419591E-2</v>
      </c>
      <c r="O74" s="25">
        <f t="shared" si="38"/>
        <v>4.5142537854082662E-2</v>
      </c>
      <c r="P74" s="25">
        <f t="shared" si="38"/>
        <v>4.4892361282464724E-2</v>
      </c>
      <c r="Q74" s="25">
        <f t="shared" si="38"/>
        <v>4.4418408895032138E-2</v>
      </c>
      <c r="R74" s="25">
        <f t="shared" si="38"/>
        <v>4.48598537988706E-2</v>
      </c>
      <c r="S74" s="25">
        <f t="shared" si="38"/>
        <v>4.4390298697646109E-2</v>
      </c>
      <c r="T74" s="25">
        <f t="shared" si="38"/>
        <v>4.4421899711480181E-2</v>
      </c>
      <c r="U74" s="25">
        <f t="shared" si="38"/>
        <v>4.4678094416165555E-2</v>
      </c>
      <c r="V74" s="25">
        <f t="shared" si="38"/>
        <v>4.3856536825212629E-2</v>
      </c>
      <c r="W74" s="25">
        <f t="shared" si="38"/>
        <v>4.3581541262094917E-2</v>
      </c>
      <c r="X74" s="25">
        <f t="shared" si="38"/>
        <v>4.3524256423548985E-2</v>
      </c>
      <c r="Y74" s="25">
        <f t="shared" si="38"/>
        <v>4.3183169464430265E-2</v>
      </c>
      <c r="Z74" s="25">
        <f t="shared" si="38"/>
        <v>4.2652999630903111E-2</v>
      </c>
      <c r="AA74" s="25">
        <f t="shared" si="38"/>
        <v>4.2602406206521122E-2</v>
      </c>
      <c r="AB74" s="25">
        <f t="shared" si="38"/>
        <v>4.2366135675728341E-2</v>
      </c>
      <c r="AC74" s="25">
        <f t="shared" si="38"/>
        <v>4.2135225698680341E-2</v>
      </c>
      <c r="AD74" s="25">
        <f t="shared" si="38"/>
        <v>4.1913865327487122E-2</v>
      </c>
      <c r="AE74" s="25">
        <f t="shared" si="38"/>
        <v>4.1821739591787012E-2</v>
      </c>
      <c r="AF74" s="25">
        <f t="shared" si="38"/>
        <v>4.1634273355716601E-2</v>
      </c>
    </row>
    <row r="75" spans="1:34" x14ac:dyDescent="0.35">
      <c r="B75" t="s">
        <v>284</v>
      </c>
      <c r="C75" s="25">
        <f>C17*C$9</f>
        <v>0.11210410752259013</v>
      </c>
      <c r="D75" s="25">
        <f t="shared" ref="D75:R75" si="39">D17*D$9</f>
        <v>0.10705351331682467</v>
      </c>
      <c r="E75" s="25">
        <f t="shared" si="39"/>
        <v>0.11597386393249985</v>
      </c>
      <c r="F75" s="25">
        <f t="shared" si="39"/>
        <v>0.1108583287268779</v>
      </c>
      <c r="G75" s="25">
        <f t="shared" si="39"/>
        <v>0.10990884169993287</v>
      </c>
      <c r="H75" s="25">
        <f t="shared" si="39"/>
        <v>0.10398259334836463</v>
      </c>
      <c r="I75" s="25">
        <f t="shared" si="39"/>
        <v>0.10209397483343066</v>
      </c>
      <c r="J75" s="25">
        <f t="shared" si="39"/>
        <v>0.10029018125268011</v>
      </c>
      <c r="K75" s="25">
        <f t="shared" si="39"/>
        <v>9.9003765218081616E-2</v>
      </c>
      <c r="L75" s="25">
        <f t="shared" si="39"/>
        <v>9.8518832066165546E-2</v>
      </c>
      <c r="M75" s="25">
        <f t="shared" si="39"/>
        <v>9.8229773065014042E-2</v>
      </c>
      <c r="N75" s="25">
        <f t="shared" si="39"/>
        <v>9.7881221149760667E-2</v>
      </c>
      <c r="O75" s="25">
        <f t="shared" si="39"/>
        <v>9.7528789098299082E-2</v>
      </c>
      <c r="P75" s="25">
        <f t="shared" si="39"/>
        <v>9.711123442644648E-2</v>
      </c>
      <c r="Q75" s="25">
        <f t="shared" si="39"/>
        <v>9.6524822905807814E-2</v>
      </c>
      <c r="R75" s="25">
        <f t="shared" si="39"/>
        <v>9.5691002998000846E-2</v>
      </c>
      <c r="S75" s="25">
        <f t="shared" si="38"/>
        <v>9.5587579464575911E-2</v>
      </c>
      <c r="T75" s="25">
        <f t="shared" si="38"/>
        <v>9.4970411829349774E-2</v>
      </c>
      <c r="U75" s="25">
        <f t="shared" si="38"/>
        <v>9.4682670284581341E-2</v>
      </c>
      <c r="V75" s="25">
        <f t="shared" si="38"/>
        <v>9.4539461607780192E-2</v>
      </c>
      <c r="W75" s="25">
        <f t="shared" si="38"/>
        <v>9.3836244222357826E-2</v>
      </c>
      <c r="X75" s="25">
        <f t="shared" si="38"/>
        <v>9.3104652243933425E-2</v>
      </c>
      <c r="Y75" s="25">
        <f t="shared" si="38"/>
        <v>9.2602122145360372E-2</v>
      </c>
      <c r="Z75" s="25">
        <f t="shared" si="38"/>
        <v>9.1986026229169224E-2</v>
      </c>
      <c r="AA75" s="25">
        <f t="shared" si="38"/>
        <v>9.1149819587315717E-2</v>
      </c>
      <c r="AB75" s="25">
        <f t="shared" si="38"/>
        <v>9.0583071810055482E-2</v>
      </c>
      <c r="AC75" s="25">
        <f t="shared" si="38"/>
        <v>9.0025501024697335E-2</v>
      </c>
      <c r="AD75" s="25">
        <f t="shared" si="38"/>
        <v>8.9509469604463529E-2</v>
      </c>
      <c r="AE75" s="25">
        <f t="shared" si="38"/>
        <v>8.9021707765002303E-2</v>
      </c>
      <c r="AF75" s="25">
        <f t="shared" si="38"/>
        <v>8.8679528067467095E-2</v>
      </c>
    </row>
    <row r="76" spans="1:34" x14ac:dyDescent="0.35">
      <c r="B76" t="s">
        <v>286</v>
      </c>
      <c r="C76" s="25">
        <f>C18*C$9</f>
        <v>3.3575847308237761E-2</v>
      </c>
      <c r="D76" s="25">
        <f t="shared" si="38"/>
        <v>2.9634524848083148E-2</v>
      </c>
      <c r="E76" s="25">
        <f t="shared" si="38"/>
        <v>3.6264685643427663E-2</v>
      </c>
      <c r="F76" s="25">
        <f t="shared" si="38"/>
        <v>3.3491699775292948E-2</v>
      </c>
      <c r="G76" s="25">
        <f t="shared" si="38"/>
        <v>3.4037997658741027E-2</v>
      </c>
      <c r="H76" s="25">
        <f t="shared" si="38"/>
        <v>3.1169391500484308E-2</v>
      </c>
      <c r="I76" s="25">
        <f t="shared" si="38"/>
        <v>3.0294469582773403E-2</v>
      </c>
      <c r="J76" s="25">
        <f t="shared" si="38"/>
        <v>2.9453683301557634E-2</v>
      </c>
      <c r="K76" s="25">
        <f t="shared" si="38"/>
        <v>2.9057978734981865E-2</v>
      </c>
      <c r="L76" s="25">
        <f t="shared" si="38"/>
        <v>2.8756528964406093E-2</v>
      </c>
      <c r="M76" s="25">
        <f t="shared" si="38"/>
        <v>2.8691864563086769E-2</v>
      </c>
      <c r="N76" s="25">
        <f t="shared" si="38"/>
        <v>2.8455974659859346E-2</v>
      </c>
      <c r="O76" s="25">
        <f t="shared" si="38"/>
        <v>2.8260253024626338E-2</v>
      </c>
      <c r="P76" s="25">
        <f t="shared" si="38"/>
        <v>2.805548886005919E-2</v>
      </c>
      <c r="Q76" s="25">
        <f t="shared" si="38"/>
        <v>2.7886155439362695E-2</v>
      </c>
      <c r="R76" s="25">
        <f t="shared" si="38"/>
        <v>2.7374897466831256E-2</v>
      </c>
      <c r="S76" s="25">
        <f t="shared" si="38"/>
        <v>2.7454572243629162E-2</v>
      </c>
      <c r="T76" s="25">
        <f t="shared" si="38"/>
        <v>2.7173771263115622E-2</v>
      </c>
      <c r="U76" s="25">
        <f t="shared" si="38"/>
        <v>2.6911432466757167E-2</v>
      </c>
      <c r="V76" s="25">
        <f t="shared" si="38"/>
        <v>2.7051457367767633E-2</v>
      </c>
      <c r="W76" s="25">
        <f t="shared" si="38"/>
        <v>2.6784261026851764E-2</v>
      </c>
      <c r="X76" s="25">
        <f t="shared" si="38"/>
        <v>2.6471437842663113E-2</v>
      </c>
      <c r="Y76" s="25">
        <f t="shared" si="38"/>
        <v>2.6336845700916652E-2</v>
      </c>
      <c r="Z76" s="25">
        <f t="shared" si="38"/>
        <v>2.6213577285320467E-2</v>
      </c>
      <c r="AA76" s="25">
        <f t="shared" si="38"/>
        <v>2.5872092252959552E-2</v>
      </c>
      <c r="AB76" s="25">
        <f t="shared" si="38"/>
        <v>2.5682269539582872E-2</v>
      </c>
      <c r="AC76" s="25">
        <f t="shared" si="38"/>
        <v>2.5492493625615589E-2</v>
      </c>
      <c r="AD76" s="25">
        <f t="shared" si="38"/>
        <v>2.5317910446843426E-2</v>
      </c>
      <c r="AE76" s="25">
        <f t="shared" si="38"/>
        <v>2.512159505924294E-2</v>
      </c>
      <c r="AF76" s="25">
        <f t="shared" si="38"/>
        <v>2.5026775090247678E-2</v>
      </c>
    </row>
    <row r="77" spans="1:34" x14ac:dyDescent="0.35">
      <c r="B77" t="s">
        <v>288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35">
      <c r="B78" t="s">
        <v>201</v>
      </c>
      <c r="C78" s="25">
        <f>C20*C$9</f>
        <v>0.10814556571147173</v>
      </c>
      <c r="D78" s="25">
        <f t="shared" si="38"/>
        <v>0.11718136609456119</v>
      </c>
      <c r="E78" s="25">
        <f t="shared" si="38"/>
        <v>0.10026965656338206</v>
      </c>
      <c r="F78" s="25">
        <f t="shared" si="38"/>
        <v>0.10508759144441221</v>
      </c>
      <c r="G78" s="25">
        <f t="shared" si="38"/>
        <v>9.5999434771049511E-2</v>
      </c>
      <c r="H78" s="25">
        <f t="shared" si="38"/>
        <v>9.9374043005366203E-2</v>
      </c>
      <c r="I78" s="25">
        <f t="shared" si="38"/>
        <v>0.10016421024438325</v>
      </c>
      <c r="J78" s="25">
        <f t="shared" si="38"/>
        <v>9.9367475735222366E-2</v>
      </c>
      <c r="K78" s="25">
        <f t="shared" si="38"/>
        <v>0.10007624970760751</v>
      </c>
      <c r="L78" s="25">
        <f t="shared" si="38"/>
        <v>0.10111090876170234</v>
      </c>
      <c r="M78" s="25">
        <f t="shared" si="38"/>
        <v>0.10100885166125827</v>
      </c>
      <c r="N78" s="25">
        <f t="shared" si="38"/>
        <v>0.10190445819594776</v>
      </c>
      <c r="O78" s="25">
        <f t="shared" si="38"/>
        <v>0.10240608408379739</v>
      </c>
      <c r="P78" s="25">
        <f t="shared" si="38"/>
        <v>0.10251979955730579</v>
      </c>
      <c r="Q78" s="25">
        <f t="shared" si="38"/>
        <v>0.10187571622981267</v>
      </c>
      <c r="R78" s="25">
        <f t="shared" si="38"/>
        <v>0.1034177441986535</v>
      </c>
      <c r="S78" s="25">
        <f t="shared" si="38"/>
        <v>0.10279793636332468</v>
      </c>
      <c r="T78" s="25">
        <f t="shared" si="38"/>
        <v>0.10331364265005115</v>
      </c>
      <c r="U78" s="25">
        <f t="shared" si="38"/>
        <v>0.10407012036850821</v>
      </c>
      <c r="V78" s="25">
        <f t="shared" si="38"/>
        <v>0.10281329596484909</v>
      </c>
      <c r="W78" s="25">
        <f t="shared" si="38"/>
        <v>0.10247818147343152</v>
      </c>
      <c r="X78" s="25">
        <f t="shared" si="38"/>
        <v>0.10269688433811656</v>
      </c>
      <c r="Y78" s="25">
        <f t="shared" si="38"/>
        <v>0.10226558645902215</v>
      </c>
      <c r="Z78" s="25">
        <f t="shared" si="38"/>
        <v>0.1013341992056261</v>
      </c>
      <c r="AA78" s="25">
        <f t="shared" si="38"/>
        <v>0.10153534401614733</v>
      </c>
      <c r="AB78" s="25">
        <f t="shared" si="38"/>
        <v>0.10125775304836317</v>
      </c>
      <c r="AC78" s="25">
        <f t="shared" si="38"/>
        <v>0.10098708543934612</v>
      </c>
      <c r="AD78" s="25">
        <f t="shared" si="38"/>
        <v>0.10071869401725946</v>
      </c>
      <c r="AE78" s="25">
        <f t="shared" si="38"/>
        <v>0.10075754442127614</v>
      </c>
      <c r="AF78" s="25">
        <f t="shared" si="38"/>
        <v>0.10051713902758291</v>
      </c>
    </row>
    <row r="79" spans="1:34" x14ac:dyDescent="0.35">
      <c r="B79" t="s">
        <v>202</v>
      </c>
      <c r="C79" s="25">
        <f>C21*C$9</f>
        <v>1.8654857065987997E-2</v>
      </c>
      <c r="D79" s="25">
        <f t="shared" si="38"/>
        <v>2.8393266518042994E-2</v>
      </c>
      <c r="E79" s="25">
        <f t="shared" si="38"/>
        <v>3.218779433750877E-2</v>
      </c>
      <c r="F79" s="25">
        <f t="shared" si="38"/>
        <v>3.2174610896021034E-2</v>
      </c>
      <c r="G79" s="25">
        <f t="shared" si="38"/>
        <v>3.2266722478935618E-2</v>
      </c>
      <c r="H79" s="25">
        <f t="shared" si="38"/>
        <v>3.1891983707496692E-2</v>
      </c>
      <c r="I79" s="25">
        <f t="shared" si="38"/>
        <v>3.16894703411836E-2</v>
      </c>
      <c r="J79" s="25">
        <f t="shared" si="38"/>
        <v>3.151359854225555E-2</v>
      </c>
      <c r="K79" s="25">
        <f t="shared" si="38"/>
        <v>3.1931543806881679E-2</v>
      </c>
      <c r="L79" s="25">
        <f t="shared" si="38"/>
        <v>3.2219650966663002E-2</v>
      </c>
      <c r="M79" s="25">
        <f t="shared" si="38"/>
        <v>3.253974240408164E-2</v>
      </c>
      <c r="N79" s="25">
        <f t="shared" si="38"/>
        <v>3.2782849047144243E-2</v>
      </c>
      <c r="O79" s="25">
        <f t="shared" si="38"/>
        <v>3.2934643210160312E-2</v>
      </c>
      <c r="P79" s="25">
        <f t="shared" si="38"/>
        <v>3.3088588534821425E-2</v>
      </c>
      <c r="Q79" s="25">
        <f t="shared" si="38"/>
        <v>3.3155769330288E-2</v>
      </c>
      <c r="R79" s="25">
        <f t="shared" si="38"/>
        <v>3.3150341565427108E-2</v>
      </c>
      <c r="S79" s="25">
        <f t="shared" si="38"/>
        <v>3.3418355101787152E-2</v>
      </c>
      <c r="T79" s="25">
        <f t="shared" si="38"/>
        <v>3.3496187173819254E-2</v>
      </c>
      <c r="U79" s="25">
        <f t="shared" si="38"/>
        <v>3.3547653826751477E-2</v>
      </c>
      <c r="V79" s="25">
        <f t="shared" si="38"/>
        <v>3.3764027975411254E-2</v>
      </c>
      <c r="W79" s="25">
        <f t="shared" si="38"/>
        <v>3.3705013777795605E-2</v>
      </c>
      <c r="X79" s="25">
        <f t="shared" si="38"/>
        <v>3.3629964241935456E-2</v>
      </c>
      <c r="Y79" s="25">
        <f t="shared" si="38"/>
        <v>3.3655249710333783E-2</v>
      </c>
      <c r="Z79" s="25">
        <f t="shared" si="38"/>
        <v>3.363774966077996E-2</v>
      </c>
      <c r="AA79" s="25">
        <f t="shared" si="38"/>
        <v>3.3511546517556917E-2</v>
      </c>
      <c r="AB79" s="25">
        <f t="shared" si="38"/>
        <v>3.3466073863787464E-2</v>
      </c>
      <c r="AC79" s="25">
        <f t="shared" si="38"/>
        <v>3.3412826652560797E-2</v>
      </c>
      <c r="AD79" s="25">
        <f t="shared" si="38"/>
        <v>3.336640327365694E-2</v>
      </c>
      <c r="AE79" s="25">
        <f t="shared" si="38"/>
        <v>3.3327748131971459E-2</v>
      </c>
      <c r="AF79" s="25">
        <f t="shared" si="38"/>
        <v>3.3366891893930155E-2</v>
      </c>
    </row>
    <row r="80" spans="1:34" x14ac:dyDescent="0.35">
      <c r="A80" s="45" t="s">
        <v>1160</v>
      </c>
      <c r="B80" t="s">
        <v>167</v>
      </c>
      <c r="C80" s="25">
        <f>C23*C$10</f>
        <v>2.3371911029986613E-2</v>
      </c>
      <c r="D80" s="25">
        <f t="shared" ref="D80:AF87" si="40">D23*D$10</f>
        <v>1.5513267506472401E-2</v>
      </c>
      <c r="E80" s="25">
        <f t="shared" si="40"/>
        <v>1.8338919019650946E-2</v>
      </c>
      <c r="F80" s="25">
        <f t="shared" si="40"/>
        <v>1.7817581507060795E-2</v>
      </c>
      <c r="G80" s="25">
        <f t="shared" si="40"/>
        <v>1.886580750953646E-2</v>
      </c>
      <c r="H80" s="25">
        <f t="shared" si="40"/>
        <v>1.835272937521077E-2</v>
      </c>
      <c r="I80" s="25">
        <f t="shared" si="40"/>
        <v>1.8314812892623506E-2</v>
      </c>
      <c r="J80" s="25">
        <f t="shared" si="40"/>
        <v>1.8452118617896252E-2</v>
      </c>
      <c r="K80" s="25">
        <f t="shared" si="40"/>
        <v>1.8396158578259623E-2</v>
      </c>
      <c r="L80" s="25">
        <f t="shared" si="40"/>
        <v>1.8264606447731091E-2</v>
      </c>
      <c r="M80" s="25">
        <f t="shared" si="40"/>
        <v>1.8309875525604792E-2</v>
      </c>
      <c r="N80" s="25">
        <f t="shared" si="40"/>
        <v>1.8192083646710912E-2</v>
      </c>
      <c r="O80" s="25">
        <f t="shared" si="40"/>
        <v>1.8134095312588892E-2</v>
      </c>
      <c r="P80" s="25">
        <f t="shared" si="40"/>
        <v>1.8158408716288613E-2</v>
      </c>
      <c r="Q80" s="25">
        <f t="shared" si="40"/>
        <v>1.8239296969724109E-2</v>
      </c>
      <c r="R80" s="25">
        <f t="shared" si="40"/>
        <v>1.7996132054194439E-2</v>
      </c>
      <c r="S80" s="25">
        <f t="shared" si="40"/>
        <v>1.8114719455165212E-2</v>
      </c>
      <c r="T80" s="25">
        <f t="shared" si="40"/>
        <v>1.8058920077798475E-2</v>
      </c>
      <c r="U80" s="25">
        <f t="shared" si="40"/>
        <v>1.7951635925519197E-2</v>
      </c>
      <c r="V80" s="25">
        <f t="shared" si="40"/>
        <v>1.813662963865157E-2</v>
      </c>
      <c r="W80" s="25">
        <f t="shared" si="40"/>
        <v>1.816027296550558E-2</v>
      </c>
      <c r="X80" s="25">
        <f t="shared" si="40"/>
        <v>1.8105110950181399E-2</v>
      </c>
      <c r="Y80" s="25">
        <f t="shared" si="40"/>
        <v>1.8161987672008658E-2</v>
      </c>
      <c r="Z80" s="25">
        <f t="shared" si="40"/>
        <v>1.8285962072678363E-2</v>
      </c>
      <c r="AA80" s="25">
        <f t="shared" si="40"/>
        <v>1.8217281748993685E-2</v>
      </c>
      <c r="AB80" s="25">
        <f t="shared" si="40"/>
        <v>1.8239703119316997E-2</v>
      </c>
      <c r="AC80" s="25">
        <f t="shared" si="40"/>
        <v>1.8258045045270798E-2</v>
      </c>
      <c r="AD80" s="25">
        <f t="shared" si="40"/>
        <v>1.8278389610037974E-2</v>
      </c>
      <c r="AE80" s="25">
        <f t="shared" si="40"/>
        <v>1.8255885684677772E-2</v>
      </c>
      <c r="AF80" s="25">
        <f t="shared" si="40"/>
        <v>1.8289230085253967E-2</v>
      </c>
    </row>
    <row r="81" spans="1:32" x14ac:dyDescent="0.35">
      <c r="B81" t="s">
        <v>174</v>
      </c>
      <c r="C81" s="25">
        <f t="shared" ref="C81:R87" si="41">C24*C$10</f>
        <v>0.15550349195362964</v>
      </c>
      <c r="D81" s="25">
        <f t="shared" si="41"/>
        <v>0.14659043941046396</v>
      </c>
      <c r="E81" s="25">
        <f t="shared" si="41"/>
        <v>0.14634305907654546</v>
      </c>
      <c r="F81" s="25">
        <f t="shared" si="41"/>
        <v>0.1483991877575217</v>
      </c>
      <c r="G81" s="25">
        <f t="shared" si="41"/>
        <v>0.1522188580531478</v>
      </c>
      <c r="H81" s="25">
        <f t="shared" si="41"/>
        <v>0.15533748435119171</v>
      </c>
      <c r="I81" s="25">
        <f t="shared" si="41"/>
        <v>0.15642657793946993</v>
      </c>
      <c r="J81" s="25">
        <f t="shared" si="41"/>
        <v>0.15797923218513191</v>
      </c>
      <c r="K81" s="25">
        <f t="shared" si="41"/>
        <v>0.15916308421974129</v>
      </c>
      <c r="L81" s="25">
        <f t="shared" si="41"/>
        <v>0.15951366462968725</v>
      </c>
      <c r="M81" s="25">
        <f t="shared" si="41"/>
        <v>0.15999813306533009</v>
      </c>
      <c r="N81" s="25">
        <f t="shared" si="41"/>
        <v>0.16019372414257371</v>
      </c>
      <c r="O81" s="25">
        <f t="shared" si="41"/>
        <v>0.16053629132750197</v>
      </c>
      <c r="P81" s="25">
        <f t="shared" si="41"/>
        <v>0.16105905035984436</v>
      </c>
      <c r="Q81" s="25">
        <f t="shared" si="41"/>
        <v>0.16175598510626196</v>
      </c>
      <c r="R81" s="25">
        <f t="shared" si="41"/>
        <v>0.16200143287910498</v>
      </c>
      <c r="S81" s="25">
        <f t="shared" si="40"/>
        <v>0.16238623924659271</v>
      </c>
      <c r="T81" s="25">
        <f t="shared" si="40"/>
        <v>0.16278954882817762</v>
      </c>
      <c r="U81" s="25">
        <f t="shared" si="40"/>
        <v>0.16297954660548827</v>
      </c>
      <c r="V81" s="25">
        <f t="shared" si="40"/>
        <v>0.16363408176717695</v>
      </c>
      <c r="W81" s="25">
        <f t="shared" si="40"/>
        <v>0.16431074504518806</v>
      </c>
      <c r="X81" s="25">
        <f t="shared" si="40"/>
        <v>0.1647991057576422</v>
      </c>
      <c r="Y81" s="25">
        <f t="shared" si="40"/>
        <v>0.16537885444193304</v>
      </c>
      <c r="Z81" s="25">
        <f t="shared" si="40"/>
        <v>0.16614008463922109</v>
      </c>
      <c r="AA81" s="25">
        <f t="shared" si="40"/>
        <v>0.16666010256351962</v>
      </c>
      <c r="AB81" s="25">
        <f t="shared" si="40"/>
        <v>0.16718983064154219</v>
      </c>
      <c r="AC81" s="25">
        <f t="shared" si="40"/>
        <v>0.16771492421748332</v>
      </c>
      <c r="AD81" s="25">
        <f t="shared" si="40"/>
        <v>0.16820168751194389</v>
      </c>
      <c r="AE81" s="25">
        <f t="shared" si="40"/>
        <v>0.16859337994826437</v>
      </c>
      <c r="AF81" s="25">
        <f t="shared" si="40"/>
        <v>0.16895098808222103</v>
      </c>
    </row>
    <row r="82" spans="1:32" x14ac:dyDescent="0.35">
      <c r="B82" t="s">
        <v>175</v>
      </c>
      <c r="C82" s="25">
        <f t="shared" si="41"/>
        <v>9.2050403381582682E-3</v>
      </c>
      <c r="D82" s="25">
        <f t="shared" si="40"/>
        <v>8.4376727984457507E-3</v>
      </c>
      <c r="E82" s="25">
        <f t="shared" si="40"/>
        <v>7.4071317822490233E-3</v>
      </c>
      <c r="F82" s="25">
        <f t="shared" si="40"/>
        <v>7.6492315403109057E-3</v>
      </c>
      <c r="G82" s="25">
        <f t="shared" si="40"/>
        <v>7.3419018359163722E-3</v>
      </c>
      <c r="H82" s="25">
        <f t="shared" si="40"/>
        <v>7.770942200792756E-3</v>
      </c>
      <c r="I82" s="25">
        <f t="shared" si="40"/>
        <v>7.8193936306215489E-3</v>
      </c>
      <c r="J82" s="25">
        <f t="shared" si="40"/>
        <v>7.8531922953964696E-3</v>
      </c>
      <c r="K82" s="25">
        <f t="shared" si="40"/>
        <v>7.9845191993796315E-3</v>
      </c>
      <c r="L82" s="25">
        <f t="shared" si="40"/>
        <v>8.0130096610175339E-3</v>
      </c>
      <c r="M82" s="25">
        <f t="shared" si="40"/>
        <v>7.9770575488725803E-3</v>
      </c>
      <c r="N82" s="25">
        <f t="shared" si="40"/>
        <v>8.0516614969235629E-3</v>
      </c>
      <c r="O82" s="25">
        <f t="shared" si="40"/>
        <v>8.0592949944356691E-3</v>
      </c>
      <c r="P82" s="25">
        <f t="shared" si="40"/>
        <v>8.0905693981486865E-3</v>
      </c>
      <c r="Q82" s="25">
        <f t="shared" si="40"/>
        <v>8.0927504675468876E-3</v>
      </c>
      <c r="R82" s="25">
        <f t="shared" si="40"/>
        <v>8.1636228277328984E-3</v>
      </c>
      <c r="S82" s="25">
        <f t="shared" si="40"/>
        <v>8.1293962236936371E-3</v>
      </c>
      <c r="T82" s="25">
        <f t="shared" si="40"/>
        <v>8.155467450641482E-3</v>
      </c>
      <c r="U82" s="25">
        <f t="shared" si="40"/>
        <v>8.1658195290718379E-3</v>
      </c>
      <c r="V82" s="25">
        <f t="shared" si="40"/>
        <v>8.1473428451746335E-3</v>
      </c>
      <c r="W82" s="25">
        <f t="shared" si="40"/>
        <v>8.1709028919950723E-3</v>
      </c>
      <c r="X82" s="25">
        <f t="shared" si="40"/>
        <v>8.2126317273139588E-3</v>
      </c>
      <c r="Y82" s="25">
        <f t="shared" si="40"/>
        <v>8.2205852121605624E-3</v>
      </c>
      <c r="Z82" s="25">
        <f t="shared" si="40"/>
        <v>8.2247418520892818E-3</v>
      </c>
      <c r="AA82" s="25">
        <f t="shared" si="40"/>
        <v>8.2765878311213438E-3</v>
      </c>
      <c r="AB82" s="25">
        <f t="shared" si="40"/>
        <v>8.2966766031613553E-3</v>
      </c>
      <c r="AC82" s="25">
        <f t="shared" si="40"/>
        <v>8.31733794929242E-3</v>
      </c>
      <c r="AD82" s="25">
        <f t="shared" si="40"/>
        <v>8.335267341053134E-3</v>
      </c>
      <c r="AE82" s="25">
        <f t="shared" si="40"/>
        <v>8.3600065460860667E-3</v>
      </c>
      <c r="AF82" s="25">
        <f t="shared" si="40"/>
        <v>8.3662519809276463E-3</v>
      </c>
    </row>
    <row r="83" spans="1:32" x14ac:dyDescent="0.35">
      <c r="B83" t="s">
        <v>176</v>
      </c>
      <c r="C83" s="25">
        <f t="shared" si="41"/>
        <v>4.4692650568438824E-2</v>
      </c>
      <c r="D83" s="25">
        <f t="shared" si="40"/>
        <v>3.6573262819033232E-2</v>
      </c>
      <c r="E83" s="25">
        <f t="shared" si="40"/>
        <v>3.5723926158207076E-2</v>
      </c>
      <c r="F83" s="25">
        <f t="shared" si="40"/>
        <v>3.5698583855043896E-2</v>
      </c>
      <c r="G83" s="25">
        <f t="shared" si="40"/>
        <v>3.6235068522346661E-2</v>
      </c>
      <c r="H83" s="25">
        <f t="shared" si="40"/>
        <v>3.5794095729643594E-2</v>
      </c>
      <c r="I83" s="25">
        <f t="shared" si="40"/>
        <v>3.6193626584765472E-2</v>
      </c>
      <c r="J83" s="25">
        <f t="shared" si="40"/>
        <v>3.6080345757274118E-2</v>
      </c>
      <c r="K83" s="25">
        <f t="shared" si="40"/>
        <v>3.6260174819104166E-2</v>
      </c>
      <c r="L83" s="25">
        <f t="shared" si="40"/>
        <v>3.6044950414039011E-2</v>
      </c>
      <c r="M83" s="25">
        <f t="shared" si="40"/>
        <v>3.5929151106421441E-2</v>
      </c>
      <c r="N83" s="25">
        <f t="shared" si="40"/>
        <v>3.5754880404995561E-2</v>
      </c>
      <c r="O83" s="25">
        <f t="shared" si="40"/>
        <v>3.5563826614150001E-2</v>
      </c>
      <c r="P83" s="25">
        <f t="shared" si="40"/>
        <v>3.5583867014142373E-2</v>
      </c>
      <c r="Q83" s="25">
        <f t="shared" si="40"/>
        <v>3.5570240443846865E-2</v>
      </c>
      <c r="R83" s="25">
        <f t="shared" si="40"/>
        <v>3.5422132253263003E-2</v>
      </c>
      <c r="S83" s="25">
        <f t="shared" si="40"/>
        <v>3.5389894839034208E-2</v>
      </c>
      <c r="T83" s="25">
        <f t="shared" si="40"/>
        <v>3.5364755740102512E-2</v>
      </c>
      <c r="U83" s="25">
        <f t="shared" si="40"/>
        <v>3.5202549404641251E-2</v>
      </c>
      <c r="V83" s="25">
        <f t="shared" si="40"/>
        <v>3.5286921293586036E-2</v>
      </c>
      <c r="W83" s="25">
        <f t="shared" si="40"/>
        <v>3.5310708817637183E-2</v>
      </c>
      <c r="X83" s="25">
        <f t="shared" si="40"/>
        <v>3.5294551187846614E-2</v>
      </c>
      <c r="Y83" s="25">
        <f t="shared" si="40"/>
        <v>3.5336829478376235E-2</v>
      </c>
      <c r="Z83" s="25">
        <f t="shared" si="40"/>
        <v>3.5439473417830707E-2</v>
      </c>
      <c r="AA83" s="25">
        <f t="shared" si="40"/>
        <v>3.5445683073106873E-2</v>
      </c>
      <c r="AB83" s="25">
        <f t="shared" si="40"/>
        <v>3.5475183011135433E-2</v>
      </c>
      <c r="AC83" s="25">
        <f t="shared" si="40"/>
        <v>3.5504317115921218E-2</v>
      </c>
      <c r="AD83" s="25">
        <f t="shared" si="40"/>
        <v>3.5528433157868272E-2</v>
      </c>
      <c r="AE83" s="25">
        <f t="shared" si="40"/>
        <v>3.5530425959279362E-2</v>
      </c>
      <c r="AF83" s="25">
        <f t="shared" si="40"/>
        <v>3.5544042396419777E-2</v>
      </c>
    </row>
    <row r="84" spans="1:32" x14ac:dyDescent="0.35">
      <c r="B84" t="s">
        <v>177</v>
      </c>
      <c r="C84" s="25">
        <f t="shared" si="41"/>
        <v>1.8209379834435283E-2</v>
      </c>
      <c r="D84" s="25">
        <f t="shared" si="40"/>
        <v>2.2015535546772887E-2</v>
      </c>
      <c r="E84" s="25">
        <f t="shared" si="40"/>
        <v>2.3151662591663662E-2</v>
      </c>
      <c r="F84" s="25">
        <f t="shared" si="40"/>
        <v>2.2462951437928105E-2</v>
      </c>
      <c r="G84" s="25">
        <f t="shared" si="40"/>
        <v>2.2989886876611524E-2</v>
      </c>
      <c r="H84" s="25">
        <f t="shared" si="40"/>
        <v>2.2673545405883441E-2</v>
      </c>
      <c r="I84" s="25">
        <f t="shared" si="40"/>
        <v>2.2487989239522714E-2</v>
      </c>
      <c r="J84" s="25">
        <f t="shared" si="40"/>
        <v>2.2417715864834584E-2</v>
      </c>
      <c r="K84" s="25">
        <f t="shared" si="40"/>
        <v>2.2203944644087439E-2</v>
      </c>
      <c r="L84" s="25">
        <f t="shared" si="40"/>
        <v>2.201032626941582E-2</v>
      </c>
      <c r="M84" s="25">
        <f t="shared" si="40"/>
        <v>2.1913538705810188E-2</v>
      </c>
      <c r="N84" s="25">
        <f t="shared" si="40"/>
        <v>2.1736545959583225E-2</v>
      </c>
      <c r="O84" s="25">
        <f t="shared" si="40"/>
        <v>2.1616188311643393E-2</v>
      </c>
      <c r="P84" s="25">
        <f t="shared" si="40"/>
        <v>2.1512729424269114E-2</v>
      </c>
      <c r="Q84" s="25">
        <f t="shared" si="40"/>
        <v>2.1495809025439142E-2</v>
      </c>
      <c r="R84" s="25">
        <f t="shared" si="40"/>
        <v>2.1319890263433582E-2</v>
      </c>
      <c r="S84" s="25">
        <f t="shared" si="40"/>
        <v>2.1305877491278807E-2</v>
      </c>
      <c r="T84" s="25">
        <f t="shared" si="40"/>
        <v>2.1218201205726966E-2</v>
      </c>
      <c r="U84" s="25">
        <f t="shared" si="40"/>
        <v>2.1119982492059659E-2</v>
      </c>
      <c r="V84" s="25">
        <f t="shared" si="40"/>
        <v>2.1142861246866273E-2</v>
      </c>
      <c r="W84" s="25">
        <f t="shared" si="40"/>
        <v>2.1126767003085922E-2</v>
      </c>
      <c r="X84" s="25">
        <f t="shared" si="40"/>
        <v>2.1072353217072407E-2</v>
      </c>
      <c r="Y84" s="25">
        <f t="shared" si="40"/>
        <v>2.1052462534451206E-2</v>
      </c>
      <c r="Z84" s="25">
        <f t="shared" si="40"/>
        <v>2.1079555117198587E-2</v>
      </c>
      <c r="AA84" s="25">
        <f t="shared" si="40"/>
        <v>2.1035664862121231E-2</v>
      </c>
      <c r="AB84" s="25">
        <f t="shared" si="40"/>
        <v>2.1020033892843841E-2</v>
      </c>
      <c r="AC84" s="25">
        <f t="shared" si="40"/>
        <v>2.1002983316878769E-2</v>
      </c>
      <c r="AD84" s="25">
        <f t="shared" si="40"/>
        <v>2.0988516157100741E-2</v>
      </c>
      <c r="AE84" s="25">
        <f t="shared" si="40"/>
        <v>2.0950071018984644E-2</v>
      </c>
      <c r="AF84" s="25">
        <f t="shared" si="40"/>
        <v>2.0935473135196832E-2</v>
      </c>
    </row>
    <row r="85" spans="1:32" x14ac:dyDescent="0.35">
      <c r="B85" t="s">
        <v>178</v>
      </c>
      <c r="C85" s="25">
        <f t="shared" si="41"/>
        <v>3.2826409340179698E-2</v>
      </c>
      <c r="D85" s="25">
        <f t="shared" si="40"/>
        <v>3.0200159916150715E-2</v>
      </c>
      <c r="E85" s="25">
        <f t="shared" si="40"/>
        <v>3.0320659569863153E-2</v>
      </c>
      <c r="F85" s="25">
        <f t="shared" si="40"/>
        <v>3.0095895059623321E-2</v>
      </c>
      <c r="G85" s="25">
        <f t="shared" si="40"/>
        <v>3.0558410841703954E-2</v>
      </c>
      <c r="H85" s="25">
        <f t="shared" si="40"/>
        <v>3.0603617342794105E-2</v>
      </c>
      <c r="I85" s="25">
        <f t="shared" si="40"/>
        <v>3.049813670634376E-2</v>
      </c>
      <c r="J85" s="25">
        <f t="shared" si="40"/>
        <v>3.0531266120787513E-2</v>
      </c>
      <c r="K85" s="25">
        <f t="shared" si="40"/>
        <v>3.0400273918903983E-2</v>
      </c>
      <c r="L85" s="25">
        <f t="shared" si="40"/>
        <v>3.0255635903233984E-2</v>
      </c>
      <c r="M85" s="25">
        <f t="shared" si="40"/>
        <v>3.0171030897755632E-2</v>
      </c>
      <c r="N85" s="25">
        <f t="shared" si="40"/>
        <v>3.0044325924489745E-2</v>
      </c>
      <c r="O85" s="25">
        <f t="shared" si="40"/>
        <v>2.9957959073131306E-2</v>
      </c>
      <c r="P85" s="25">
        <f t="shared" si="40"/>
        <v>2.9873348119467381E-2</v>
      </c>
      <c r="Q85" s="25">
        <f t="shared" si="40"/>
        <v>2.9878782174918451E-2</v>
      </c>
      <c r="R85" s="25">
        <f t="shared" si="40"/>
        <v>2.979226035695701E-2</v>
      </c>
      <c r="S85" s="25">
        <f t="shared" si="40"/>
        <v>2.9762485257678703E-2</v>
      </c>
      <c r="T85" s="25">
        <f t="shared" si="40"/>
        <v>2.9712744450013161E-2</v>
      </c>
      <c r="U85" s="25">
        <f t="shared" si="40"/>
        <v>2.9650439164440098E-2</v>
      </c>
      <c r="V85" s="25">
        <f t="shared" si="40"/>
        <v>2.9669895761267835E-2</v>
      </c>
      <c r="W85" s="25">
        <f t="shared" si="40"/>
        <v>2.9692623292900004E-2</v>
      </c>
      <c r="X85" s="25">
        <f t="shared" si="40"/>
        <v>2.9694659245776793E-2</v>
      </c>
      <c r="Y85" s="25">
        <f t="shared" si="40"/>
        <v>2.9705067670560695E-2</v>
      </c>
      <c r="Z85" s="25">
        <f t="shared" si="40"/>
        <v>2.9756678806263079E-2</v>
      </c>
      <c r="AA85" s="25">
        <f t="shared" si="40"/>
        <v>2.9779548449096638E-2</v>
      </c>
      <c r="AB85" s="25">
        <f t="shared" si="40"/>
        <v>2.9800814759321757E-2</v>
      </c>
      <c r="AC85" s="25">
        <f t="shared" si="40"/>
        <v>2.982164499380897E-2</v>
      </c>
      <c r="AD85" s="25">
        <f t="shared" si="40"/>
        <v>2.9841587450521141E-2</v>
      </c>
      <c r="AE85" s="25">
        <f t="shared" si="40"/>
        <v>2.9842087423657543E-2</v>
      </c>
      <c r="AF85" s="25">
        <f t="shared" si="40"/>
        <v>2.9845249447128148E-2</v>
      </c>
    </row>
    <row r="86" spans="1:32" x14ac:dyDescent="0.35">
      <c r="B86" t="s">
        <v>201</v>
      </c>
      <c r="C86" s="25">
        <f t="shared" si="41"/>
        <v>0.10818358946857173</v>
      </c>
      <c r="D86" s="25">
        <f t="shared" si="40"/>
        <v>0.11268598079765933</v>
      </c>
      <c r="E86" s="25">
        <f t="shared" si="40"/>
        <v>0.11980715884866791</v>
      </c>
      <c r="F86" s="25">
        <f t="shared" si="40"/>
        <v>0.11960900639580742</v>
      </c>
      <c r="G86" s="25">
        <f t="shared" si="40"/>
        <v>0.12363914395163654</v>
      </c>
      <c r="H86" s="25">
        <f t="shared" si="40"/>
        <v>0.12380822568006025</v>
      </c>
      <c r="I86" s="25">
        <f t="shared" si="40"/>
        <v>0.12461892328054158</v>
      </c>
      <c r="J86" s="25">
        <f t="shared" si="40"/>
        <v>0.12552680455155188</v>
      </c>
      <c r="K86" s="25">
        <f t="shared" si="40"/>
        <v>0.12555105877336309</v>
      </c>
      <c r="L86" s="25">
        <f t="shared" si="40"/>
        <v>0.12548141834574561</v>
      </c>
      <c r="M86" s="25">
        <f t="shared" si="40"/>
        <v>0.12578894327680082</v>
      </c>
      <c r="N86" s="25">
        <f t="shared" si="40"/>
        <v>0.12572400444010193</v>
      </c>
      <c r="O86" s="25">
        <f t="shared" si="40"/>
        <v>0.12583164749806552</v>
      </c>
      <c r="P86" s="25">
        <f t="shared" si="40"/>
        <v>0.12599414517990248</v>
      </c>
      <c r="Q86" s="25">
        <f t="shared" si="40"/>
        <v>0.12652120072494663</v>
      </c>
      <c r="R86" s="25">
        <f t="shared" si="40"/>
        <v>0.12619164940127628</v>
      </c>
      <c r="S86" s="25">
        <f t="shared" si="40"/>
        <v>0.12657852429561012</v>
      </c>
      <c r="T86" s="25">
        <f t="shared" si="40"/>
        <v>0.12660845104616436</v>
      </c>
      <c r="U86" s="25">
        <f t="shared" si="40"/>
        <v>0.1264556261641005</v>
      </c>
      <c r="V86" s="25">
        <f t="shared" si="40"/>
        <v>0.12705451934664394</v>
      </c>
      <c r="W86" s="25">
        <f t="shared" si="40"/>
        <v>0.12739214454093761</v>
      </c>
      <c r="X86" s="25">
        <f t="shared" si="40"/>
        <v>0.12753259528264413</v>
      </c>
      <c r="Y86" s="25">
        <f t="shared" si="40"/>
        <v>0.12789097263086219</v>
      </c>
      <c r="Z86" s="25">
        <f t="shared" si="40"/>
        <v>0.12844758276497248</v>
      </c>
      <c r="AA86" s="25">
        <f t="shared" si="40"/>
        <v>0.12862791060197701</v>
      </c>
      <c r="AB86" s="25">
        <f t="shared" si="40"/>
        <v>0.12891869992366223</v>
      </c>
      <c r="AC86" s="25">
        <f t="shared" si="40"/>
        <v>0.12920305819610051</v>
      </c>
      <c r="AD86" s="25">
        <f t="shared" si="40"/>
        <v>0.12948336207740532</v>
      </c>
      <c r="AE86" s="25">
        <f t="shared" si="40"/>
        <v>0.12962529536738474</v>
      </c>
      <c r="AF86" s="25">
        <f t="shared" si="40"/>
        <v>0.12985491195078047</v>
      </c>
    </row>
    <row r="87" spans="1:32" x14ac:dyDescent="0.35">
      <c r="B87" t="s">
        <v>202</v>
      </c>
      <c r="C87" s="25">
        <f t="shared" si="41"/>
        <v>0.26150074792517625</v>
      </c>
      <c r="D87" s="25">
        <f t="shared" si="40"/>
        <v>0.2597831994099708</v>
      </c>
      <c r="E87" s="25">
        <f t="shared" si="40"/>
        <v>0.26335100620130775</v>
      </c>
      <c r="F87" s="25">
        <f t="shared" si="40"/>
        <v>0.26410064368574959</v>
      </c>
      <c r="G87" s="25">
        <f t="shared" si="40"/>
        <v>0.26991808015293761</v>
      </c>
      <c r="H87" s="25">
        <f t="shared" si="40"/>
        <v>0.27287048059626623</v>
      </c>
      <c r="I87" s="25">
        <f t="shared" si="40"/>
        <v>0.27339867079256686</v>
      </c>
      <c r="J87" s="25">
        <f t="shared" si="40"/>
        <v>0.27545168265124065</v>
      </c>
      <c r="K87" s="25">
        <f t="shared" si="40"/>
        <v>0.27543409122587831</v>
      </c>
      <c r="L87" s="25">
        <f t="shared" si="40"/>
        <v>0.275177290041839</v>
      </c>
      <c r="M87" s="25">
        <f t="shared" si="40"/>
        <v>0.27538175347682908</v>
      </c>
      <c r="N87" s="25">
        <f t="shared" si="40"/>
        <v>0.27509783503526986</v>
      </c>
      <c r="O87" s="25">
        <f t="shared" si="40"/>
        <v>0.27512759783377266</v>
      </c>
      <c r="P87" s="25">
        <f t="shared" si="40"/>
        <v>0.27523920586159401</v>
      </c>
      <c r="Q87" s="25">
        <f t="shared" si="40"/>
        <v>0.27599776618460903</v>
      </c>
      <c r="R87" s="25">
        <f t="shared" si="40"/>
        <v>0.27581916857383287</v>
      </c>
      <c r="S87" s="25">
        <f t="shared" si="40"/>
        <v>0.2760840597127428</v>
      </c>
      <c r="T87" s="25">
        <f t="shared" si="40"/>
        <v>0.27609423625654489</v>
      </c>
      <c r="U87" s="25">
        <f t="shared" si="40"/>
        <v>0.2758606457185741</v>
      </c>
      <c r="V87" s="25">
        <f t="shared" si="40"/>
        <v>0.27651399366230839</v>
      </c>
      <c r="W87" s="25">
        <f t="shared" si="40"/>
        <v>0.27717790213650911</v>
      </c>
      <c r="X87" s="25">
        <f t="shared" si="40"/>
        <v>0.27760202603942963</v>
      </c>
      <c r="Y87" s="25">
        <f t="shared" si="40"/>
        <v>0.27809953035969714</v>
      </c>
      <c r="Z87" s="25">
        <f t="shared" si="40"/>
        <v>0.27892647531626613</v>
      </c>
      <c r="AA87" s="25">
        <f t="shared" si="40"/>
        <v>0.2794197357624188</v>
      </c>
      <c r="AB87" s="25">
        <f t="shared" si="40"/>
        <v>0.27993985874353233</v>
      </c>
      <c r="AC87" s="25">
        <f t="shared" si="40"/>
        <v>0.28045910736724855</v>
      </c>
      <c r="AD87" s="25">
        <f t="shared" si="40"/>
        <v>0.28094697285570275</v>
      </c>
      <c r="AE87" s="25">
        <f t="shared" si="40"/>
        <v>0.28125768115899513</v>
      </c>
      <c r="AF87" s="25">
        <f t="shared" si="40"/>
        <v>0.28154679599220561</v>
      </c>
    </row>
    <row r="90" spans="1:32" s="47" customFormat="1" x14ac:dyDescent="0.35">
      <c r="A90" s="46" t="s">
        <v>1150</v>
      </c>
      <c r="B90" s="46" t="s">
        <v>53</v>
      </c>
    </row>
    <row r="91" spans="1:32" x14ac:dyDescent="0.35">
      <c r="B91" s="40" t="s">
        <v>33</v>
      </c>
    </row>
    <row r="92" spans="1:32" x14ac:dyDescent="0.35">
      <c r="A92" s="1" t="s">
        <v>278</v>
      </c>
      <c r="B92" s="39" t="s">
        <v>168</v>
      </c>
      <c r="C92" s="27">
        <f>INDEX('AEO 2022 Table 52'!16:16,MATCH(C$4,'AEO 2022 Table 52'!$14:$14,0))*1000</f>
        <v>84856.682000000001</v>
      </c>
      <c r="D92" s="27">
        <f>INDEX('AEO 2023 Table 52'!16:16,MATCH(D$4,'AEO 2023 Table 52'!$13:$13,0))*1000</f>
        <v>50655.445</v>
      </c>
      <c r="E92" s="27">
        <f>INDEX('AEO 2023 Table 52'!16:16,MATCH(E$4,'AEO 2023 Table 52'!$13:$13,0))*1000</f>
        <v>50809.696000000004</v>
      </c>
      <c r="F92" s="27">
        <f>INDEX('AEO 2023 Table 52'!16:16,MATCH(F$4,'AEO 2023 Table 52'!$13:$13,0))*1000</f>
        <v>50929.637999999999</v>
      </c>
      <c r="G92" s="27">
        <f>INDEX('AEO 2023 Table 52'!16:16,MATCH(G$4,'AEO 2023 Table 52'!$13:$13,0))*1000</f>
        <v>51116.306000000004</v>
      </c>
      <c r="H92" s="27">
        <f>INDEX('AEO 2023 Table 52'!16:16,MATCH(H$4,'AEO 2023 Table 52'!$13:$13,0))*1000</f>
        <v>51235.892999999996</v>
      </c>
      <c r="I92" s="27">
        <f>INDEX('AEO 2023 Table 52'!16:16,MATCH(I$4,'AEO 2023 Table 52'!$13:$13,0))*1000</f>
        <v>51465.922999999995</v>
      </c>
      <c r="J92" s="27">
        <f>INDEX('AEO 2023 Table 52'!16:16,MATCH(J$4,'AEO 2023 Table 52'!$13:$13,0))*1000</f>
        <v>51890.175000000003</v>
      </c>
      <c r="K92" s="27">
        <f>INDEX('AEO 2023 Table 52'!16:16,MATCH(K$4,'AEO 2023 Table 52'!$13:$13,0))*1000</f>
        <v>51978.583999999995</v>
      </c>
      <c r="L92" s="27">
        <f>INDEX('AEO 2023 Table 52'!16:16,MATCH(L$4,'AEO 2023 Table 52'!$13:$13,0))*1000</f>
        <v>52049.987999999998</v>
      </c>
      <c r="M92" s="27">
        <f>INDEX('AEO 2023 Table 52'!16:16,MATCH(M$4,'AEO 2023 Table 52'!$13:$13,0))*1000</f>
        <v>52116.637999999999</v>
      </c>
      <c r="N92" s="27">
        <f>INDEX('AEO 2023 Table 52'!16:16,MATCH(N$4,'AEO 2023 Table 52'!$13:$13,0))*1000</f>
        <v>52198.493999999999</v>
      </c>
      <c r="O92" s="27">
        <f>INDEX('AEO 2023 Table 52'!16:16,MATCH(O$4,'AEO 2023 Table 52'!$13:$13,0))*1000</f>
        <v>52298.690999999999</v>
      </c>
      <c r="P92" s="27">
        <f>INDEX('AEO 2023 Table 52'!16:16,MATCH(P$4,'AEO 2023 Table 52'!$13:$13,0))*1000</f>
        <v>52381.877999999997</v>
      </c>
      <c r="Q92" s="27">
        <f>INDEX('AEO 2023 Table 52'!16:16,MATCH(Q$4,'AEO 2023 Table 52'!$13:$13,0))*1000</f>
        <v>52480.773999999998</v>
      </c>
      <c r="R92" s="27">
        <f>INDEX('AEO 2023 Table 52'!16:16,MATCH(R$4,'AEO 2023 Table 52'!$13:$13,0))*1000</f>
        <v>52589.111000000004</v>
      </c>
      <c r="S92" s="27">
        <f>INDEX('AEO 2023 Table 52'!16:16,MATCH(S$4,'AEO 2023 Table 52'!$13:$13,0))*1000</f>
        <v>52673.740000000005</v>
      </c>
      <c r="T92" s="27">
        <f>INDEX('AEO 2023 Table 52'!16:16,MATCH(T$4,'AEO 2023 Table 52'!$13:$13,0))*1000</f>
        <v>52726.008999999998</v>
      </c>
      <c r="U92" s="27">
        <f>INDEX('AEO 2023 Table 52'!16:16,MATCH(U$4,'AEO 2023 Table 52'!$13:$13,0))*1000</f>
        <v>52837.73</v>
      </c>
      <c r="V92" s="27">
        <f>INDEX('AEO 2023 Table 52'!16:16,MATCH(V$4,'AEO 2023 Table 52'!$13:$13,0))*1000</f>
        <v>52897.144</v>
      </c>
      <c r="W92" s="27">
        <f>INDEX('AEO 2023 Table 52'!16:16,MATCH(W$4,'AEO 2023 Table 52'!$13:$13,0))*1000</f>
        <v>52960.701000000001</v>
      </c>
      <c r="X92" s="27">
        <f>INDEX('AEO 2023 Table 52'!16:16,MATCH(X$4,'AEO 2023 Table 52'!$13:$13,0))*1000</f>
        <v>53033.050999999999</v>
      </c>
      <c r="Y92" s="27">
        <f>INDEX('AEO 2023 Table 52'!16:16,MATCH(Y$4,'AEO 2023 Table 52'!$13:$13,0))*1000</f>
        <v>53083.686999999998</v>
      </c>
      <c r="Z92" s="27">
        <f>INDEX('AEO 2023 Table 52'!16:16,MATCH(Z$4,'AEO 2023 Table 52'!$13:$13,0))*1000</f>
        <v>53112.315999999999</v>
      </c>
      <c r="AA92" s="27">
        <f>INDEX('AEO 2023 Table 52'!16:16,MATCH(AA$4,'AEO 2023 Table 52'!$13:$13,0))*1000</f>
        <v>53144.981</v>
      </c>
      <c r="AB92" s="27">
        <f>INDEX('AEO 2023 Table 52'!16:16,MATCH(AB$4,'AEO 2023 Table 52'!$13:$13,0))*1000</f>
        <v>53174.953000000001</v>
      </c>
      <c r="AC92" s="27">
        <f>INDEX('AEO 2023 Table 52'!16:16,MATCH(AC$4,'AEO 2023 Table 52'!$13:$13,0))*1000</f>
        <v>53204.43</v>
      </c>
      <c r="AD92" s="27">
        <f>INDEX('AEO 2023 Table 52'!16:16,MATCH(AD$4,'AEO 2023 Table 52'!$13:$13,0))*1000</f>
        <v>53233.798999999999</v>
      </c>
      <c r="AE92" s="27">
        <f>INDEX('AEO 2023 Table 52'!16:16,MATCH(AE$4,'AEO 2023 Table 52'!$13:$13,0))*1000</f>
        <v>53263.226000000002</v>
      </c>
      <c r="AF92" s="27">
        <f>INDEX('AEO 2023 Table 52'!16:16,MATCH(AF$4,'AEO 2023 Table 52'!$13:$13,0))*1000</f>
        <v>53270.054000000004</v>
      </c>
    </row>
    <row r="93" spans="1:32" x14ac:dyDescent="0.35">
      <c r="A93" s="1" t="s">
        <v>280</v>
      </c>
      <c r="B93" t="s">
        <v>169</v>
      </c>
      <c r="C93" s="27">
        <f>INDEX('AEO 2022 Table 52'!17:17,MATCH(C$4,'AEO 2022 Table 52'!$14:$14,0))*1000</f>
        <v>38060.055</v>
      </c>
      <c r="D93" s="27">
        <f>INDEX('AEO 2023 Table 52'!17:17,MATCH(D$4,'AEO 2023 Table 52'!$13:$13,0))*1000</f>
        <v>40677.498</v>
      </c>
      <c r="E93" s="27">
        <f>INDEX('AEO 2023 Table 52'!17:17,MATCH(E$4,'AEO 2023 Table 52'!$13:$13,0))*1000</f>
        <v>40830.322</v>
      </c>
      <c r="F93" s="27">
        <f>INDEX('AEO 2023 Table 52'!17:17,MATCH(F$4,'AEO 2023 Table 52'!$13:$13,0))*1000</f>
        <v>40957.858999999997</v>
      </c>
      <c r="G93" s="27">
        <f>INDEX('AEO 2023 Table 52'!17:17,MATCH(G$4,'AEO 2023 Table 52'!$13:$13,0))*1000</f>
        <v>41426.246999999996</v>
      </c>
      <c r="H93" s="27">
        <f>INDEX('AEO 2023 Table 52'!17:17,MATCH(H$4,'AEO 2023 Table 52'!$13:$13,0))*1000</f>
        <v>41517.650999999998</v>
      </c>
      <c r="I93" s="27">
        <f>INDEX('AEO 2023 Table 52'!17:17,MATCH(I$4,'AEO 2023 Table 52'!$13:$13,0))*1000</f>
        <v>41771.853999999999</v>
      </c>
      <c r="J93" s="27">
        <f>INDEX('AEO 2023 Table 52'!17:17,MATCH(J$4,'AEO 2023 Table 52'!$13:$13,0))*1000</f>
        <v>42298.569000000003</v>
      </c>
      <c r="K93" s="27">
        <f>INDEX('AEO 2023 Table 52'!17:17,MATCH(K$4,'AEO 2023 Table 52'!$13:$13,0))*1000</f>
        <v>42370.445</v>
      </c>
      <c r="L93" s="27">
        <f>INDEX('AEO 2023 Table 52'!17:17,MATCH(L$4,'AEO 2023 Table 52'!$13:$13,0))*1000</f>
        <v>42435.222999999998</v>
      </c>
      <c r="M93" s="27">
        <f>INDEX('AEO 2023 Table 52'!17:17,MATCH(M$4,'AEO 2023 Table 52'!$13:$13,0))*1000</f>
        <v>42511.242000000006</v>
      </c>
      <c r="N93" s="27">
        <f>INDEX('AEO 2023 Table 52'!17:17,MATCH(N$4,'AEO 2023 Table 52'!$13:$13,0))*1000</f>
        <v>42595.115999999995</v>
      </c>
      <c r="O93" s="27">
        <f>INDEX('AEO 2023 Table 52'!17:17,MATCH(O$4,'AEO 2023 Table 52'!$13:$13,0))*1000</f>
        <v>42699.162000000004</v>
      </c>
      <c r="P93" s="27">
        <f>INDEX('AEO 2023 Table 52'!17:17,MATCH(P$4,'AEO 2023 Table 52'!$13:$13,0))*1000</f>
        <v>42781.349000000002</v>
      </c>
      <c r="Q93" s="27">
        <f>INDEX('AEO 2023 Table 52'!17:17,MATCH(Q$4,'AEO 2023 Table 52'!$13:$13,0))*1000</f>
        <v>42885.097999999998</v>
      </c>
      <c r="R93" s="27">
        <f>INDEX('AEO 2023 Table 52'!17:17,MATCH(R$4,'AEO 2023 Table 52'!$13:$13,0))*1000</f>
        <v>43000.557000000001</v>
      </c>
      <c r="S93" s="27">
        <f>INDEX('AEO 2023 Table 52'!17:17,MATCH(S$4,'AEO 2023 Table 52'!$13:$13,0))*1000</f>
        <v>43098.103000000003</v>
      </c>
      <c r="T93" s="27">
        <f>INDEX('AEO 2023 Table 52'!17:17,MATCH(T$4,'AEO 2023 Table 52'!$13:$13,0))*1000</f>
        <v>43168.406999999999</v>
      </c>
      <c r="U93" s="27">
        <f>INDEX('AEO 2023 Table 52'!17:17,MATCH(U$4,'AEO 2023 Table 52'!$13:$13,0))*1000</f>
        <v>43304.652999999998</v>
      </c>
      <c r="V93" s="27">
        <f>INDEX('AEO 2023 Table 52'!17:17,MATCH(V$4,'AEO 2023 Table 52'!$13:$13,0))*1000</f>
        <v>43385.013999999996</v>
      </c>
      <c r="W93" s="27">
        <f>INDEX('AEO 2023 Table 52'!17:17,MATCH(W$4,'AEO 2023 Table 52'!$13:$13,0))*1000</f>
        <v>43474.303999999996</v>
      </c>
      <c r="X93" s="27">
        <f>INDEX('AEO 2023 Table 52'!17:17,MATCH(X$4,'AEO 2023 Table 52'!$13:$13,0))*1000</f>
        <v>43576.725000000006</v>
      </c>
      <c r="Y93" s="27">
        <f>INDEX('AEO 2023 Table 52'!17:17,MATCH(Y$4,'AEO 2023 Table 52'!$13:$13,0))*1000</f>
        <v>43652.831999999995</v>
      </c>
      <c r="Z93" s="27">
        <f>INDEX('AEO 2023 Table 52'!17:17,MATCH(Z$4,'AEO 2023 Table 52'!$13:$13,0))*1000</f>
        <v>43696.734999999993</v>
      </c>
      <c r="AA93" s="27">
        <f>INDEX('AEO 2023 Table 52'!17:17,MATCH(AA$4,'AEO 2023 Table 52'!$13:$13,0))*1000</f>
        <v>43743.599000000002</v>
      </c>
      <c r="AB93" s="27">
        <f>INDEX('AEO 2023 Table 52'!17:17,MATCH(AB$4,'AEO 2023 Table 52'!$13:$13,0))*1000</f>
        <v>43788.684999999998</v>
      </c>
      <c r="AC93" s="27">
        <f>INDEX('AEO 2023 Table 52'!17:17,MATCH(AC$4,'AEO 2023 Table 52'!$13:$13,0))*1000</f>
        <v>43831.017</v>
      </c>
      <c r="AD93" s="27">
        <f>INDEX('AEO 2023 Table 52'!17:17,MATCH(AD$4,'AEO 2023 Table 52'!$13:$13,0))*1000</f>
        <v>43873.137999999999</v>
      </c>
      <c r="AE93" s="27">
        <f>INDEX('AEO 2023 Table 52'!17:17,MATCH(AE$4,'AEO 2023 Table 52'!$13:$13,0))*1000</f>
        <v>43917.644999999997</v>
      </c>
      <c r="AF93" s="27">
        <f>INDEX('AEO 2023 Table 52'!17:17,MATCH(AF$4,'AEO 2023 Table 52'!$13:$13,0))*1000</f>
        <v>43938.332000000002</v>
      </c>
    </row>
    <row r="94" spans="1:32" x14ac:dyDescent="0.35">
      <c r="A94" s="1" t="s">
        <v>282</v>
      </c>
      <c r="B94" t="s">
        <v>170</v>
      </c>
      <c r="C94" s="27">
        <f>INDEX('AEO 2022 Table 52'!18:18,MATCH(C$4,'AEO 2022 Table 52'!$14:$14,0))*1000</f>
        <v>30182.18</v>
      </c>
      <c r="D94" s="27">
        <f>INDEX('AEO 2023 Table 52'!18:18,MATCH(D$4,'AEO 2023 Table 52'!$13:$13,0))*1000</f>
        <v>31076.981</v>
      </c>
      <c r="E94" s="27">
        <f>INDEX('AEO 2023 Table 52'!18:18,MATCH(E$4,'AEO 2023 Table 52'!$13:$13,0))*1000</f>
        <v>31291.912</v>
      </c>
      <c r="F94" s="27">
        <f>INDEX('AEO 2023 Table 52'!18:18,MATCH(F$4,'AEO 2023 Table 52'!$13:$13,0))*1000</f>
        <v>31411.594000000001</v>
      </c>
      <c r="G94" s="27">
        <f>INDEX('AEO 2023 Table 52'!18:18,MATCH(G$4,'AEO 2023 Table 52'!$13:$13,0))*1000</f>
        <v>31701.345000000001</v>
      </c>
      <c r="H94" s="27">
        <f>INDEX('AEO 2023 Table 52'!18:18,MATCH(H$4,'AEO 2023 Table 52'!$13:$13,0))*1000</f>
        <v>31779.837</v>
      </c>
      <c r="I94" s="27">
        <f>INDEX('AEO 2023 Table 52'!18:18,MATCH(I$4,'AEO 2023 Table 52'!$13:$13,0))*1000</f>
        <v>31960.670000000002</v>
      </c>
      <c r="J94" s="27">
        <f>INDEX('AEO 2023 Table 52'!18:18,MATCH(J$4,'AEO 2023 Table 52'!$13:$13,0))*1000</f>
        <v>32407.058999999997</v>
      </c>
      <c r="K94" s="27">
        <f>INDEX('AEO 2023 Table 52'!18:18,MATCH(K$4,'AEO 2023 Table 52'!$13:$13,0))*1000</f>
        <v>32474.072</v>
      </c>
      <c r="L94" s="27">
        <f>INDEX('AEO 2023 Table 52'!18:18,MATCH(L$4,'AEO 2023 Table 52'!$13:$13,0))*1000</f>
        <v>32545.043999999998</v>
      </c>
      <c r="M94" s="27">
        <f>INDEX('AEO 2023 Table 52'!18:18,MATCH(M$4,'AEO 2023 Table 52'!$13:$13,0))*1000</f>
        <v>32616.996999999999</v>
      </c>
      <c r="N94" s="27">
        <f>INDEX('AEO 2023 Table 52'!18:18,MATCH(N$4,'AEO 2023 Table 52'!$13:$13,0))*1000</f>
        <v>32688.808000000001</v>
      </c>
      <c r="O94" s="27">
        <f>INDEX('AEO 2023 Table 52'!18:18,MATCH(O$4,'AEO 2023 Table 52'!$13:$13,0))*1000</f>
        <v>32775.07</v>
      </c>
      <c r="P94" s="27">
        <f>INDEX('AEO 2023 Table 52'!18:18,MATCH(P$4,'AEO 2023 Table 52'!$13:$13,0))*1000</f>
        <v>32847.968999999997</v>
      </c>
      <c r="Q94" s="27">
        <f>INDEX('AEO 2023 Table 52'!18:18,MATCH(Q$4,'AEO 2023 Table 52'!$13:$13,0))*1000</f>
        <v>32919.876000000004</v>
      </c>
      <c r="R94" s="27">
        <f>INDEX('AEO 2023 Table 52'!18:18,MATCH(R$4,'AEO 2023 Table 52'!$13:$13,0))*1000</f>
        <v>32996.723000000005</v>
      </c>
      <c r="S94" s="27">
        <f>INDEX('AEO 2023 Table 52'!18:18,MATCH(S$4,'AEO 2023 Table 52'!$13:$13,0))*1000</f>
        <v>33075.004999999997</v>
      </c>
      <c r="T94" s="27">
        <f>INDEX('AEO 2023 Table 52'!18:18,MATCH(T$4,'AEO 2023 Table 52'!$13:$13,0))*1000</f>
        <v>33142.848999999995</v>
      </c>
      <c r="U94" s="27">
        <f>INDEX('AEO 2023 Table 52'!18:18,MATCH(U$4,'AEO 2023 Table 52'!$13:$13,0))*1000</f>
        <v>33268.523999999998</v>
      </c>
      <c r="V94" s="27">
        <f>INDEX('AEO 2023 Table 52'!18:18,MATCH(V$4,'AEO 2023 Table 52'!$13:$13,0))*1000</f>
        <v>33353.847999999998</v>
      </c>
      <c r="W94" s="27">
        <f>INDEX('AEO 2023 Table 52'!18:18,MATCH(W$4,'AEO 2023 Table 52'!$13:$13,0))*1000</f>
        <v>33447.608999999997</v>
      </c>
      <c r="X94" s="27">
        <f>INDEX('AEO 2023 Table 52'!18:18,MATCH(X$4,'AEO 2023 Table 52'!$13:$13,0))*1000</f>
        <v>33552.982000000004</v>
      </c>
      <c r="Y94" s="27">
        <f>INDEX('AEO 2023 Table 52'!18:18,MATCH(Y$4,'AEO 2023 Table 52'!$13:$13,0))*1000</f>
        <v>33634.464</v>
      </c>
      <c r="Z94" s="27">
        <f>INDEX('AEO 2023 Table 52'!18:18,MATCH(Z$4,'AEO 2023 Table 52'!$13:$13,0))*1000</f>
        <v>33687.900999999998</v>
      </c>
      <c r="AA94" s="27">
        <f>INDEX('AEO 2023 Table 52'!18:18,MATCH(AA$4,'AEO 2023 Table 52'!$13:$13,0))*1000</f>
        <v>33744.464999999997</v>
      </c>
      <c r="AB94" s="27">
        <f>INDEX('AEO 2023 Table 52'!18:18,MATCH(AB$4,'AEO 2023 Table 52'!$13:$13,0))*1000</f>
        <v>33798.347000000002</v>
      </c>
      <c r="AC94" s="27">
        <f>INDEX('AEO 2023 Table 52'!18:18,MATCH(AC$4,'AEO 2023 Table 52'!$13:$13,0))*1000</f>
        <v>33849.048999999999</v>
      </c>
      <c r="AD94" s="27">
        <f>INDEX('AEO 2023 Table 52'!18:18,MATCH(AD$4,'AEO 2023 Table 52'!$13:$13,0))*1000</f>
        <v>33899.544000000002</v>
      </c>
      <c r="AE94" s="27">
        <f>INDEX('AEO 2023 Table 52'!18:18,MATCH(AE$4,'AEO 2023 Table 52'!$13:$13,0))*1000</f>
        <v>33952.140999999996</v>
      </c>
      <c r="AF94" s="27">
        <f>INDEX('AEO 2023 Table 52'!18:18,MATCH(AF$4,'AEO 2023 Table 52'!$13:$13,0))*1000</f>
        <v>33981.506000000001</v>
      </c>
    </row>
    <row r="95" spans="1:32" x14ac:dyDescent="0.35">
      <c r="A95" s="1" t="s">
        <v>284</v>
      </c>
      <c r="B95" t="s">
        <v>171</v>
      </c>
      <c r="C95" s="27">
        <f>INDEX('AEO 2022 Table 52'!19:19,MATCH(C$4,'AEO 2022 Table 52'!$14:$14,0))*1000</f>
        <v>30604.605</v>
      </c>
      <c r="D95" s="27">
        <f>INDEX('AEO 2023 Table 52'!19:19,MATCH(D$4,'AEO 2023 Table 52'!$13:$13,0))*1000</f>
        <v>32341.64</v>
      </c>
      <c r="E95" s="27">
        <f>INDEX('AEO 2023 Table 52'!19:19,MATCH(E$4,'AEO 2023 Table 52'!$13:$13,0))*1000</f>
        <v>32523.665999999997</v>
      </c>
      <c r="F95" s="27">
        <f>INDEX('AEO 2023 Table 52'!19:19,MATCH(F$4,'AEO 2023 Table 52'!$13:$13,0))*1000</f>
        <v>32646.210000000003</v>
      </c>
      <c r="G95" s="27">
        <f>INDEX('AEO 2023 Table 52'!19:19,MATCH(G$4,'AEO 2023 Table 52'!$13:$13,0))*1000</f>
        <v>33057.067999999999</v>
      </c>
      <c r="H95" s="27">
        <f>INDEX('AEO 2023 Table 52'!19:19,MATCH(H$4,'AEO 2023 Table 52'!$13:$13,0))*1000</f>
        <v>33140.682000000001</v>
      </c>
      <c r="I95" s="27">
        <f>INDEX('AEO 2023 Table 52'!19:19,MATCH(I$4,'AEO 2023 Table 52'!$13:$13,0))*1000</f>
        <v>33316.924999999996</v>
      </c>
      <c r="J95" s="27">
        <f>INDEX('AEO 2023 Table 52'!19:19,MATCH(J$4,'AEO 2023 Table 52'!$13:$13,0))*1000</f>
        <v>33776.653000000006</v>
      </c>
      <c r="K95" s="27">
        <f>INDEX('AEO 2023 Table 52'!19:19,MATCH(K$4,'AEO 2023 Table 52'!$13:$13,0))*1000</f>
        <v>33847.476999999999</v>
      </c>
      <c r="L95" s="27">
        <f>INDEX('AEO 2023 Table 52'!19:19,MATCH(L$4,'AEO 2023 Table 52'!$13:$13,0))*1000</f>
        <v>33916.523000000001</v>
      </c>
      <c r="M95" s="27">
        <f>INDEX('AEO 2023 Table 52'!19:19,MATCH(M$4,'AEO 2023 Table 52'!$13:$13,0))*1000</f>
        <v>33989.322999999997</v>
      </c>
      <c r="N95" s="27">
        <f>INDEX('AEO 2023 Table 52'!19:19,MATCH(N$4,'AEO 2023 Table 52'!$13:$13,0))*1000</f>
        <v>34061.359000000004</v>
      </c>
      <c r="O95" s="27">
        <f>INDEX('AEO 2023 Table 52'!19:19,MATCH(O$4,'AEO 2023 Table 52'!$13:$13,0))*1000</f>
        <v>34140.247000000003</v>
      </c>
      <c r="P95" s="27">
        <f>INDEX('AEO 2023 Table 52'!19:19,MATCH(P$4,'AEO 2023 Table 52'!$13:$13,0))*1000</f>
        <v>34201.327999999994</v>
      </c>
      <c r="Q95" s="27">
        <f>INDEX('AEO 2023 Table 52'!19:19,MATCH(Q$4,'AEO 2023 Table 52'!$13:$13,0))*1000</f>
        <v>34271.606</v>
      </c>
      <c r="R95" s="27">
        <f>INDEX('AEO 2023 Table 52'!19:19,MATCH(R$4,'AEO 2023 Table 52'!$13:$13,0))*1000</f>
        <v>34345.402000000002</v>
      </c>
      <c r="S95" s="27">
        <f>INDEX('AEO 2023 Table 52'!19:19,MATCH(S$4,'AEO 2023 Table 52'!$13:$13,0))*1000</f>
        <v>34431.252</v>
      </c>
      <c r="T95" s="27">
        <f>INDEX('AEO 2023 Table 52'!19:19,MATCH(T$4,'AEO 2023 Table 52'!$13:$13,0))*1000</f>
        <v>34497.394999999997</v>
      </c>
      <c r="U95" s="27">
        <f>INDEX('AEO 2023 Table 52'!19:19,MATCH(U$4,'AEO 2023 Table 52'!$13:$13,0))*1000</f>
        <v>34622.337</v>
      </c>
      <c r="V95" s="27">
        <f>INDEX('AEO 2023 Table 52'!19:19,MATCH(V$4,'AEO 2023 Table 52'!$13:$13,0))*1000</f>
        <v>34704.956000000006</v>
      </c>
      <c r="W95" s="27">
        <f>INDEX('AEO 2023 Table 52'!19:19,MATCH(W$4,'AEO 2023 Table 52'!$13:$13,0))*1000</f>
        <v>34796.967000000004</v>
      </c>
      <c r="X95" s="27">
        <f>INDEX('AEO 2023 Table 52'!19:19,MATCH(X$4,'AEO 2023 Table 52'!$13:$13,0))*1000</f>
        <v>34901.057999999997</v>
      </c>
      <c r="Y95" s="27">
        <f>INDEX('AEO 2023 Table 52'!19:19,MATCH(Y$4,'AEO 2023 Table 52'!$13:$13,0))*1000</f>
        <v>34981.555999999997</v>
      </c>
      <c r="Z95" s="27">
        <f>INDEX('AEO 2023 Table 52'!19:19,MATCH(Z$4,'AEO 2023 Table 52'!$13:$13,0))*1000</f>
        <v>35035.235999999997</v>
      </c>
      <c r="AA95" s="27">
        <f>INDEX('AEO 2023 Table 52'!19:19,MATCH(AA$4,'AEO 2023 Table 52'!$13:$13,0))*1000</f>
        <v>35091.155999999995</v>
      </c>
      <c r="AB95" s="27">
        <f>INDEX('AEO 2023 Table 52'!19:19,MATCH(AB$4,'AEO 2023 Table 52'!$13:$13,0))*1000</f>
        <v>35145.068999999996</v>
      </c>
      <c r="AC95" s="27">
        <f>INDEX('AEO 2023 Table 52'!19:19,MATCH(AC$4,'AEO 2023 Table 52'!$13:$13,0))*1000</f>
        <v>35195.889000000003</v>
      </c>
      <c r="AD95" s="27">
        <f>INDEX('AEO 2023 Table 52'!19:19,MATCH(AD$4,'AEO 2023 Table 52'!$13:$13,0))*1000</f>
        <v>35246.493999999999</v>
      </c>
      <c r="AE95" s="27">
        <f>INDEX('AEO 2023 Table 52'!19:19,MATCH(AE$4,'AEO 2023 Table 52'!$13:$13,0))*1000</f>
        <v>35299.548999999999</v>
      </c>
      <c r="AF95" s="27">
        <f>INDEX('AEO 2023 Table 52'!19:19,MATCH(AF$4,'AEO 2023 Table 52'!$13:$13,0))*1000</f>
        <v>35329.036999999997</v>
      </c>
    </row>
    <row r="96" spans="1:32" x14ac:dyDescent="0.35">
      <c r="A96" s="1" t="s">
        <v>286</v>
      </c>
      <c r="B96" t="s">
        <v>172</v>
      </c>
      <c r="C96" s="27">
        <f>INDEX('AEO 2022 Table 52'!20:20,MATCH(C$4,'AEO 2022 Table 52'!$14:$14,0))*1000</f>
        <v>36267.422000000006</v>
      </c>
      <c r="D96" s="27">
        <f>INDEX('AEO 2023 Table 52'!20:20,MATCH(D$4,'AEO 2023 Table 52'!$13:$13,0))*1000</f>
        <v>34669.266000000003</v>
      </c>
      <c r="E96" s="27">
        <f>INDEX('AEO 2023 Table 52'!20:20,MATCH(E$4,'AEO 2023 Table 52'!$13:$13,0))*1000</f>
        <v>34871.993999999999</v>
      </c>
      <c r="F96" s="27">
        <f>INDEX('AEO 2023 Table 52'!20:20,MATCH(F$4,'AEO 2023 Table 52'!$13:$13,0))*1000</f>
        <v>34992.339999999997</v>
      </c>
      <c r="G96" s="27">
        <f>INDEX('AEO 2023 Table 52'!20:20,MATCH(G$4,'AEO 2023 Table 52'!$13:$13,0))*1000</f>
        <v>35295.814999999995</v>
      </c>
      <c r="H96" s="27">
        <f>INDEX('AEO 2023 Table 52'!20:20,MATCH(H$4,'AEO 2023 Table 52'!$13:$13,0))*1000</f>
        <v>35405.895000000004</v>
      </c>
      <c r="I96" s="27">
        <f>INDEX('AEO 2023 Table 52'!20:20,MATCH(I$4,'AEO 2023 Table 52'!$13:$13,0))*1000</f>
        <v>35596.783000000003</v>
      </c>
      <c r="J96" s="27">
        <f>INDEX('AEO 2023 Table 52'!20:20,MATCH(J$4,'AEO 2023 Table 52'!$13:$13,0))*1000</f>
        <v>36025.616000000002</v>
      </c>
      <c r="K96" s="27">
        <f>INDEX('AEO 2023 Table 52'!20:20,MATCH(K$4,'AEO 2023 Table 52'!$13:$13,0))*1000</f>
        <v>36105.555999999997</v>
      </c>
      <c r="L96" s="27">
        <f>INDEX('AEO 2023 Table 52'!20:20,MATCH(L$4,'AEO 2023 Table 52'!$13:$13,0))*1000</f>
        <v>36189.659</v>
      </c>
      <c r="M96" s="27">
        <f>INDEX('AEO 2023 Table 52'!20:20,MATCH(M$4,'AEO 2023 Table 52'!$13:$13,0))*1000</f>
        <v>36263.21</v>
      </c>
      <c r="N96" s="27">
        <f>INDEX('AEO 2023 Table 52'!20:20,MATCH(N$4,'AEO 2023 Table 52'!$13:$13,0))*1000</f>
        <v>36336.047999999995</v>
      </c>
      <c r="O96" s="27">
        <f>INDEX('AEO 2023 Table 52'!20:20,MATCH(O$4,'AEO 2023 Table 52'!$13:$13,0))*1000</f>
        <v>36418.129000000001</v>
      </c>
      <c r="P96" s="27">
        <f>INDEX('AEO 2023 Table 52'!20:20,MATCH(P$4,'AEO 2023 Table 52'!$13:$13,0))*1000</f>
        <v>36487.587</v>
      </c>
      <c r="Q96" s="27">
        <f>INDEX('AEO 2023 Table 52'!20:20,MATCH(Q$4,'AEO 2023 Table 52'!$13:$13,0))*1000</f>
        <v>36565.952000000005</v>
      </c>
      <c r="R96" s="27">
        <f>INDEX('AEO 2023 Table 52'!20:20,MATCH(R$4,'AEO 2023 Table 52'!$13:$13,0))*1000</f>
        <v>36659.821000000004</v>
      </c>
      <c r="S96" s="27">
        <f>INDEX('AEO 2023 Table 52'!20:20,MATCH(S$4,'AEO 2023 Table 52'!$13:$13,0))*1000</f>
        <v>36748.263999999996</v>
      </c>
      <c r="T96" s="27">
        <f>INDEX('AEO 2023 Table 52'!20:20,MATCH(T$4,'AEO 2023 Table 52'!$13:$13,0))*1000</f>
        <v>36817.027999999998</v>
      </c>
      <c r="U96" s="27">
        <f>INDEX('AEO 2023 Table 52'!20:20,MATCH(U$4,'AEO 2023 Table 52'!$13:$13,0))*1000</f>
        <v>36954.025000000001</v>
      </c>
      <c r="V96" s="27">
        <f>INDEX('AEO 2023 Table 52'!20:20,MATCH(V$4,'AEO 2023 Table 52'!$13:$13,0))*1000</f>
        <v>37035.487999999998</v>
      </c>
      <c r="W96" s="27">
        <f>INDEX('AEO 2023 Table 52'!20:20,MATCH(W$4,'AEO 2023 Table 52'!$13:$13,0))*1000</f>
        <v>37129.447999999997</v>
      </c>
      <c r="X96" s="27">
        <f>INDEX('AEO 2023 Table 52'!20:20,MATCH(X$4,'AEO 2023 Table 52'!$13:$13,0))*1000</f>
        <v>37234.665000000001</v>
      </c>
      <c r="Y96" s="27">
        <f>INDEX('AEO 2023 Table 52'!20:20,MATCH(Y$4,'AEO 2023 Table 52'!$13:$13,0))*1000</f>
        <v>37313.907999999996</v>
      </c>
      <c r="Z96" s="27">
        <f>INDEX('AEO 2023 Table 52'!20:20,MATCH(Z$4,'AEO 2023 Table 52'!$13:$13,0))*1000</f>
        <v>37361.701999999997</v>
      </c>
      <c r="AA96" s="27">
        <f>INDEX('AEO 2023 Table 52'!20:20,MATCH(AA$4,'AEO 2023 Table 52'!$13:$13,0))*1000</f>
        <v>37413.269</v>
      </c>
      <c r="AB96" s="27">
        <f>INDEX('AEO 2023 Table 52'!20:20,MATCH(AB$4,'AEO 2023 Table 52'!$13:$13,0))*1000</f>
        <v>37462.226999999999</v>
      </c>
      <c r="AC96" s="27">
        <f>INDEX('AEO 2023 Table 52'!20:20,MATCH(AC$4,'AEO 2023 Table 52'!$13:$13,0))*1000</f>
        <v>37507.750999999997</v>
      </c>
      <c r="AD96" s="27">
        <f>INDEX('AEO 2023 Table 52'!20:20,MATCH(AD$4,'AEO 2023 Table 52'!$13:$13,0))*1000</f>
        <v>37553.092999999993</v>
      </c>
      <c r="AE96" s="27">
        <f>INDEX('AEO 2023 Table 52'!20:20,MATCH(AE$4,'AEO 2023 Table 52'!$13:$13,0))*1000</f>
        <v>37601.329999999994</v>
      </c>
      <c r="AF96" s="27">
        <f>INDEX('AEO 2023 Table 52'!20:20,MATCH(AF$4,'AEO 2023 Table 52'!$13:$13,0))*1000</f>
        <v>37625.519</v>
      </c>
    </row>
    <row r="97" spans="1:32" x14ac:dyDescent="0.35">
      <c r="A97" s="1" t="s">
        <v>288</v>
      </c>
      <c r="B97" t="s">
        <v>173</v>
      </c>
      <c r="C97" s="27">
        <f>INDEX('AEO 2022 Table 52'!21:21,MATCH(C$4,'AEO 2022 Table 52'!$14:$14,0))*1000</f>
        <v>97630.088999999993</v>
      </c>
      <c r="D97" s="27">
        <f>INDEX('AEO 2023 Table 52'!21:21,MATCH(D$4,'AEO 2023 Table 52'!$13:$13,0))*1000</f>
        <v>72692.862999999998</v>
      </c>
      <c r="E97" s="27">
        <f>INDEX('AEO 2023 Table 52'!21:21,MATCH(E$4,'AEO 2023 Table 52'!$13:$13,0))*1000</f>
        <v>72918.411000000007</v>
      </c>
      <c r="F97" s="27">
        <f>INDEX('AEO 2023 Table 52'!21:21,MATCH(F$4,'AEO 2023 Table 52'!$13:$13,0))*1000</f>
        <v>73138.481</v>
      </c>
      <c r="G97" s="27">
        <f>INDEX('AEO 2023 Table 52'!21:21,MATCH(G$4,'AEO 2023 Table 52'!$13:$13,0))*1000</f>
        <v>73542.914999999994</v>
      </c>
      <c r="H97" s="27">
        <f>INDEX('AEO 2023 Table 52'!21:21,MATCH(H$4,'AEO 2023 Table 52'!$13:$13,0))*1000</f>
        <v>73639.747999999992</v>
      </c>
      <c r="I97" s="27">
        <f>INDEX('AEO 2023 Table 52'!21:21,MATCH(I$4,'AEO 2023 Table 52'!$13:$13,0))*1000</f>
        <v>73889.267000000007</v>
      </c>
      <c r="J97" s="27">
        <f>INDEX('AEO 2023 Table 52'!21:21,MATCH(J$4,'AEO 2023 Table 52'!$13:$13,0))*1000</f>
        <v>74358.574000000008</v>
      </c>
      <c r="K97" s="27">
        <f>INDEX('AEO 2023 Table 52'!21:21,MATCH(K$4,'AEO 2023 Table 52'!$13:$13,0))*1000</f>
        <v>74410.233000000007</v>
      </c>
      <c r="L97" s="27">
        <f>INDEX('AEO 2023 Table 52'!21:21,MATCH(L$4,'AEO 2023 Table 52'!$13:$13,0))*1000</f>
        <v>74452.437999999995</v>
      </c>
      <c r="M97" s="27">
        <f>INDEX('AEO 2023 Table 52'!21:21,MATCH(M$4,'AEO 2023 Table 52'!$13:$13,0))*1000</f>
        <v>74509.331000000006</v>
      </c>
      <c r="N97" s="27">
        <f>INDEX('AEO 2023 Table 52'!21:21,MATCH(N$4,'AEO 2023 Table 52'!$13:$13,0))*1000</f>
        <v>74580.116000000009</v>
      </c>
      <c r="O97" s="27">
        <f>INDEX('AEO 2023 Table 52'!21:21,MATCH(O$4,'AEO 2023 Table 52'!$13:$13,0))*1000</f>
        <v>74665.03899999999</v>
      </c>
      <c r="P97" s="27">
        <f>INDEX('AEO 2023 Table 52'!21:21,MATCH(P$4,'AEO 2023 Table 52'!$13:$13,0))*1000</f>
        <v>74733.948000000004</v>
      </c>
      <c r="Q97" s="27">
        <f>INDEX('AEO 2023 Table 52'!21:21,MATCH(Q$4,'AEO 2023 Table 52'!$13:$13,0))*1000</f>
        <v>74815.772999999986</v>
      </c>
      <c r="R97" s="27">
        <f>INDEX('AEO 2023 Table 52'!21:21,MATCH(R$4,'AEO 2023 Table 52'!$13:$13,0))*1000</f>
        <v>74917.046000000002</v>
      </c>
      <c r="S97" s="27">
        <f>INDEX('AEO 2023 Table 52'!21:21,MATCH(S$4,'AEO 2023 Table 52'!$13:$13,0))*1000</f>
        <v>75002.509999999995</v>
      </c>
      <c r="T97" s="27">
        <f>INDEX('AEO 2023 Table 52'!21:21,MATCH(T$4,'AEO 2023 Table 52'!$13:$13,0))*1000</f>
        <v>75055.747999999992</v>
      </c>
      <c r="U97" s="27">
        <f>INDEX('AEO 2023 Table 52'!21:21,MATCH(U$4,'AEO 2023 Table 52'!$13:$13,0))*1000</f>
        <v>75168.167000000001</v>
      </c>
      <c r="V97" s="27">
        <f>INDEX('AEO 2023 Table 52'!21:21,MATCH(V$4,'AEO 2023 Table 52'!$13:$13,0))*1000</f>
        <v>75232.505999999994</v>
      </c>
      <c r="W97" s="27">
        <f>INDEX('AEO 2023 Table 52'!21:21,MATCH(W$4,'AEO 2023 Table 52'!$13:$13,0))*1000</f>
        <v>75306.006999999998</v>
      </c>
      <c r="X97" s="27">
        <f>INDEX('AEO 2023 Table 52'!21:21,MATCH(X$4,'AEO 2023 Table 52'!$13:$13,0))*1000</f>
        <v>75392.899000000005</v>
      </c>
      <c r="Y97" s="27">
        <f>INDEX('AEO 2023 Table 52'!21:21,MATCH(Y$4,'AEO 2023 Table 52'!$13:$13,0))*1000</f>
        <v>75455.338000000003</v>
      </c>
      <c r="Z97" s="27">
        <f>INDEX('AEO 2023 Table 52'!21:21,MATCH(Z$4,'AEO 2023 Table 52'!$13:$13,0))*1000</f>
        <v>75488.868999999992</v>
      </c>
      <c r="AA97" s="27">
        <f>INDEX('AEO 2023 Table 52'!21:21,MATCH(AA$4,'AEO 2023 Table 52'!$13:$13,0))*1000</f>
        <v>75525.391000000003</v>
      </c>
      <c r="AB97" s="27">
        <f>INDEX('AEO 2023 Table 52'!21:21,MATCH(AB$4,'AEO 2023 Table 52'!$13:$13,0))*1000</f>
        <v>75559.982000000004</v>
      </c>
      <c r="AC97" s="27">
        <f>INDEX('AEO 2023 Table 52'!21:21,MATCH(AC$4,'AEO 2023 Table 52'!$13:$13,0))*1000</f>
        <v>75592.620999999999</v>
      </c>
      <c r="AD97" s="27">
        <f>INDEX('AEO 2023 Table 52'!21:21,MATCH(AD$4,'AEO 2023 Table 52'!$13:$13,0))*1000</f>
        <v>75625.175000000003</v>
      </c>
      <c r="AE97" s="27">
        <f>INDEX('AEO 2023 Table 52'!21:21,MATCH(AE$4,'AEO 2023 Table 52'!$13:$13,0))*1000</f>
        <v>75659.187000000005</v>
      </c>
      <c r="AF97" s="27">
        <f>INDEX('AEO 2023 Table 52'!21:21,MATCH(AF$4,'AEO 2023 Table 52'!$13:$13,0))*1000</f>
        <v>75669.762000000002</v>
      </c>
    </row>
    <row r="98" spans="1:32" x14ac:dyDescent="0.35">
      <c r="A98" s="1" t="s">
        <v>201</v>
      </c>
      <c r="B98" t="s">
        <v>218</v>
      </c>
      <c r="C98" s="27">
        <f>INDEX('AEO 2022 Table 52'!22:22,MATCH(C$4,'AEO 2022 Table 52'!$14:$14,0))*1000</f>
        <v>29852.198</v>
      </c>
      <c r="D98" s="27">
        <f>INDEX('AEO 2023 Table 52'!22:22,MATCH(D$4,'AEO 2023 Table 52'!$13:$13,0))*1000</f>
        <v>30620.574999999997</v>
      </c>
      <c r="E98" s="27">
        <f>INDEX('AEO 2023 Table 52'!22:22,MATCH(E$4,'AEO 2023 Table 52'!$13:$13,0))*1000</f>
        <v>30784.725000000002</v>
      </c>
      <c r="F98" s="27">
        <f>INDEX('AEO 2023 Table 52'!22:22,MATCH(F$4,'AEO 2023 Table 52'!$13:$13,0))*1000</f>
        <v>30903.241999999998</v>
      </c>
      <c r="G98" s="27">
        <f>INDEX('AEO 2023 Table 52'!22:22,MATCH(G$4,'AEO 2023 Table 52'!$13:$13,0))*1000</f>
        <v>31283.625</v>
      </c>
      <c r="H98" s="27">
        <f>INDEX('AEO 2023 Table 52'!22:22,MATCH(H$4,'AEO 2023 Table 52'!$13:$13,0))*1000</f>
        <v>31366.838</v>
      </c>
      <c r="I98" s="27">
        <f>INDEX('AEO 2023 Table 52'!22:22,MATCH(I$4,'AEO 2023 Table 52'!$13:$13,0))*1000</f>
        <v>31544.93</v>
      </c>
      <c r="J98" s="27">
        <f>INDEX('AEO 2023 Table 52'!22:22,MATCH(J$4,'AEO 2023 Table 52'!$13:$13,0))*1000</f>
        <v>32006.889000000003</v>
      </c>
      <c r="K98" s="27">
        <f>INDEX('AEO 2023 Table 52'!22:22,MATCH(K$4,'AEO 2023 Table 52'!$13:$13,0))*1000</f>
        <v>32071.807999999997</v>
      </c>
      <c r="L98" s="27">
        <f>INDEX('AEO 2023 Table 52'!22:22,MATCH(L$4,'AEO 2023 Table 52'!$13:$13,0))*1000</f>
        <v>32138.252</v>
      </c>
      <c r="M98" s="27">
        <f>INDEX('AEO 2023 Table 52'!22:22,MATCH(M$4,'AEO 2023 Table 52'!$13:$13,0))*1000</f>
        <v>32203.785000000003</v>
      </c>
      <c r="N98" s="27">
        <f>INDEX('AEO 2023 Table 52'!22:22,MATCH(N$4,'AEO 2023 Table 52'!$13:$13,0))*1000</f>
        <v>32270.507999999998</v>
      </c>
      <c r="O98" s="27">
        <f>INDEX('AEO 2023 Table 52'!22:22,MATCH(O$4,'AEO 2023 Table 52'!$13:$13,0))*1000</f>
        <v>32343.238999999998</v>
      </c>
      <c r="P98" s="27">
        <f>INDEX('AEO 2023 Table 52'!22:22,MATCH(P$4,'AEO 2023 Table 52'!$13:$13,0))*1000</f>
        <v>32397.472000000002</v>
      </c>
      <c r="Q98" s="27">
        <f>INDEX('AEO 2023 Table 52'!22:22,MATCH(Q$4,'AEO 2023 Table 52'!$13:$13,0))*1000</f>
        <v>32460.582999999999</v>
      </c>
      <c r="R98" s="27">
        <f>INDEX('AEO 2023 Table 52'!22:22,MATCH(R$4,'AEO 2023 Table 52'!$13:$13,0))*1000</f>
        <v>32538.379999999997</v>
      </c>
      <c r="S98" s="27">
        <f>INDEX('AEO 2023 Table 52'!22:22,MATCH(S$4,'AEO 2023 Table 52'!$13:$13,0))*1000</f>
        <v>32620.452999999998</v>
      </c>
      <c r="T98" s="27">
        <f>INDEX('AEO 2023 Table 52'!22:22,MATCH(T$4,'AEO 2023 Table 52'!$13:$13,0))*1000</f>
        <v>32676.228000000003</v>
      </c>
      <c r="U98" s="27">
        <f>INDEX('AEO 2023 Table 52'!22:22,MATCH(U$4,'AEO 2023 Table 52'!$13:$13,0))*1000</f>
        <v>32801.006000000001</v>
      </c>
      <c r="V98" s="27">
        <f>INDEX('AEO 2023 Table 52'!22:22,MATCH(V$4,'AEO 2023 Table 52'!$13:$13,0))*1000</f>
        <v>32872.494000000006</v>
      </c>
      <c r="W98" s="27">
        <f>INDEX('AEO 2023 Table 52'!22:22,MATCH(W$4,'AEO 2023 Table 52'!$13:$13,0))*1000</f>
        <v>32956.387000000002</v>
      </c>
      <c r="X98" s="27">
        <f>INDEX('AEO 2023 Table 52'!22:22,MATCH(X$4,'AEO 2023 Table 52'!$13:$13,0))*1000</f>
        <v>33055.614000000001</v>
      </c>
      <c r="Y98" s="27">
        <f>INDEX('AEO 2023 Table 52'!22:22,MATCH(Y$4,'AEO 2023 Table 52'!$13:$13,0))*1000</f>
        <v>33126.911</v>
      </c>
      <c r="Z98" s="27">
        <f>INDEX('AEO 2023 Table 52'!22:22,MATCH(Z$4,'AEO 2023 Table 52'!$13:$13,0))*1000</f>
        <v>33166.969000000005</v>
      </c>
      <c r="AA98" s="27">
        <f>INDEX('AEO 2023 Table 52'!22:22,MATCH(AA$4,'AEO 2023 Table 52'!$13:$13,0))*1000</f>
        <v>33210.093999999997</v>
      </c>
      <c r="AB98" s="27">
        <f>INDEX('AEO 2023 Table 52'!22:22,MATCH(AB$4,'AEO 2023 Table 52'!$13:$13,0))*1000</f>
        <v>33251.742999999995</v>
      </c>
      <c r="AC98" s="27">
        <f>INDEX('AEO 2023 Table 52'!22:22,MATCH(AC$4,'AEO 2023 Table 52'!$13:$13,0))*1000</f>
        <v>33290.642</v>
      </c>
      <c r="AD98" s="27">
        <f>INDEX('AEO 2023 Table 52'!22:22,MATCH(AD$4,'AEO 2023 Table 52'!$13:$13,0))*1000</f>
        <v>33329.35</v>
      </c>
      <c r="AE98" s="27">
        <f>INDEX('AEO 2023 Table 52'!22:22,MATCH(AE$4,'AEO 2023 Table 52'!$13:$13,0))*1000</f>
        <v>33370.178</v>
      </c>
      <c r="AF98" s="27">
        <f>INDEX('AEO 2023 Table 52'!22:22,MATCH(AF$4,'AEO 2023 Table 52'!$13:$13,0))*1000</f>
        <v>33387.447</v>
      </c>
    </row>
    <row r="99" spans="1:32" x14ac:dyDescent="0.35">
      <c r="A99" s="1" t="s">
        <v>202</v>
      </c>
      <c r="B99" t="s">
        <v>219</v>
      </c>
      <c r="C99" s="27">
        <f>INDEX('AEO 2022 Table 52'!23:23,MATCH(C$4,'AEO 2022 Table 52'!$14:$14,0))*1000</f>
        <v>41162.261999999995</v>
      </c>
      <c r="D99" s="27">
        <f>INDEX('AEO 2023 Table 52'!23:23,MATCH(D$4,'AEO 2023 Table 52'!$13:$13,0))*1000</f>
        <v>41852.707000000002</v>
      </c>
      <c r="E99" s="27">
        <f>INDEX('AEO 2023 Table 52'!23:23,MATCH(E$4,'AEO 2023 Table 52'!$13:$13,0))*1000</f>
        <v>42033.489000000001</v>
      </c>
      <c r="F99" s="27">
        <f>INDEX('AEO 2023 Table 52'!23:23,MATCH(F$4,'AEO 2023 Table 52'!$13:$13,0))*1000</f>
        <v>42152.355000000003</v>
      </c>
      <c r="G99" s="27">
        <f>INDEX('AEO 2023 Table 52'!23:23,MATCH(G$4,'AEO 2023 Table 52'!$13:$13,0))*1000</f>
        <v>42538.803</v>
      </c>
      <c r="H99" s="27">
        <f>INDEX('AEO 2023 Table 52'!23:23,MATCH(H$4,'AEO 2023 Table 52'!$13:$13,0))*1000</f>
        <v>42593.349000000002</v>
      </c>
      <c r="I99" s="27">
        <f>INDEX('AEO 2023 Table 52'!23:23,MATCH(I$4,'AEO 2023 Table 52'!$13:$13,0))*1000</f>
        <v>42794.403000000006</v>
      </c>
      <c r="J99" s="27">
        <f>INDEX('AEO 2023 Table 52'!23:23,MATCH(J$4,'AEO 2023 Table 52'!$13:$13,0))*1000</f>
        <v>43193.016000000003</v>
      </c>
      <c r="K99" s="27">
        <f>INDEX('AEO 2023 Table 52'!23:23,MATCH(K$4,'AEO 2023 Table 52'!$13:$13,0))*1000</f>
        <v>43262.554000000004</v>
      </c>
      <c r="L99" s="27">
        <f>INDEX('AEO 2023 Table 52'!23:23,MATCH(L$4,'AEO 2023 Table 52'!$13:$13,0))*1000</f>
        <v>43331.885999999999</v>
      </c>
      <c r="M99" s="27">
        <f>INDEX('AEO 2023 Table 52'!23:23,MATCH(M$4,'AEO 2023 Table 52'!$13:$13,0))*1000</f>
        <v>43392.032999999996</v>
      </c>
      <c r="N99" s="27">
        <f>INDEX('AEO 2023 Table 52'!23:23,MATCH(N$4,'AEO 2023 Table 52'!$13:$13,0))*1000</f>
        <v>43456.462999999996</v>
      </c>
      <c r="O99" s="27">
        <f>INDEX('AEO 2023 Table 52'!23:23,MATCH(O$4,'AEO 2023 Table 52'!$13:$13,0))*1000</f>
        <v>43547.324999999997</v>
      </c>
      <c r="P99" s="27">
        <f>INDEX('AEO 2023 Table 52'!23:23,MATCH(P$4,'AEO 2023 Table 52'!$13:$13,0))*1000</f>
        <v>43628.162000000004</v>
      </c>
      <c r="Q99" s="27">
        <f>INDEX('AEO 2023 Table 52'!23:23,MATCH(Q$4,'AEO 2023 Table 52'!$13:$13,0))*1000</f>
        <v>43715.938999999998</v>
      </c>
      <c r="R99" s="27">
        <f>INDEX('AEO 2023 Table 52'!23:23,MATCH(R$4,'AEO 2023 Table 52'!$13:$13,0))*1000</f>
        <v>43811.459000000003</v>
      </c>
      <c r="S99" s="27">
        <f>INDEX('AEO 2023 Table 52'!23:23,MATCH(S$4,'AEO 2023 Table 52'!$13:$13,0))*1000</f>
        <v>43889.4</v>
      </c>
      <c r="T99" s="27">
        <f>INDEX('AEO 2023 Table 52'!23:23,MATCH(T$4,'AEO 2023 Table 52'!$13:$13,0))*1000</f>
        <v>43943.222000000002</v>
      </c>
      <c r="U99" s="27">
        <f>INDEX('AEO 2023 Table 52'!23:23,MATCH(U$4,'AEO 2023 Table 52'!$13:$13,0))*1000</f>
        <v>44058.983</v>
      </c>
      <c r="V99" s="27">
        <f>INDEX('AEO 2023 Table 52'!23:23,MATCH(V$4,'AEO 2023 Table 52'!$13:$13,0))*1000</f>
        <v>44124.625999999997</v>
      </c>
      <c r="W99" s="27">
        <f>INDEX('AEO 2023 Table 52'!23:23,MATCH(W$4,'AEO 2023 Table 52'!$13:$13,0))*1000</f>
        <v>44198.04</v>
      </c>
      <c r="X99" s="27">
        <f>INDEX('AEO 2023 Table 52'!23:23,MATCH(X$4,'AEO 2023 Table 52'!$13:$13,0))*1000</f>
        <v>44283.618999999999</v>
      </c>
      <c r="Y99" s="27">
        <f>INDEX('AEO 2023 Table 52'!23:23,MATCH(Y$4,'AEO 2023 Table 52'!$13:$13,0))*1000</f>
        <v>44345.86</v>
      </c>
      <c r="Z99" s="27">
        <f>INDEX('AEO 2023 Table 52'!23:23,MATCH(Z$4,'AEO 2023 Table 52'!$13:$13,0))*1000</f>
        <v>44378.933000000005</v>
      </c>
      <c r="AA99" s="27">
        <f>INDEX('AEO 2023 Table 52'!23:23,MATCH(AA$4,'AEO 2023 Table 52'!$13:$13,0))*1000</f>
        <v>44416.106999999996</v>
      </c>
      <c r="AB99" s="27">
        <f>INDEX('AEO 2023 Table 52'!23:23,MATCH(AB$4,'AEO 2023 Table 52'!$13:$13,0))*1000</f>
        <v>44450.942999999999</v>
      </c>
      <c r="AC99" s="27">
        <f>INDEX('AEO 2023 Table 52'!23:23,MATCH(AC$4,'AEO 2023 Table 52'!$13:$13,0))*1000</f>
        <v>44483.498</v>
      </c>
      <c r="AD99" s="27">
        <f>INDEX('AEO 2023 Table 52'!23:23,MATCH(AD$4,'AEO 2023 Table 52'!$13:$13,0))*1000</f>
        <v>44515.902999999998</v>
      </c>
      <c r="AE99" s="27">
        <f>INDEX('AEO 2023 Table 52'!23:23,MATCH(AE$4,'AEO 2023 Table 52'!$13:$13,0))*1000</f>
        <v>44550.285000000003</v>
      </c>
      <c r="AF99" s="27">
        <f>INDEX('AEO 2023 Table 52'!23:23,MATCH(AF$4,'AEO 2023 Table 52'!$13:$13,0))*1000</f>
        <v>44560.974000000002</v>
      </c>
    </row>
    <row r="100" spans="1:32" x14ac:dyDescent="0.35">
      <c r="B100" t="s">
        <v>167</v>
      </c>
      <c r="C100" s="27">
        <f>INDEX('AEO 2022 Table 52'!24:24,MATCH(C$4,'AEO 2022 Table 52'!$14:$14,0))*1000</f>
        <v>31365.495999999999</v>
      </c>
      <c r="D100" s="27">
        <f>INDEX('AEO 2023 Table 52'!24:24,MATCH(D$4,'AEO 2023 Table 52'!$13:$13,0))*1000</f>
        <v>38701.862000000001</v>
      </c>
      <c r="E100" s="27">
        <f>INDEX('AEO 2023 Table 52'!24:24,MATCH(E$4,'AEO 2023 Table 52'!$13:$13,0))*1000</f>
        <v>39051.06</v>
      </c>
      <c r="F100" s="27">
        <f>INDEX('AEO 2023 Table 52'!24:24,MATCH(F$4,'AEO 2023 Table 52'!$13:$13,0))*1000</f>
        <v>39188.58</v>
      </c>
      <c r="G100" s="27">
        <f>INDEX('AEO 2023 Table 52'!24:24,MATCH(G$4,'AEO 2023 Table 52'!$13:$13,0))*1000</f>
        <v>39727.161</v>
      </c>
      <c r="H100" s="27">
        <f>INDEX('AEO 2023 Table 52'!24:24,MATCH(H$4,'AEO 2023 Table 52'!$13:$13,0))*1000</f>
        <v>40011.584999999999</v>
      </c>
      <c r="I100" s="27">
        <f>INDEX('AEO 2023 Table 52'!24:24,MATCH(I$4,'AEO 2023 Table 52'!$13:$13,0))*1000</f>
        <v>40292.510999999999</v>
      </c>
      <c r="J100" s="27">
        <f>INDEX('AEO 2023 Table 52'!24:24,MATCH(J$4,'AEO 2023 Table 52'!$13:$13,0))*1000</f>
        <v>40618.178999999996</v>
      </c>
      <c r="K100" s="27">
        <f>INDEX('AEO 2023 Table 52'!24:24,MATCH(K$4,'AEO 2023 Table 52'!$13:$13,0))*1000</f>
        <v>40689.258999999998</v>
      </c>
      <c r="L100" s="27">
        <f>INDEX('AEO 2023 Table 52'!24:24,MATCH(L$4,'AEO 2023 Table 52'!$13:$13,0))*1000</f>
        <v>40770.836000000003</v>
      </c>
      <c r="M100" s="27">
        <f>INDEX('AEO 2023 Table 52'!24:24,MATCH(M$4,'AEO 2023 Table 52'!$13:$13,0))*1000</f>
        <v>40858.455999999998</v>
      </c>
      <c r="N100" s="27">
        <f>INDEX('AEO 2023 Table 52'!24:24,MATCH(N$4,'AEO 2023 Table 52'!$13:$13,0))*1000</f>
        <v>40970.718000000001</v>
      </c>
      <c r="O100" s="27">
        <f>INDEX('AEO 2023 Table 52'!24:24,MATCH(O$4,'AEO 2023 Table 52'!$13:$13,0))*1000</f>
        <v>41109.394</v>
      </c>
      <c r="P100" s="27">
        <f>INDEX('AEO 2023 Table 52'!24:24,MATCH(P$4,'AEO 2023 Table 52'!$13:$13,0))*1000</f>
        <v>41180.137999999999</v>
      </c>
      <c r="Q100" s="27">
        <f>INDEX('AEO 2023 Table 52'!24:24,MATCH(Q$4,'AEO 2023 Table 52'!$13:$13,0))*1000</f>
        <v>41264.603000000003</v>
      </c>
      <c r="R100" s="27">
        <f>INDEX('AEO 2023 Table 52'!24:24,MATCH(R$4,'AEO 2023 Table 52'!$13:$13,0))*1000</f>
        <v>41355.514999999999</v>
      </c>
      <c r="S100" s="27">
        <f>INDEX('AEO 2023 Table 52'!24:24,MATCH(S$4,'AEO 2023 Table 52'!$13:$13,0))*1000</f>
        <v>41432.411</v>
      </c>
      <c r="T100" s="27">
        <f>INDEX('AEO 2023 Table 52'!24:24,MATCH(T$4,'AEO 2023 Table 52'!$13:$13,0))*1000</f>
        <v>41487.845999999998</v>
      </c>
      <c r="U100" s="27">
        <f>INDEX('AEO 2023 Table 52'!24:24,MATCH(U$4,'AEO 2023 Table 52'!$13:$13,0))*1000</f>
        <v>41595.692000000003</v>
      </c>
      <c r="V100" s="27">
        <f>INDEX('AEO 2023 Table 52'!24:24,MATCH(V$4,'AEO 2023 Table 52'!$13:$13,0))*1000</f>
        <v>41651.023999999998</v>
      </c>
      <c r="W100" s="27">
        <f>INDEX('AEO 2023 Table 52'!24:24,MATCH(W$4,'AEO 2023 Table 52'!$13:$13,0))*1000</f>
        <v>41712.642999999996</v>
      </c>
      <c r="X100" s="27">
        <f>INDEX('AEO 2023 Table 52'!24:24,MATCH(X$4,'AEO 2023 Table 52'!$13:$13,0))*1000</f>
        <v>41777.836000000003</v>
      </c>
      <c r="Y100" s="27">
        <f>INDEX('AEO 2023 Table 52'!24:24,MATCH(Y$4,'AEO 2023 Table 52'!$13:$13,0))*1000</f>
        <v>41820.393000000004</v>
      </c>
      <c r="Z100" s="27">
        <f>INDEX('AEO 2023 Table 52'!24:24,MATCH(Z$4,'AEO 2023 Table 52'!$13:$13,0))*1000</f>
        <v>41833.030999999995</v>
      </c>
      <c r="AA100" s="27">
        <f>INDEX('AEO 2023 Table 52'!24:24,MATCH(AA$4,'AEO 2023 Table 52'!$13:$13,0))*1000</f>
        <v>41853.554000000004</v>
      </c>
      <c r="AB100" s="27">
        <f>INDEX('AEO 2023 Table 52'!24:24,MATCH(AB$4,'AEO 2023 Table 52'!$13:$13,0))*1000</f>
        <v>41868.133999999998</v>
      </c>
      <c r="AC100" s="27">
        <f>INDEX('AEO 2023 Table 52'!24:24,MATCH(AC$4,'AEO 2023 Table 52'!$13:$13,0))*1000</f>
        <v>41880.417000000001</v>
      </c>
      <c r="AD100" s="27">
        <f>INDEX('AEO 2023 Table 52'!24:24,MATCH(AD$4,'AEO 2023 Table 52'!$13:$13,0))*1000</f>
        <v>41892.635000000002</v>
      </c>
      <c r="AE100" s="27">
        <f>INDEX('AEO 2023 Table 52'!24:24,MATCH(AE$4,'AEO 2023 Table 52'!$13:$13,0))*1000</f>
        <v>41906.157999999996</v>
      </c>
      <c r="AF100" s="27">
        <f>INDEX('AEO 2023 Table 52'!24:24,MATCH(AF$4,'AEO 2023 Table 52'!$13:$13,0))*1000</f>
        <v>41911.911</v>
      </c>
    </row>
    <row r="101" spans="1:32" x14ac:dyDescent="0.35">
      <c r="B101" t="s">
        <v>174</v>
      </c>
      <c r="C101" s="27">
        <f>INDEX('AEO 2022 Table 52'!25:25,MATCH(C$4,'AEO 2022 Table 52'!$14:$14,0))*1000</f>
        <v>37499.748</v>
      </c>
      <c r="D101" s="27">
        <f>INDEX('AEO 2023 Table 52'!25:25,MATCH(D$4,'AEO 2023 Table 52'!$13:$13,0))*1000</f>
        <v>47681.216999999997</v>
      </c>
      <c r="E101" s="27">
        <f>INDEX('AEO 2023 Table 52'!25:25,MATCH(E$4,'AEO 2023 Table 52'!$13:$13,0))*1000</f>
        <v>47917.023000000001</v>
      </c>
      <c r="F101" s="27">
        <f>INDEX('AEO 2023 Table 52'!25:25,MATCH(F$4,'AEO 2023 Table 52'!$13:$13,0))*1000</f>
        <v>48166.309000000001</v>
      </c>
      <c r="G101" s="27">
        <f>INDEX('AEO 2023 Table 52'!25:25,MATCH(G$4,'AEO 2023 Table 52'!$13:$13,0))*1000</f>
        <v>48761.440000000002</v>
      </c>
      <c r="H101" s="27">
        <f>INDEX('AEO 2023 Table 52'!25:25,MATCH(H$4,'AEO 2023 Table 52'!$13:$13,0))*1000</f>
        <v>49157.902000000002</v>
      </c>
      <c r="I101" s="27">
        <f>INDEX('AEO 2023 Table 52'!25:25,MATCH(I$4,'AEO 2023 Table 52'!$13:$13,0))*1000</f>
        <v>49432.368999999999</v>
      </c>
      <c r="J101" s="27">
        <f>INDEX('AEO 2023 Table 52'!25:25,MATCH(J$4,'AEO 2023 Table 52'!$13:$13,0))*1000</f>
        <v>49782.463000000003</v>
      </c>
      <c r="K101" s="27">
        <f>INDEX('AEO 2023 Table 52'!25:25,MATCH(K$4,'AEO 2023 Table 52'!$13:$13,0))*1000</f>
        <v>49942.787000000004</v>
      </c>
      <c r="L101" s="27">
        <f>INDEX('AEO 2023 Table 52'!25:25,MATCH(L$4,'AEO 2023 Table 52'!$13:$13,0))*1000</f>
        <v>50061.016000000003</v>
      </c>
      <c r="M101" s="27">
        <f>INDEX('AEO 2023 Table 52'!25:25,MATCH(M$4,'AEO 2023 Table 52'!$13:$13,0))*1000</f>
        <v>50191.531999999999</v>
      </c>
      <c r="N101" s="27">
        <f>INDEX('AEO 2023 Table 52'!25:25,MATCH(N$4,'AEO 2023 Table 52'!$13:$13,0))*1000</f>
        <v>50311.942999999999</v>
      </c>
      <c r="O101" s="27">
        <f>INDEX('AEO 2023 Table 52'!25:25,MATCH(O$4,'AEO 2023 Table 52'!$13:$13,0))*1000</f>
        <v>50441.692000000003</v>
      </c>
      <c r="P101" s="27">
        <f>INDEX('AEO 2023 Table 52'!25:25,MATCH(P$4,'AEO 2023 Table 52'!$13:$13,0))*1000</f>
        <v>50514.114000000001</v>
      </c>
      <c r="Q101" s="27">
        <f>INDEX('AEO 2023 Table 52'!25:25,MATCH(Q$4,'AEO 2023 Table 52'!$13:$13,0))*1000</f>
        <v>50590.495999999999</v>
      </c>
      <c r="R101" s="27">
        <f>INDEX('AEO 2023 Table 52'!25:25,MATCH(R$4,'AEO 2023 Table 52'!$13:$13,0))*1000</f>
        <v>50666.569000000003</v>
      </c>
      <c r="S101" s="27">
        <f>INDEX('AEO 2023 Table 52'!25:25,MATCH(S$4,'AEO 2023 Table 52'!$13:$13,0))*1000</f>
        <v>50727.134999999995</v>
      </c>
      <c r="T101" s="27">
        <f>INDEX('AEO 2023 Table 52'!25:25,MATCH(T$4,'AEO 2023 Table 52'!$13:$13,0))*1000</f>
        <v>50767.502</v>
      </c>
      <c r="U101" s="27">
        <f>INDEX('AEO 2023 Table 52'!25:25,MATCH(U$4,'AEO 2023 Table 52'!$13:$13,0))*1000</f>
        <v>50848.647999999994</v>
      </c>
      <c r="V101" s="27">
        <f>INDEX('AEO 2023 Table 52'!25:25,MATCH(V$4,'AEO 2023 Table 52'!$13:$13,0))*1000</f>
        <v>50897.392000000007</v>
      </c>
      <c r="W101" s="27">
        <f>INDEX('AEO 2023 Table 52'!25:25,MATCH(W$4,'AEO 2023 Table 52'!$13:$13,0))*1000</f>
        <v>50949.223000000005</v>
      </c>
      <c r="X101" s="27">
        <f>INDEX('AEO 2023 Table 52'!25:25,MATCH(X$4,'AEO 2023 Table 52'!$13:$13,0))*1000</f>
        <v>51011.203999999998</v>
      </c>
      <c r="Y101" s="27">
        <f>INDEX('AEO 2023 Table 52'!25:25,MATCH(Y$4,'AEO 2023 Table 52'!$13:$13,0))*1000</f>
        <v>51052.811000000002</v>
      </c>
      <c r="Z101" s="27">
        <f>INDEX('AEO 2023 Table 52'!25:25,MATCH(Z$4,'AEO 2023 Table 52'!$13:$13,0))*1000</f>
        <v>51069.927000000003</v>
      </c>
      <c r="AA101" s="27">
        <f>INDEX('AEO 2023 Table 52'!25:25,MATCH(AA$4,'AEO 2023 Table 52'!$13:$13,0))*1000</f>
        <v>51091.644</v>
      </c>
      <c r="AB101" s="27">
        <f>INDEX('AEO 2023 Table 52'!25:25,MATCH(AB$4,'AEO 2023 Table 52'!$13:$13,0))*1000</f>
        <v>51109.153999999995</v>
      </c>
      <c r="AC101" s="27">
        <f>INDEX('AEO 2023 Table 52'!25:25,MATCH(AC$4,'AEO 2023 Table 52'!$13:$13,0))*1000</f>
        <v>51124.844000000005</v>
      </c>
      <c r="AD101" s="27">
        <f>INDEX('AEO 2023 Table 52'!25:25,MATCH(AD$4,'AEO 2023 Table 52'!$13:$13,0))*1000</f>
        <v>51140.553</v>
      </c>
      <c r="AE101" s="27">
        <f>INDEX('AEO 2023 Table 52'!25:25,MATCH(AE$4,'AEO 2023 Table 52'!$13:$13,0))*1000</f>
        <v>51156.902000000002</v>
      </c>
      <c r="AF101" s="27">
        <f>INDEX('AEO 2023 Table 52'!25:25,MATCH(AF$4,'AEO 2023 Table 52'!$13:$13,0))*1000</f>
        <v>51165.771000000001</v>
      </c>
    </row>
    <row r="102" spans="1:32" x14ac:dyDescent="0.35">
      <c r="B102" t="s">
        <v>175</v>
      </c>
      <c r="C102" s="27">
        <f>INDEX('AEO 2022 Table 52'!26:26,MATCH(C$4,'AEO 2022 Table 52'!$14:$14,0))*1000</f>
        <v>30286.076000000001</v>
      </c>
      <c r="D102" s="27">
        <f>INDEX('AEO 2023 Table 52'!26:26,MATCH(D$4,'AEO 2023 Table 52'!$13:$13,0))*1000</f>
        <v>31351.234</v>
      </c>
      <c r="E102" s="27">
        <f>INDEX('AEO 2023 Table 52'!26:26,MATCH(E$4,'AEO 2023 Table 52'!$13:$13,0))*1000</f>
        <v>31631.128000000001</v>
      </c>
      <c r="F102" s="27">
        <f>INDEX('AEO 2023 Table 52'!26:26,MATCH(F$4,'AEO 2023 Table 52'!$13:$13,0))*1000</f>
        <v>31881.219999999998</v>
      </c>
      <c r="G102" s="27">
        <f>INDEX('AEO 2023 Table 52'!26:26,MATCH(G$4,'AEO 2023 Table 52'!$13:$13,0))*1000</f>
        <v>32501.198000000004</v>
      </c>
      <c r="H102" s="27">
        <f>INDEX('AEO 2023 Table 52'!26:26,MATCH(H$4,'AEO 2023 Table 52'!$13:$13,0))*1000</f>
        <v>32812.686999999998</v>
      </c>
      <c r="I102" s="27">
        <f>INDEX('AEO 2023 Table 52'!26:26,MATCH(I$4,'AEO 2023 Table 52'!$13:$13,0))*1000</f>
        <v>33208.241000000002</v>
      </c>
      <c r="J102" s="27">
        <f>INDEX('AEO 2023 Table 52'!26:26,MATCH(J$4,'AEO 2023 Table 52'!$13:$13,0))*1000</f>
        <v>33665.325000000004</v>
      </c>
      <c r="K102" s="27">
        <f>INDEX('AEO 2023 Table 52'!26:26,MATCH(K$4,'AEO 2023 Table 52'!$13:$13,0))*1000</f>
        <v>33881.919999999998</v>
      </c>
      <c r="L102" s="27">
        <f>INDEX('AEO 2023 Table 52'!26:26,MATCH(L$4,'AEO 2023 Table 52'!$13:$13,0))*1000</f>
        <v>34070.277999999998</v>
      </c>
      <c r="M102" s="27">
        <f>INDEX('AEO 2023 Table 52'!26:26,MATCH(M$4,'AEO 2023 Table 52'!$13:$13,0))*1000</f>
        <v>34297.072999999997</v>
      </c>
      <c r="N102" s="27">
        <f>INDEX('AEO 2023 Table 52'!26:26,MATCH(N$4,'AEO 2023 Table 52'!$13:$13,0))*1000</f>
        <v>34393.036</v>
      </c>
      <c r="O102" s="27">
        <f>INDEX('AEO 2023 Table 52'!26:26,MATCH(O$4,'AEO 2023 Table 52'!$13:$13,0))*1000</f>
        <v>34493.294000000002</v>
      </c>
      <c r="P102" s="27">
        <f>INDEX('AEO 2023 Table 52'!26:26,MATCH(P$4,'AEO 2023 Table 52'!$13:$13,0))*1000</f>
        <v>34528.579999999994</v>
      </c>
      <c r="Q102" s="27">
        <f>INDEX('AEO 2023 Table 52'!26:26,MATCH(Q$4,'AEO 2023 Table 52'!$13:$13,0))*1000</f>
        <v>34555.786</v>
      </c>
      <c r="R102" s="27">
        <f>INDEX('AEO 2023 Table 52'!26:26,MATCH(R$4,'AEO 2023 Table 52'!$13:$13,0))*1000</f>
        <v>34592.723999999995</v>
      </c>
      <c r="S102" s="27">
        <f>INDEX('AEO 2023 Table 52'!26:26,MATCH(S$4,'AEO 2023 Table 52'!$13:$13,0))*1000</f>
        <v>34624.115000000005</v>
      </c>
      <c r="T102" s="27">
        <f>INDEX('AEO 2023 Table 52'!26:26,MATCH(T$4,'AEO 2023 Table 52'!$13:$13,0))*1000</f>
        <v>34643.718999999997</v>
      </c>
      <c r="U102" s="27">
        <f>INDEX('AEO 2023 Table 52'!26:26,MATCH(U$4,'AEO 2023 Table 52'!$13:$13,0))*1000</f>
        <v>34690.886999999995</v>
      </c>
      <c r="V102" s="27">
        <f>INDEX('AEO 2023 Table 52'!26:26,MATCH(V$4,'AEO 2023 Table 52'!$13:$13,0))*1000</f>
        <v>34715.038</v>
      </c>
      <c r="W102" s="27">
        <f>INDEX('AEO 2023 Table 52'!26:26,MATCH(W$4,'AEO 2023 Table 52'!$13:$13,0))*1000</f>
        <v>34739.928999999996</v>
      </c>
      <c r="X102" s="27">
        <f>INDEX('AEO 2023 Table 52'!26:26,MATCH(X$4,'AEO 2023 Table 52'!$13:$13,0))*1000</f>
        <v>34767.623999999996</v>
      </c>
      <c r="Y102" s="27">
        <f>INDEX('AEO 2023 Table 52'!26:26,MATCH(Y$4,'AEO 2023 Table 52'!$13:$13,0))*1000</f>
        <v>34788.868000000002</v>
      </c>
      <c r="Z102" s="27">
        <f>INDEX('AEO 2023 Table 52'!26:26,MATCH(Z$4,'AEO 2023 Table 52'!$13:$13,0))*1000</f>
        <v>34801.974999999999</v>
      </c>
      <c r="AA102" s="27">
        <f>INDEX('AEO 2023 Table 52'!26:26,MATCH(AA$4,'AEO 2023 Table 52'!$13:$13,0))*1000</f>
        <v>34815.277000000002</v>
      </c>
      <c r="AB102" s="27">
        <f>INDEX('AEO 2023 Table 52'!26:26,MATCH(AB$4,'AEO 2023 Table 52'!$13:$13,0))*1000</f>
        <v>34828.093999999997</v>
      </c>
      <c r="AC102" s="27">
        <f>INDEX('AEO 2023 Table 52'!26:26,MATCH(AC$4,'AEO 2023 Table 52'!$13:$13,0))*1000</f>
        <v>34840.981</v>
      </c>
      <c r="AD102" s="27">
        <f>INDEX('AEO 2023 Table 52'!26:26,MATCH(AD$4,'AEO 2023 Table 52'!$13:$13,0))*1000</f>
        <v>34853.599999999999</v>
      </c>
      <c r="AE102" s="27">
        <f>INDEX('AEO 2023 Table 52'!26:26,MATCH(AE$4,'AEO 2023 Table 52'!$13:$13,0))*1000</f>
        <v>34865.887000000002</v>
      </c>
      <c r="AF102" s="27">
        <f>INDEX('AEO 2023 Table 52'!26:26,MATCH(AF$4,'AEO 2023 Table 52'!$13:$13,0))*1000</f>
        <v>34871.428999999996</v>
      </c>
    </row>
    <row r="103" spans="1:32" x14ac:dyDescent="0.35">
      <c r="B103" t="s">
        <v>176</v>
      </c>
      <c r="C103" s="27">
        <f>INDEX('AEO 2022 Table 52'!27:27,MATCH(C$4,'AEO 2022 Table 52'!$14:$14,0))*1000</f>
        <v>36480.446000000004</v>
      </c>
      <c r="D103" s="27">
        <f>INDEX('AEO 2023 Table 52'!27:27,MATCH(D$4,'AEO 2023 Table 52'!$13:$13,0))*1000</f>
        <v>39103.954000000005</v>
      </c>
      <c r="E103" s="27">
        <f>INDEX('AEO 2023 Table 52'!27:27,MATCH(E$4,'AEO 2023 Table 52'!$13:$13,0))*1000</f>
        <v>39457.726000000002</v>
      </c>
      <c r="F103" s="27">
        <f>INDEX('AEO 2023 Table 52'!27:27,MATCH(F$4,'AEO 2023 Table 52'!$13:$13,0))*1000</f>
        <v>39667.800999999999</v>
      </c>
      <c r="G103" s="27">
        <f>INDEX('AEO 2023 Table 52'!27:27,MATCH(G$4,'AEO 2023 Table 52'!$13:$13,0))*1000</f>
        <v>39929.703000000001</v>
      </c>
      <c r="H103" s="27">
        <f>INDEX('AEO 2023 Table 52'!27:27,MATCH(H$4,'AEO 2023 Table 52'!$13:$13,0))*1000</f>
        <v>40329.227000000006</v>
      </c>
      <c r="I103" s="27">
        <f>INDEX('AEO 2023 Table 52'!27:27,MATCH(I$4,'AEO 2023 Table 52'!$13:$13,0))*1000</f>
        <v>40515.403999999995</v>
      </c>
      <c r="J103" s="27">
        <f>INDEX('AEO 2023 Table 52'!27:27,MATCH(J$4,'AEO 2023 Table 52'!$13:$13,0))*1000</f>
        <v>40829.75</v>
      </c>
      <c r="K103" s="27">
        <f>INDEX('AEO 2023 Table 52'!27:27,MATCH(K$4,'AEO 2023 Table 52'!$13:$13,0))*1000</f>
        <v>40907.493999999999</v>
      </c>
      <c r="L103" s="27">
        <f>INDEX('AEO 2023 Table 52'!27:27,MATCH(L$4,'AEO 2023 Table 52'!$13:$13,0))*1000</f>
        <v>40983.807000000001</v>
      </c>
      <c r="M103" s="27">
        <f>INDEX('AEO 2023 Table 52'!27:27,MATCH(M$4,'AEO 2023 Table 52'!$13:$13,0))*1000</f>
        <v>41058.556000000004</v>
      </c>
      <c r="N103" s="27">
        <f>INDEX('AEO 2023 Table 52'!27:27,MATCH(N$4,'AEO 2023 Table 52'!$13:$13,0))*1000</f>
        <v>41144.184000000001</v>
      </c>
      <c r="O103" s="27">
        <f>INDEX('AEO 2023 Table 52'!27:27,MATCH(O$4,'AEO 2023 Table 52'!$13:$13,0))*1000</f>
        <v>41270.736999999994</v>
      </c>
      <c r="P103" s="27">
        <f>INDEX('AEO 2023 Table 52'!27:27,MATCH(P$4,'AEO 2023 Table 52'!$13:$13,0))*1000</f>
        <v>41336.585999999996</v>
      </c>
      <c r="Q103" s="27">
        <f>INDEX('AEO 2023 Table 52'!27:27,MATCH(Q$4,'AEO 2023 Table 52'!$13:$13,0))*1000</f>
        <v>41403.652000000002</v>
      </c>
      <c r="R103" s="27">
        <f>INDEX('AEO 2023 Table 52'!27:27,MATCH(R$4,'AEO 2023 Table 52'!$13:$13,0))*1000</f>
        <v>41485.218000000001</v>
      </c>
      <c r="S103" s="27">
        <f>INDEX('AEO 2023 Table 52'!27:27,MATCH(S$4,'AEO 2023 Table 52'!$13:$13,0))*1000</f>
        <v>41551.445</v>
      </c>
      <c r="T103" s="27">
        <f>INDEX('AEO 2023 Table 52'!27:27,MATCH(T$4,'AEO 2023 Table 52'!$13:$13,0))*1000</f>
        <v>41593.254000000001</v>
      </c>
      <c r="U103" s="27">
        <f>INDEX('AEO 2023 Table 52'!27:27,MATCH(U$4,'AEO 2023 Table 52'!$13:$13,0))*1000</f>
        <v>41688.885000000002</v>
      </c>
      <c r="V103" s="27">
        <f>INDEX('AEO 2023 Table 52'!27:27,MATCH(V$4,'AEO 2023 Table 52'!$13:$13,0))*1000</f>
        <v>41735.354999999996</v>
      </c>
      <c r="W103" s="27">
        <f>INDEX('AEO 2023 Table 52'!27:27,MATCH(W$4,'AEO 2023 Table 52'!$13:$13,0))*1000</f>
        <v>41785.313000000002</v>
      </c>
      <c r="X103" s="27">
        <f>INDEX('AEO 2023 Table 52'!27:27,MATCH(X$4,'AEO 2023 Table 52'!$13:$13,0))*1000</f>
        <v>41847.136999999995</v>
      </c>
      <c r="Y103" s="27">
        <f>INDEX('AEO 2023 Table 52'!27:27,MATCH(Y$4,'AEO 2023 Table 52'!$13:$13,0))*1000</f>
        <v>41887.870999999999</v>
      </c>
      <c r="Z103" s="27">
        <f>INDEX('AEO 2023 Table 52'!27:27,MATCH(Z$4,'AEO 2023 Table 52'!$13:$13,0))*1000</f>
        <v>41899.288</v>
      </c>
      <c r="AA103" s="27">
        <f>INDEX('AEO 2023 Table 52'!27:27,MATCH(AA$4,'AEO 2023 Table 52'!$13:$13,0))*1000</f>
        <v>41918.480000000003</v>
      </c>
      <c r="AB103" s="27">
        <f>INDEX('AEO 2023 Table 52'!27:27,MATCH(AB$4,'AEO 2023 Table 52'!$13:$13,0))*1000</f>
        <v>41932.853999999999</v>
      </c>
      <c r="AC103" s="27">
        <f>INDEX('AEO 2023 Table 52'!27:27,MATCH(AC$4,'AEO 2023 Table 52'!$13:$13,0))*1000</f>
        <v>41945.453999999998</v>
      </c>
      <c r="AD103" s="27">
        <f>INDEX('AEO 2023 Table 52'!27:27,MATCH(AD$4,'AEO 2023 Table 52'!$13:$13,0))*1000</f>
        <v>41957.981</v>
      </c>
      <c r="AE103" s="27">
        <f>INDEX('AEO 2023 Table 52'!27:27,MATCH(AE$4,'AEO 2023 Table 52'!$13:$13,0))*1000</f>
        <v>41971.806000000004</v>
      </c>
      <c r="AF103" s="27">
        <f>INDEX('AEO 2023 Table 52'!27:27,MATCH(AF$4,'AEO 2023 Table 52'!$13:$13,0))*1000</f>
        <v>41977.828999999998</v>
      </c>
    </row>
    <row r="104" spans="1:32" x14ac:dyDescent="0.35">
      <c r="B104" t="s">
        <v>177</v>
      </c>
      <c r="C104" s="27">
        <f>INDEX('AEO 2022 Table 52'!28:28,MATCH(C$4,'AEO 2022 Table 52'!$14:$14,0))*1000</f>
        <v>42995.686000000002</v>
      </c>
      <c r="D104" s="27">
        <f>INDEX('AEO 2023 Table 52'!28:28,MATCH(D$4,'AEO 2023 Table 52'!$13:$13,0))*1000</f>
        <v>43209.614000000001</v>
      </c>
      <c r="E104" s="27">
        <f>INDEX('AEO 2023 Table 52'!28:28,MATCH(E$4,'AEO 2023 Table 52'!$13:$13,0))*1000</f>
        <v>43509.453000000001</v>
      </c>
      <c r="F104" s="27">
        <f>INDEX('AEO 2023 Table 52'!28:28,MATCH(F$4,'AEO 2023 Table 52'!$13:$13,0))*1000</f>
        <v>43813.960999999996</v>
      </c>
      <c r="G104" s="27">
        <f>INDEX('AEO 2023 Table 52'!28:28,MATCH(G$4,'AEO 2023 Table 52'!$13:$13,0))*1000</f>
        <v>44335.925999999999</v>
      </c>
      <c r="H104" s="27">
        <f>INDEX('AEO 2023 Table 52'!28:28,MATCH(H$4,'AEO 2023 Table 52'!$13:$13,0))*1000</f>
        <v>44875.599000000002</v>
      </c>
      <c r="I104" s="27">
        <f>INDEX('AEO 2023 Table 52'!28:28,MATCH(I$4,'AEO 2023 Table 52'!$13:$13,0))*1000</f>
        <v>45063.934000000001</v>
      </c>
      <c r="J104" s="27">
        <f>INDEX('AEO 2023 Table 52'!28:28,MATCH(J$4,'AEO 2023 Table 52'!$13:$13,0))*1000</f>
        <v>45415.942999999999</v>
      </c>
      <c r="K104" s="27">
        <f>INDEX('AEO 2023 Table 52'!28:28,MATCH(K$4,'AEO 2023 Table 52'!$13:$13,0))*1000</f>
        <v>45507.240000000005</v>
      </c>
      <c r="L104" s="27">
        <f>INDEX('AEO 2023 Table 52'!28:28,MATCH(L$4,'AEO 2023 Table 52'!$13:$13,0))*1000</f>
        <v>45586.601000000002</v>
      </c>
      <c r="M104" s="27">
        <f>INDEX('AEO 2023 Table 52'!28:28,MATCH(M$4,'AEO 2023 Table 52'!$13:$13,0))*1000</f>
        <v>45672.817000000003</v>
      </c>
      <c r="N104" s="27">
        <f>INDEX('AEO 2023 Table 52'!28:28,MATCH(N$4,'AEO 2023 Table 52'!$13:$13,0))*1000</f>
        <v>45796.059000000001</v>
      </c>
      <c r="O104" s="27">
        <f>INDEX('AEO 2023 Table 52'!28:28,MATCH(O$4,'AEO 2023 Table 52'!$13:$13,0))*1000</f>
        <v>45954.159</v>
      </c>
      <c r="P104" s="27">
        <f>INDEX('AEO 2023 Table 52'!28:28,MATCH(P$4,'AEO 2023 Table 52'!$13:$13,0))*1000</f>
        <v>46047.63</v>
      </c>
      <c r="Q104" s="27">
        <f>INDEX('AEO 2023 Table 52'!28:28,MATCH(Q$4,'AEO 2023 Table 52'!$13:$13,0))*1000</f>
        <v>46143.653999999995</v>
      </c>
      <c r="R104" s="27">
        <f>INDEX('AEO 2023 Table 52'!28:28,MATCH(R$4,'AEO 2023 Table 52'!$13:$13,0))*1000</f>
        <v>46241.275999999998</v>
      </c>
      <c r="S104" s="27">
        <f>INDEX('AEO 2023 Table 52'!28:28,MATCH(S$4,'AEO 2023 Table 52'!$13:$13,0))*1000</f>
        <v>46313.076000000001</v>
      </c>
      <c r="T104" s="27">
        <f>INDEX('AEO 2023 Table 52'!28:28,MATCH(T$4,'AEO 2023 Table 52'!$13:$13,0))*1000</f>
        <v>46361.083999999995</v>
      </c>
      <c r="U104" s="27">
        <f>INDEX('AEO 2023 Table 52'!28:28,MATCH(U$4,'AEO 2023 Table 52'!$13:$13,0))*1000</f>
        <v>46452.137000000002</v>
      </c>
      <c r="V104" s="27">
        <f>INDEX('AEO 2023 Table 52'!28:28,MATCH(V$4,'AEO 2023 Table 52'!$13:$13,0))*1000</f>
        <v>46500.979999999996</v>
      </c>
      <c r="W104" s="27">
        <f>INDEX('AEO 2023 Table 52'!28:28,MATCH(W$4,'AEO 2023 Table 52'!$13:$13,0))*1000</f>
        <v>46544.155000000006</v>
      </c>
      <c r="X104" s="27">
        <f>INDEX('AEO 2023 Table 52'!28:28,MATCH(X$4,'AEO 2023 Table 52'!$13:$13,0))*1000</f>
        <v>46595.39</v>
      </c>
      <c r="Y104" s="27">
        <f>INDEX('AEO 2023 Table 52'!28:28,MATCH(Y$4,'AEO 2023 Table 52'!$13:$13,0))*1000</f>
        <v>46633.017999999996</v>
      </c>
      <c r="Z104" s="27">
        <f>INDEX('AEO 2023 Table 52'!28:28,MATCH(Z$4,'AEO 2023 Table 52'!$13:$13,0))*1000</f>
        <v>46645.199000000001</v>
      </c>
      <c r="AA104" s="27">
        <f>INDEX('AEO 2023 Table 52'!28:28,MATCH(AA$4,'AEO 2023 Table 52'!$13:$13,0))*1000</f>
        <v>46664.364000000001</v>
      </c>
      <c r="AB104" s="27">
        <f>INDEX('AEO 2023 Table 52'!28:28,MATCH(AB$4,'AEO 2023 Table 52'!$13:$13,0))*1000</f>
        <v>46678.241999999998</v>
      </c>
      <c r="AC104" s="27">
        <f>INDEX('AEO 2023 Table 52'!28:28,MATCH(AC$4,'AEO 2023 Table 52'!$13:$13,0))*1000</f>
        <v>46690.631999999998</v>
      </c>
      <c r="AD104" s="27">
        <f>INDEX('AEO 2023 Table 52'!28:28,MATCH(AD$4,'AEO 2023 Table 52'!$13:$13,0))*1000</f>
        <v>46702.934000000001</v>
      </c>
      <c r="AE104" s="27">
        <f>INDEX('AEO 2023 Table 52'!28:28,MATCH(AE$4,'AEO 2023 Table 52'!$13:$13,0))*1000</f>
        <v>46716.456999999995</v>
      </c>
      <c r="AF104" s="27">
        <f>INDEX('AEO 2023 Table 52'!28:28,MATCH(AF$4,'AEO 2023 Table 52'!$13:$13,0))*1000</f>
        <v>46722.118000000002</v>
      </c>
    </row>
    <row r="105" spans="1:32" x14ac:dyDescent="0.35">
      <c r="B105" t="s">
        <v>178</v>
      </c>
      <c r="C105" s="27">
        <f>INDEX('AEO 2022 Table 52'!29:29,MATCH(C$4,'AEO 2022 Table 52'!$14:$14,0))*1000</f>
        <v>62387.103999999999</v>
      </c>
      <c r="D105" s="27">
        <f>INDEX('AEO 2023 Table 52'!29:29,MATCH(D$4,'AEO 2023 Table 52'!$13:$13,0))*1000</f>
        <v>71752.953000000009</v>
      </c>
      <c r="E105" s="27">
        <f>INDEX('AEO 2023 Table 52'!29:29,MATCH(E$4,'AEO 2023 Table 52'!$13:$13,0))*1000</f>
        <v>72203.697</v>
      </c>
      <c r="F105" s="27">
        <f>INDEX('AEO 2023 Table 52'!29:29,MATCH(F$4,'AEO 2023 Table 52'!$13:$13,0))*1000</f>
        <v>72465.812999999995</v>
      </c>
      <c r="G105" s="27">
        <f>INDEX('AEO 2023 Table 52'!29:29,MATCH(G$4,'AEO 2023 Table 52'!$13:$13,0))*1000</f>
        <v>72856.667000000001</v>
      </c>
      <c r="H105" s="27">
        <f>INDEX('AEO 2023 Table 52'!29:29,MATCH(H$4,'AEO 2023 Table 52'!$13:$13,0))*1000</f>
        <v>73298.858999999997</v>
      </c>
      <c r="I105" s="27">
        <f>INDEX('AEO 2023 Table 52'!29:29,MATCH(I$4,'AEO 2023 Table 52'!$13:$13,0))*1000</f>
        <v>73727.73</v>
      </c>
      <c r="J105" s="27">
        <f>INDEX('AEO 2023 Table 52'!29:29,MATCH(J$4,'AEO 2023 Table 52'!$13:$13,0))*1000</f>
        <v>74096.85500000001</v>
      </c>
      <c r="K105" s="27">
        <f>INDEX('AEO 2023 Table 52'!29:29,MATCH(K$4,'AEO 2023 Table 52'!$13:$13,0))*1000</f>
        <v>74256.209999999992</v>
      </c>
      <c r="L105" s="27">
        <f>INDEX('AEO 2023 Table 52'!29:29,MATCH(L$4,'AEO 2023 Table 52'!$13:$13,0))*1000</f>
        <v>74371.055999999997</v>
      </c>
      <c r="M105" s="27">
        <f>INDEX('AEO 2023 Table 52'!29:29,MATCH(M$4,'AEO 2023 Table 52'!$13:$13,0))*1000</f>
        <v>74510.726999999999</v>
      </c>
      <c r="N105" s="27">
        <f>INDEX('AEO 2023 Table 52'!29:29,MATCH(N$4,'AEO 2023 Table 52'!$13:$13,0))*1000</f>
        <v>74635.650999999998</v>
      </c>
      <c r="O105" s="27">
        <f>INDEX('AEO 2023 Table 52'!29:29,MATCH(O$4,'AEO 2023 Table 52'!$13:$13,0))*1000</f>
        <v>74788.154999999999</v>
      </c>
      <c r="P105" s="27">
        <f>INDEX('AEO 2023 Table 52'!29:29,MATCH(P$4,'AEO 2023 Table 52'!$13:$13,0))*1000</f>
        <v>74880.767999999996</v>
      </c>
      <c r="Q105" s="27">
        <f>INDEX('AEO 2023 Table 52'!29:29,MATCH(Q$4,'AEO 2023 Table 52'!$13:$13,0))*1000</f>
        <v>74973.663</v>
      </c>
      <c r="R105" s="27">
        <f>INDEX('AEO 2023 Table 52'!29:29,MATCH(R$4,'AEO 2023 Table 52'!$13:$13,0))*1000</f>
        <v>75065.201000000001</v>
      </c>
      <c r="S105" s="27">
        <f>INDEX('AEO 2023 Table 52'!29:29,MATCH(S$4,'AEO 2023 Table 52'!$13:$13,0))*1000</f>
        <v>75126.762000000002</v>
      </c>
      <c r="T105" s="27">
        <f>INDEX('AEO 2023 Table 52'!29:29,MATCH(T$4,'AEO 2023 Table 52'!$13:$13,0))*1000</f>
        <v>75165.740999999995</v>
      </c>
      <c r="U105" s="27">
        <f>INDEX('AEO 2023 Table 52'!29:29,MATCH(U$4,'AEO 2023 Table 52'!$13:$13,0))*1000</f>
        <v>75256.27900000001</v>
      </c>
      <c r="V105" s="27">
        <f>INDEX('AEO 2023 Table 52'!29:29,MATCH(V$4,'AEO 2023 Table 52'!$13:$13,0))*1000</f>
        <v>75309.258000000002</v>
      </c>
      <c r="W105" s="27">
        <f>INDEX('AEO 2023 Table 52'!29:29,MATCH(W$4,'AEO 2023 Table 52'!$13:$13,0))*1000</f>
        <v>75365.706999999995</v>
      </c>
      <c r="X105" s="27">
        <f>INDEX('AEO 2023 Table 52'!29:29,MATCH(X$4,'AEO 2023 Table 52'!$13:$13,0))*1000</f>
        <v>75435.142999999996</v>
      </c>
      <c r="Y105" s="27">
        <f>INDEX('AEO 2023 Table 52'!29:29,MATCH(Y$4,'AEO 2023 Table 52'!$13:$13,0))*1000</f>
        <v>75481.88</v>
      </c>
      <c r="Z105" s="27">
        <f>INDEX('AEO 2023 Table 52'!29:29,MATCH(Z$4,'AEO 2023 Table 52'!$13:$13,0))*1000</f>
        <v>75496.407000000007</v>
      </c>
      <c r="AA105" s="27">
        <f>INDEX('AEO 2023 Table 52'!29:29,MATCH(AA$4,'AEO 2023 Table 52'!$13:$13,0))*1000</f>
        <v>75517.525000000009</v>
      </c>
      <c r="AB105" s="27">
        <f>INDEX('AEO 2023 Table 52'!29:29,MATCH(AB$4,'AEO 2023 Table 52'!$13:$13,0))*1000</f>
        <v>75533.63</v>
      </c>
      <c r="AC105" s="27">
        <f>INDEX('AEO 2023 Table 52'!29:29,MATCH(AC$4,'AEO 2023 Table 52'!$13:$13,0))*1000</f>
        <v>75548.035000000003</v>
      </c>
      <c r="AD105" s="27">
        <f>INDEX('AEO 2023 Table 52'!29:29,MATCH(AD$4,'AEO 2023 Table 52'!$13:$13,0))*1000</f>
        <v>75562.523000000001</v>
      </c>
      <c r="AE105" s="27">
        <f>INDEX('AEO 2023 Table 52'!29:29,MATCH(AE$4,'AEO 2023 Table 52'!$13:$13,0))*1000</f>
        <v>75577.888000000006</v>
      </c>
      <c r="AF105" s="27">
        <f>INDEX('AEO 2023 Table 52'!29:29,MATCH(AF$4,'AEO 2023 Table 52'!$13:$13,0))*1000</f>
        <v>75585.494999999995</v>
      </c>
    </row>
    <row r="106" spans="1:32" x14ac:dyDescent="0.35">
      <c r="B106" t="s">
        <v>220</v>
      </c>
      <c r="C106" s="27">
        <f>INDEX('AEO 2022 Table 52'!30:30,MATCH(C$4,'AEO 2022 Table 52'!$14:$14,0))*1000</f>
        <v>30846.108999999997</v>
      </c>
      <c r="D106" s="27">
        <f>INDEX('AEO 2023 Table 52'!30:30,MATCH(D$4,'AEO 2023 Table 52'!$13:$13,0))*1000</f>
        <v>34440.379999999997</v>
      </c>
      <c r="E106" s="27">
        <f>INDEX('AEO 2023 Table 52'!30:30,MATCH(E$4,'AEO 2023 Table 52'!$13:$13,0))*1000</f>
        <v>34709.133000000002</v>
      </c>
      <c r="F106" s="27">
        <f>INDEX('AEO 2023 Table 52'!30:30,MATCH(F$4,'AEO 2023 Table 52'!$13:$13,0))*1000</f>
        <v>34867.805</v>
      </c>
      <c r="G106" s="27">
        <f>INDEX('AEO 2023 Table 52'!30:30,MATCH(G$4,'AEO 2023 Table 52'!$13:$13,0))*1000</f>
        <v>35321.171000000002</v>
      </c>
      <c r="H106" s="27">
        <f>INDEX('AEO 2023 Table 52'!30:30,MATCH(H$4,'AEO 2023 Table 52'!$13:$13,0))*1000</f>
        <v>35642.238999999994</v>
      </c>
      <c r="I106" s="27">
        <f>INDEX('AEO 2023 Table 52'!30:30,MATCH(I$4,'AEO 2023 Table 52'!$13:$13,0))*1000</f>
        <v>35909.697999999997</v>
      </c>
      <c r="J106" s="27">
        <f>INDEX('AEO 2023 Table 52'!30:30,MATCH(J$4,'AEO 2023 Table 52'!$13:$13,0))*1000</f>
        <v>36326.733</v>
      </c>
      <c r="K106" s="27">
        <f>INDEX('AEO 2023 Table 52'!30:30,MATCH(K$4,'AEO 2023 Table 52'!$13:$13,0))*1000</f>
        <v>36455.089999999997</v>
      </c>
      <c r="L106" s="27">
        <f>INDEX('AEO 2023 Table 52'!30:30,MATCH(L$4,'AEO 2023 Table 52'!$13:$13,0))*1000</f>
        <v>36570.868999999999</v>
      </c>
      <c r="M106" s="27">
        <f>INDEX('AEO 2023 Table 52'!30:30,MATCH(M$4,'AEO 2023 Table 52'!$13:$13,0))*1000</f>
        <v>36699.230000000003</v>
      </c>
      <c r="N106" s="27">
        <f>INDEX('AEO 2023 Table 52'!30:30,MATCH(N$4,'AEO 2023 Table 52'!$13:$13,0))*1000</f>
        <v>36817.928</v>
      </c>
      <c r="O106" s="27">
        <f>INDEX('AEO 2023 Table 52'!30:30,MATCH(O$4,'AEO 2023 Table 52'!$13:$13,0))*1000</f>
        <v>36945.683000000005</v>
      </c>
      <c r="P106" s="27">
        <f>INDEX('AEO 2023 Table 52'!30:30,MATCH(P$4,'AEO 2023 Table 52'!$13:$13,0))*1000</f>
        <v>36999.625999999997</v>
      </c>
      <c r="Q106" s="27">
        <f>INDEX('AEO 2023 Table 52'!30:30,MATCH(Q$4,'AEO 2023 Table 52'!$13:$13,0))*1000</f>
        <v>37054.955000000002</v>
      </c>
      <c r="R106" s="27">
        <f>INDEX('AEO 2023 Table 52'!30:30,MATCH(R$4,'AEO 2023 Table 52'!$13:$13,0))*1000</f>
        <v>37125.224999999999</v>
      </c>
      <c r="S106" s="27">
        <f>INDEX('AEO 2023 Table 52'!30:30,MATCH(S$4,'AEO 2023 Table 52'!$13:$13,0))*1000</f>
        <v>37195.534</v>
      </c>
      <c r="T106" s="27">
        <f>INDEX('AEO 2023 Table 52'!30:30,MATCH(T$4,'AEO 2023 Table 52'!$13:$13,0))*1000</f>
        <v>37239.044000000002</v>
      </c>
      <c r="U106" s="27">
        <f>INDEX('AEO 2023 Table 52'!30:30,MATCH(U$4,'AEO 2023 Table 52'!$13:$13,0))*1000</f>
        <v>37349.583000000006</v>
      </c>
      <c r="V106" s="27">
        <f>INDEX('AEO 2023 Table 52'!30:30,MATCH(V$4,'AEO 2023 Table 52'!$13:$13,0))*1000</f>
        <v>37404.106</v>
      </c>
      <c r="W106" s="27">
        <f>INDEX('AEO 2023 Table 52'!30:30,MATCH(W$4,'AEO 2023 Table 52'!$13:$13,0))*1000</f>
        <v>37471.984999999993</v>
      </c>
      <c r="X106" s="27">
        <f>INDEX('AEO 2023 Table 52'!30:30,MATCH(X$4,'AEO 2023 Table 52'!$13:$13,0))*1000</f>
        <v>37554.234000000004</v>
      </c>
      <c r="Y106" s="27">
        <f>INDEX('AEO 2023 Table 52'!30:30,MATCH(Y$4,'AEO 2023 Table 52'!$13:$13,0))*1000</f>
        <v>37601.798999999999</v>
      </c>
      <c r="Z106" s="27">
        <f>INDEX('AEO 2023 Table 52'!30:30,MATCH(Z$4,'AEO 2023 Table 52'!$13:$13,0))*1000</f>
        <v>37624.339999999997</v>
      </c>
      <c r="AA106" s="27">
        <f>INDEX('AEO 2023 Table 52'!30:30,MATCH(AA$4,'AEO 2023 Table 52'!$13:$13,0))*1000</f>
        <v>37647.881000000001</v>
      </c>
      <c r="AB106" s="27">
        <f>INDEX('AEO 2023 Table 52'!30:30,MATCH(AB$4,'AEO 2023 Table 52'!$13:$13,0))*1000</f>
        <v>37670.124000000003</v>
      </c>
      <c r="AC106" s="27">
        <f>INDEX('AEO 2023 Table 52'!30:30,MATCH(AC$4,'AEO 2023 Table 52'!$13:$13,0))*1000</f>
        <v>37691.303</v>
      </c>
      <c r="AD106" s="27">
        <f>INDEX('AEO 2023 Table 52'!30:30,MATCH(AD$4,'AEO 2023 Table 52'!$13:$13,0))*1000</f>
        <v>37712.17</v>
      </c>
      <c r="AE106" s="27">
        <f>INDEX('AEO 2023 Table 52'!30:30,MATCH(AE$4,'AEO 2023 Table 52'!$13:$13,0))*1000</f>
        <v>37733.593000000001</v>
      </c>
      <c r="AF106" s="27">
        <f>INDEX('AEO 2023 Table 52'!30:30,MATCH(AF$4,'AEO 2023 Table 52'!$13:$13,0))*1000</f>
        <v>37747.742000000006</v>
      </c>
    </row>
    <row r="107" spans="1:32" x14ac:dyDescent="0.35">
      <c r="B107" t="s">
        <v>221</v>
      </c>
      <c r="C107" s="27">
        <f>INDEX('AEO 2022 Table 52'!31:31,MATCH(C$4,'AEO 2022 Table 52'!$14:$14,0))*1000</f>
        <v>43598.881000000001</v>
      </c>
      <c r="D107" s="27">
        <f>INDEX('AEO 2023 Table 52'!31:31,MATCH(D$4,'AEO 2023 Table 52'!$13:$13,0))*1000</f>
        <v>49832.900999999998</v>
      </c>
      <c r="E107" s="27">
        <f>INDEX('AEO 2023 Table 52'!31:31,MATCH(E$4,'AEO 2023 Table 52'!$13:$13,0))*1000</f>
        <v>50101.294999999998</v>
      </c>
      <c r="F107" s="27">
        <f>INDEX('AEO 2023 Table 52'!31:31,MATCH(F$4,'AEO 2023 Table 52'!$13:$13,0))*1000</f>
        <v>50336.376000000004</v>
      </c>
      <c r="G107" s="27">
        <f>INDEX('AEO 2023 Table 52'!31:31,MATCH(G$4,'AEO 2023 Table 52'!$13:$13,0))*1000</f>
        <v>50893.04</v>
      </c>
      <c r="H107" s="27">
        <f>INDEX('AEO 2023 Table 52'!31:31,MATCH(H$4,'AEO 2023 Table 52'!$13:$13,0))*1000</f>
        <v>51272.987000000001</v>
      </c>
      <c r="I107" s="27">
        <f>INDEX('AEO 2023 Table 52'!31:31,MATCH(I$4,'AEO 2023 Table 52'!$13:$13,0))*1000</f>
        <v>51520.572999999997</v>
      </c>
      <c r="J107" s="27">
        <f>INDEX('AEO 2023 Table 52'!31:31,MATCH(J$4,'AEO 2023 Table 52'!$13:$13,0))*1000</f>
        <v>51885.845000000001</v>
      </c>
      <c r="K107" s="27">
        <f>INDEX('AEO 2023 Table 52'!31:31,MATCH(K$4,'AEO 2023 Table 52'!$13:$13,0))*1000</f>
        <v>52011.294999999998</v>
      </c>
      <c r="L107" s="27">
        <f>INDEX('AEO 2023 Table 52'!31:31,MATCH(L$4,'AEO 2023 Table 52'!$13:$13,0))*1000</f>
        <v>52123.26</v>
      </c>
      <c r="M107" s="27">
        <f>INDEX('AEO 2023 Table 52'!31:31,MATCH(M$4,'AEO 2023 Table 52'!$13:$13,0))*1000</f>
        <v>52251.002999999997</v>
      </c>
      <c r="N107" s="27">
        <f>INDEX('AEO 2023 Table 52'!31:31,MATCH(N$4,'AEO 2023 Table 52'!$13:$13,0))*1000</f>
        <v>52380.089</v>
      </c>
      <c r="O107" s="27">
        <f>INDEX('AEO 2023 Table 52'!31:31,MATCH(O$4,'AEO 2023 Table 52'!$13:$13,0))*1000</f>
        <v>52535.679000000004</v>
      </c>
      <c r="P107" s="27">
        <f>INDEX('AEO 2023 Table 52'!31:31,MATCH(P$4,'AEO 2023 Table 52'!$13:$13,0))*1000</f>
        <v>52626.697999999997</v>
      </c>
      <c r="Q107" s="27">
        <f>INDEX('AEO 2023 Table 52'!31:31,MATCH(Q$4,'AEO 2023 Table 52'!$13:$13,0))*1000</f>
        <v>52715.964999999997</v>
      </c>
      <c r="R107" s="27">
        <f>INDEX('AEO 2023 Table 52'!31:31,MATCH(R$4,'AEO 2023 Table 52'!$13:$13,0))*1000</f>
        <v>52811.580999999998</v>
      </c>
      <c r="S107" s="27">
        <f>INDEX('AEO 2023 Table 52'!31:31,MATCH(S$4,'AEO 2023 Table 52'!$13:$13,0))*1000</f>
        <v>52895.504000000001</v>
      </c>
      <c r="T107" s="27">
        <f>INDEX('AEO 2023 Table 52'!31:31,MATCH(T$4,'AEO 2023 Table 52'!$13:$13,0))*1000</f>
        <v>52953.983</v>
      </c>
      <c r="U107" s="27">
        <f>INDEX('AEO 2023 Table 52'!31:31,MATCH(U$4,'AEO 2023 Table 52'!$13:$13,0))*1000</f>
        <v>53060.921000000002</v>
      </c>
      <c r="V107" s="27">
        <f>INDEX('AEO 2023 Table 52'!31:31,MATCH(V$4,'AEO 2023 Table 52'!$13:$13,0))*1000</f>
        <v>53123.085000000006</v>
      </c>
      <c r="W107" s="27">
        <f>INDEX('AEO 2023 Table 52'!31:31,MATCH(W$4,'AEO 2023 Table 52'!$13:$13,0))*1000</f>
        <v>53186.485000000001</v>
      </c>
      <c r="X107" s="27">
        <f>INDEX('AEO 2023 Table 52'!31:31,MATCH(X$4,'AEO 2023 Table 52'!$13:$13,0))*1000</f>
        <v>53254.313999999998</v>
      </c>
      <c r="Y107" s="27">
        <f>INDEX('AEO 2023 Table 52'!31:31,MATCH(Y$4,'AEO 2023 Table 52'!$13:$13,0))*1000</f>
        <v>53303.294999999998</v>
      </c>
      <c r="Z107" s="27">
        <f>INDEX('AEO 2023 Table 52'!31:31,MATCH(Z$4,'AEO 2023 Table 52'!$13:$13,0))*1000</f>
        <v>53327.198000000004</v>
      </c>
      <c r="AA107" s="27">
        <f>INDEX('AEO 2023 Table 52'!31:31,MATCH(AA$4,'AEO 2023 Table 52'!$13:$13,0))*1000</f>
        <v>53356.937000000005</v>
      </c>
      <c r="AB107" s="27">
        <f>INDEX('AEO 2023 Table 52'!31:31,MATCH(AB$4,'AEO 2023 Table 52'!$13:$13,0))*1000</f>
        <v>53381.428</v>
      </c>
      <c r="AC107" s="27">
        <f>INDEX('AEO 2023 Table 52'!31:31,MATCH(AC$4,'AEO 2023 Table 52'!$13:$13,0))*1000</f>
        <v>53403.637000000002</v>
      </c>
      <c r="AD107" s="27">
        <f>INDEX('AEO 2023 Table 52'!31:31,MATCH(AD$4,'AEO 2023 Table 52'!$13:$13,0))*1000</f>
        <v>53425.700999999994</v>
      </c>
      <c r="AE107" s="27">
        <f>INDEX('AEO 2023 Table 52'!31:31,MATCH(AE$4,'AEO 2023 Table 52'!$13:$13,0))*1000</f>
        <v>53448.600999999995</v>
      </c>
      <c r="AF107" s="27">
        <f>INDEX('AEO 2023 Table 52'!31:31,MATCH(AF$4,'AEO 2023 Table 52'!$13:$13,0))*1000</f>
        <v>53464.016000000003</v>
      </c>
    </row>
    <row r="108" spans="1:32" s="47" customFormat="1" ht="15" thickBot="1" x14ac:dyDescent="0.4">
      <c r="A108" s="46"/>
      <c r="B108" s="48" t="s">
        <v>32</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c r="AF108" s="49"/>
    </row>
    <row r="109" spans="1:32" ht="15" thickTop="1" x14ac:dyDescent="0.35">
      <c r="B109" t="s">
        <v>168</v>
      </c>
      <c r="C109" s="41">
        <f>INDEX('AEO 2022 Table 52'!33:33,MATCH(C$4,'AEO 2022 Table 52'!$14:$14,0))*1000</f>
        <v>0</v>
      </c>
      <c r="D109" s="41">
        <f>INDEX('AEO 2023 Table 52'!34:34,MATCH(D$4,'AEO 2023 Table 52'!$13:$13,0))*1000</f>
        <v>0</v>
      </c>
      <c r="E109" s="41">
        <f>INDEX('AEO 2023 Table 52'!34:34,MATCH(E$4,'AEO 2023 Table 52'!$13:$13,0))*1000</f>
        <v>0</v>
      </c>
      <c r="F109" s="41">
        <f>INDEX('AEO 2023 Table 52'!34:34,MATCH(F$4,'AEO 2023 Table 52'!$13:$13,0))*1000</f>
        <v>0</v>
      </c>
      <c r="G109" s="41">
        <f>INDEX('AEO 2023 Table 52'!34:34,MATCH(G$4,'AEO 2023 Table 52'!$13:$13,0))*1000</f>
        <v>0</v>
      </c>
      <c r="H109" s="41">
        <f>INDEX('AEO 2023 Table 52'!34:34,MATCH(H$4,'AEO 2023 Table 52'!$13:$13,0))*1000</f>
        <v>0</v>
      </c>
      <c r="I109" s="41">
        <f>INDEX('AEO 2023 Table 52'!34:34,MATCH(I$4,'AEO 2023 Table 52'!$13:$13,0))*1000</f>
        <v>0</v>
      </c>
      <c r="J109" s="41">
        <f>INDEX('AEO 2023 Table 52'!34:34,MATCH(J$4,'AEO 2023 Table 52'!$13:$13,0))*1000</f>
        <v>0</v>
      </c>
      <c r="K109" s="41">
        <f>INDEX('AEO 2023 Table 52'!34:34,MATCH(K$4,'AEO 2023 Table 52'!$13:$13,0))*1000</f>
        <v>0</v>
      </c>
      <c r="L109" s="41">
        <f>INDEX('AEO 2023 Table 52'!34:34,MATCH(L$4,'AEO 2023 Table 52'!$13:$13,0))*1000</f>
        <v>0</v>
      </c>
      <c r="M109" s="41">
        <f>INDEX('AEO 2023 Table 52'!34:34,MATCH(M$4,'AEO 2023 Table 52'!$13:$13,0))*1000</f>
        <v>0</v>
      </c>
      <c r="N109" s="41">
        <f>INDEX('AEO 2023 Table 52'!34:34,MATCH(N$4,'AEO 2023 Table 52'!$13:$13,0))*1000</f>
        <v>0</v>
      </c>
      <c r="O109" s="41">
        <f>INDEX('AEO 2023 Table 52'!34:34,MATCH(O$4,'AEO 2023 Table 52'!$13:$13,0))*1000</f>
        <v>0</v>
      </c>
      <c r="P109" s="41">
        <f>INDEX('AEO 2023 Table 52'!34:34,MATCH(P$4,'AEO 2023 Table 52'!$13:$13,0))*1000</f>
        <v>0</v>
      </c>
      <c r="Q109" s="41">
        <f>INDEX('AEO 2023 Table 52'!34:34,MATCH(Q$4,'AEO 2023 Table 52'!$13:$13,0))*1000</f>
        <v>0</v>
      </c>
      <c r="R109" s="41">
        <f>INDEX('AEO 2023 Table 52'!34:34,MATCH(R$4,'AEO 2023 Table 52'!$13:$13,0))*1000</f>
        <v>0</v>
      </c>
      <c r="S109" s="41">
        <f>INDEX('AEO 2023 Table 52'!34:34,MATCH(S$4,'AEO 2023 Table 52'!$13:$13,0))*1000</f>
        <v>0</v>
      </c>
      <c r="T109" s="41">
        <f>INDEX('AEO 2023 Table 52'!34:34,MATCH(T$4,'AEO 2023 Table 52'!$13:$13,0))*1000</f>
        <v>0</v>
      </c>
      <c r="U109" s="41">
        <f>INDEX('AEO 2023 Table 52'!34:34,MATCH(U$4,'AEO 2023 Table 52'!$13:$13,0))*1000</f>
        <v>0</v>
      </c>
      <c r="V109" s="41">
        <f>INDEX('AEO 2023 Table 52'!34:34,MATCH(V$4,'AEO 2023 Table 52'!$13:$13,0))*1000</f>
        <v>0</v>
      </c>
      <c r="W109" s="41">
        <f>INDEX('AEO 2023 Table 52'!34:34,MATCH(W$4,'AEO 2023 Table 52'!$13:$13,0))*1000</f>
        <v>0</v>
      </c>
      <c r="X109" s="41">
        <f>INDEX('AEO 2023 Table 52'!34:34,MATCH(X$4,'AEO 2023 Table 52'!$13:$13,0))*1000</f>
        <v>0</v>
      </c>
      <c r="Y109" s="41">
        <f>INDEX('AEO 2023 Table 52'!34:34,MATCH(Y$4,'AEO 2023 Table 52'!$13:$13,0))*1000</f>
        <v>0</v>
      </c>
      <c r="Z109" s="41">
        <f>INDEX('AEO 2023 Table 52'!34:34,MATCH(Z$4,'AEO 2023 Table 52'!$13:$13,0))*1000</f>
        <v>0</v>
      </c>
      <c r="AA109" s="41">
        <f>INDEX('AEO 2023 Table 52'!34:34,MATCH(AA$4,'AEO 2023 Table 52'!$13:$13,0))*1000</f>
        <v>0</v>
      </c>
      <c r="AB109" s="41">
        <f>INDEX('AEO 2023 Table 52'!34:34,MATCH(AB$4,'AEO 2023 Table 52'!$13:$13,0))*1000</f>
        <v>0</v>
      </c>
      <c r="AC109" s="41">
        <f>INDEX('AEO 2023 Table 52'!34:34,MATCH(AC$4,'AEO 2023 Table 52'!$13:$13,0))*1000</f>
        <v>0</v>
      </c>
      <c r="AD109" s="41">
        <f>INDEX('AEO 2023 Table 52'!34:34,MATCH(AD$4,'AEO 2023 Table 52'!$13:$13,0))*1000</f>
        <v>0</v>
      </c>
      <c r="AE109" s="41">
        <f>INDEX('AEO 2023 Table 52'!34:34,MATCH(AE$4,'AEO 2023 Table 52'!$13:$13,0))*1000</f>
        <v>0</v>
      </c>
      <c r="AF109" s="41">
        <f>INDEX('AEO 2023 Table 52'!34:34,MATCH(AF$4,'AEO 2023 Table 52'!$13:$13,0))*1000</f>
        <v>0</v>
      </c>
    </row>
    <row r="110" spans="1:32" x14ac:dyDescent="0.35">
      <c r="B110" t="s">
        <v>169</v>
      </c>
      <c r="C110" s="53">
        <f>INDEX('AEO 2022 Table 52'!34:34,MATCH(C$4,'AEO 2022 Table 52'!$14:$14,0))*1000</f>
        <v>42022.625</v>
      </c>
      <c r="D110" s="53">
        <f>INDEX('AEO 2023 Table 52'!35:35,MATCH(D$4,'AEO 2023 Table 52'!$13:$13,0))*1000</f>
        <v>45129.646000000001</v>
      </c>
      <c r="E110" s="53">
        <f>INDEX('AEO 2023 Table 52'!35:35,MATCH(E$4,'AEO 2023 Table 52'!$13:$13,0))*1000</f>
        <v>45277.718000000001</v>
      </c>
      <c r="F110" s="53">
        <f>INDEX('AEO 2023 Table 52'!35:35,MATCH(F$4,'AEO 2023 Table 52'!$13:$13,0))*1000</f>
        <v>45396.777999999998</v>
      </c>
      <c r="G110" s="53">
        <f>INDEX('AEO 2023 Table 52'!35:35,MATCH(G$4,'AEO 2023 Table 52'!$13:$13,0))*1000</f>
        <v>45662.823000000004</v>
      </c>
      <c r="H110" s="53">
        <f>INDEX('AEO 2023 Table 52'!35:35,MATCH(H$4,'AEO 2023 Table 52'!$13:$13,0))*1000</f>
        <v>45741.554000000004</v>
      </c>
      <c r="I110" s="53">
        <f>INDEX('AEO 2023 Table 52'!35:35,MATCH(I$4,'AEO 2023 Table 52'!$13:$13,0))*1000</f>
        <v>45897.834999999999</v>
      </c>
      <c r="J110" s="53">
        <f>INDEX('AEO 2023 Table 52'!35:35,MATCH(J$4,'AEO 2023 Table 52'!$13:$13,0))*1000</f>
        <v>46154.43</v>
      </c>
      <c r="K110" s="53">
        <f>INDEX('AEO 2023 Table 52'!35:35,MATCH(K$4,'AEO 2023 Table 52'!$13:$13,0))*1000</f>
        <v>46224.457000000002</v>
      </c>
      <c r="L110" s="53">
        <f>INDEX('AEO 2023 Table 52'!35:35,MATCH(L$4,'AEO 2023 Table 52'!$13:$13,0))*1000</f>
        <v>46292.294000000002</v>
      </c>
      <c r="M110" s="53">
        <f>INDEX('AEO 2023 Table 52'!35:35,MATCH(M$4,'AEO 2023 Table 52'!$13:$13,0))*1000</f>
        <v>46364.449000000001</v>
      </c>
      <c r="N110" s="53">
        <f>INDEX('AEO 2023 Table 52'!35:35,MATCH(N$4,'AEO 2023 Table 52'!$13:$13,0))*1000</f>
        <v>46439.846000000005</v>
      </c>
      <c r="O110" s="53">
        <f>INDEX('AEO 2023 Table 52'!35:35,MATCH(O$4,'AEO 2023 Table 52'!$13:$13,0))*1000</f>
        <v>46519.351999999999</v>
      </c>
      <c r="P110" s="53">
        <f>INDEX('AEO 2023 Table 52'!35:35,MATCH(P$4,'AEO 2023 Table 52'!$13:$13,0))*1000</f>
        <v>46589.5</v>
      </c>
      <c r="Q110" s="53">
        <f>INDEX('AEO 2023 Table 52'!35:35,MATCH(Q$4,'AEO 2023 Table 52'!$13:$13,0))*1000</f>
        <v>46667.746999999996</v>
      </c>
      <c r="R110" s="53">
        <f>INDEX('AEO 2023 Table 52'!35:35,MATCH(R$4,'AEO 2023 Table 52'!$13:$13,0))*1000</f>
        <v>46752.987000000001</v>
      </c>
      <c r="S110" s="53">
        <f>INDEX('AEO 2023 Table 52'!35:35,MATCH(S$4,'AEO 2023 Table 52'!$13:$13,0))*1000</f>
        <v>46830.067000000003</v>
      </c>
      <c r="T110" s="53">
        <f>INDEX('AEO 2023 Table 52'!35:35,MATCH(T$4,'AEO 2023 Table 52'!$13:$13,0))*1000</f>
        <v>46888.420000000006</v>
      </c>
      <c r="U110" s="53">
        <f>INDEX('AEO 2023 Table 52'!35:35,MATCH(U$4,'AEO 2023 Table 52'!$13:$13,0))*1000</f>
        <v>46981.712</v>
      </c>
      <c r="V110" s="53">
        <f>INDEX('AEO 2023 Table 52'!35:35,MATCH(V$4,'AEO 2023 Table 52'!$13:$13,0))*1000</f>
        <v>47046.425000000003</v>
      </c>
      <c r="W110" s="53">
        <f>INDEX('AEO 2023 Table 52'!35:35,MATCH(W$4,'AEO 2023 Table 52'!$13:$13,0))*1000</f>
        <v>47113.567000000003</v>
      </c>
      <c r="X110" s="53">
        <f>INDEX('AEO 2023 Table 52'!35:35,MATCH(X$4,'AEO 2023 Table 52'!$13:$13,0))*1000</f>
        <v>47184.635000000002</v>
      </c>
      <c r="Y110" s="53">
        <f>INDEX('AEO 2023 Table 52'!35:35,MATCH(Y$4,'AEO 2023 Table 52'!$13:$13,0))*1000</f>
        <v>47243.896000000001</v>
      </c>
      <c r="Z110" s="53">
        <f>INDEX('AEO 2023 Table 52'!35:35,MATCH(Z$4,'AEO 2023 Table 52'!$13:$13,0))*1000</f>
        <v>47287.673999999999</v>
      </c>
      <c r="AA110" s="53">
        <f>INDEX('AEO 2023 Table 52'!35:35,MATCH(AA$4,'AEO 2023 Table 52'!$13:$13,0))*1000</f>
        <v>47332.137999999999</v>
      </c>
      <c r="AB110" s="53">
        <f>INDEX('AEO 2023 Table 52'!35:35,MATCH(AB$4,'AEO 2023 Table 52'!$13:$13,0))*1000</f>
        <v>47374.682999999997</v>
      </c>
      <c r="AC110" s="53">
        <f>INDEX('AEO 2023 Table 52'!35:35,MATCH(AC$4,'AEO 2023 Table 52'!$13:$13,0))*1000</f>
        <v>47416.412000000004</v>
      </c>
      <c r="AD110" s="53">
        <f>INDEX('AEO 2023 Table 52'!35:35,MATCH(AD$4,'AEO 2023 Table 52'!$13:$13,0))*1000</f>
        <v>47457.976999999999</v>
      </c>
      <c r="AE110" s="53">
        <f>INDEX('AEO 2023 Table 52'!35:35,MATCH(AE$4,'AEO 2023 Table 52'!$13:$13,0))*1000</f>
        <v>47498.202999999994</v>
      </c>
      <c r="AF110" s="53">
        <f>INDEX('AEO 2023 Table 52'!35:35,MATCH(AF$4,'AEO 2023 Table 52'!$13:$13,0))*1000</f>
        <v>47516.907000000007</v>
      </c>
    </row>
    <row r="111" spans="1:32" x14ac:dyDescent="0.35">
      <c r="B111" t="s">
        <v>170</v>
      </c>
      <c r="C111" s="53">
        <f>INDEX('AEO 2022 Table 52'!35:35,MATCH(C$4,'AEO 2022 Table 52'!$14:$14,0))*1000</f>
        <v>34425.330999999998</v>
      </c>
      <c r="D111" s="53">
        <f>INDEX('AEO 2023 Table 52'!36:36,MATCH(D$4,'AEO 2023 Table 52'!$13:$13,0))*1000</f>
        <v>35538.773000000001</v>
      </c>
      <c r="E111" s="53">
        <f>INDEX('AEO 2023 Table 52'!36:36,MATCH(E$4,'AEO 2023 Table 52'!$13:$13,0))*1000</f>
        <v>35692.863000000005</v>
      </c>
      <c r="F111" s="53">
        <f>INDEX('AEO 2023 Table 52'!36:36,MATCH(F$4,'AEO 2023 Table 52'!$13:$13,0))*1000</f>
        <v>35811.763999999996</v>
      </c>
      <c r="G111" s="53">
        <f>INDEX('AEO 2023 Table 52'!36:36,MATCH(G$4,'AEO 2023 Table 52'!$13:$13,0))*1000</f>
        <v>36084.858</v>
      </c>
      <c r="H111" s="53">
        <f>INDEX('AEO 2023 Table 52'!36:36,MATCH(H$4,'AEO 2023 Table 52'!$13:$13,0))*1000</f>
        <v>36166.656000000003</v>
      </c>
      <c r="I111" s="53">
        <f>INDEX('AEO 2023 Table 52'!36:36,MATCH(I$4,'AEO 2023 Table 52'!$13:$13,0))*1000</f>
        <v>36302.151000000005</v>
      </c>
      <c r="J111" s="53">
        <f>INDEX('AEO 2023 Table 52'!36:36,MATCH(J$4,'AEO 2023 Table 52'!$13:$13,0))*1000</f>
        <v>36587.409999999996</v>
      </c>
      <c r="K111" s="53">
        <f>INDEX('AEO 2023 Table 52'!36:36,MATCH(K$4,'AEO 2023 Table 52'!$13:$13,0))*1000</f>
        <v>36660.732000000004</v>
      </c>
      <c r="L111" s="53">
        <f>INDEX('AEO 2023 Table 52'!36:36,MATCH(L$4,'AEO 2023 Table 52'!$13:$13,0))*1000</f>
        <v>36734.065999999999</v>
      </c>
      <c r="M111" s="53">
        <f>INDEX('AEO 2023 Table 52'!36:36,MATCH(M$4,'AEO 2023 Table 52'!$13:$13,0))*1000</f>
        <v>36812.682999999997</v>
      </c>
      <c r="N111" s="53">
        <f>INDEX('AEO 2023 Table 52'!36:36,MATCH(N$4,'AEO 2023 Table 52'!$13:$13,0))*1000</f>
        <v>36891.964</v>
      </c>
      <c r="O111" s="53">
        <f>INDEX('AEO 2023 Table 52'!36:36,MATCH(O$4,'AEO 2023 Table 52'!$13:$13,0))*1000</f>
        <v>36976.646000000001</v>
      </c>
      <c r="P111" s="53">
        <f>INDEX('AEO 2023 Table 52'!36:36,MATCH(P$4,'AEO 2023 Table 52'!$13:$13,0))*1000</f>
        <v>37040.581000000006</v>
      </c>
      <c r="Q111" s="53">
        <f>INDEX('AEO 2023 Table 52'!36:36,MATCH(Q$4,'AEO 2023 Table 52'!$13:$13,0))*1000</f>
        <v>37106.415000000001</v>
      </c>
      <c r="R111" s="53">
        <f>INDEX('AEO 2023 Table 52'!36:36,MATCH(R$4,'AEO 2023 Table 52'!$13:$13,0))*1000</f>
        <v>37168.044999999998</v>
      </c>
      <c r="S111" s="53">
        <f>INDEX('AEO 2023 Table 52'!36:36,MATCH(S$4,'AEO 2023 Table 52'!$13:$13,0))*1000</f>
        <v>37232.604999999996</v>
      </c>
      <c r="T111" s="53">
        <f>INDEX('AEO 2023 Table 52'!36:36,MATCH(T$4,'AEO 2023 Table 52'!$13:$13,0))*1000</f>
        <v>37289.763999999996</v>
      </c>
      <c r="U111" s="53">
        <f>INDEX('AEO 2023 Table 52'!36:36,MATCH(U$4,'AEO 2023 Table 52'!$13:$13,0))*1000</f>
        <v>37371.634999999995</v>
      </c>
      <c r="V111" s="53">
        <f>INDEX('AEO 2023 Table 52'!36:36,MATCH(V$4,'AEO 2023 Table 52'!$13:$13,0))*1000</f>
        <v>37438.602000000006</v>
      </c>
      <c r="W111" s="53">
        <f>INDEX('AEO 2023 Table 52'!36:36,MATCH(W$4,'AEO 2023 Table 52'!$13:$13,0))*1000</f>
        <v>37508.277999999998</v>
      </c>
      <c r="X111" s="53">
        <f>INDEX('AEO 2023 Table 52'!36:36,MATCH(X$4,'AEO 2023 Table 52'!$13:$13,0))*1000</f>
        <v>37582.134000000005</v>
      </c>
      <c r="Y111" s="53">
        <f>INDEX('AEO 2023 Table 52'!36:36,MATCH(Y$4,'AEO 2023 Table 52'!$13:$13,0))*1000</f>
        <v>37646.541999999994</v>
      </c>
      <c r="Z111" s="53">
        <f>INDEX('AEO 2023 Table 52'!36:36,MATCH(Z$4,'AEO 2023 Table 52'!$13:$13,0))*1000</f>
        <v>37699.561999999998</v>
      </c>
      <c r="AA111" s="53">
        <f>INDEX('AEO 2023 Table 52'!36:36,MATCH(AA$4,'AEO 2023 Table 52'!$13:$13,0))*1000</f>
        <v>37751.292999999998</v>
      </c>
      <c r="AB111" s="53">
        <f>INDEX('AEO 2023 Table 52'!36:36,MATCH(AB$4,'AEO 2023 Table 52'!$13:$13,0))*1000</f>
        <v>37802.405999999995</v>
      </c>
      <c r="AC111" s="53">
        <f>INDEX('AEO 2023 Table 52'!36:36,MATCH(AC$4,'AEO 2023 Table 52'!$13:$13,0))*1000</f>
        <v>37852.715000000004</v>
      </c>
      <c r="AD111" s="53">
        <f>INDEX('AEO 2023 Table 52'!36:36,MATCH(AD$4,'AEO 2023 Table 52'!$13:$13,0))*1000</f>
        <v>37902.836000000003</v>
      </c>
      <c r="AE111" s="53">
        <f>INDEX('AEO 2023 Table 52'!36:36,MATCH(AE$4,'AEO 2023 Table 52'!$13:$13,0))*1000</f>
        <v>37951.057000000001</v>
      </c>
      <c r="AF111" s="53">
        <f>INDEX('AEO 2023 Table 52'!36:36,MATCH(AF$4,'AEO 2023 Table 52'!$13:$13,0))*1000</f>
        <v>37978.583999999995</v>
      </c>
    </row>
    <row r="112" spans="1:32" x14ac:dyDescent="0.35">
      <c r="B112" t="s">
        <v>171</v>
      </c>
      <c r="C112" s="53">
        <f>INDEX('AEO 2022 Table 52'!36:36,MATCH(C$4,'AEO 2022 Table 52'!$14:$14,0))*1000</f>
        <v>34699.753000000004</v>
      </c>
      <c r="D112" s="53">
        <f>INDEX('AEO 2023 Table 52'!37:37,MATCH(D$4,'AEO 2023 Table 52'!$13:$13,0))*1000</f>
        <v>36737.976000000002</v>
      </c>
      <c r="E112" s="53">
        <f>INDEX('AEO 2023 Table 52'!37:37,MATCH(E$4,'AEO 2023 Table 52'!$13:$13,0))*1000</f>
        <v>36895.798000000003</v>
      </c>
      <c r="F112" s="53">
        <f>INDEX('AEO 2023 Table 52'!37:37,MATCH(F$4,'AEO 2023 Table 52'!$13:$13,0))*1000</f>
        <v>37014.481000000007</v>
      </c>
      <c r="G112" s="53">
        <f>INDEX('AEO 2023 Table 52'!37:37,MATCH(G$4,'AEO 2023 Table 52'!$13:$13,0))*1000</f>
        <v>37303.337</v>
      </c>
      <c r="H112" s="53">
        <f>INDEX('AEO 2023 Table 52'!37:37,MATCH(H$4,'AEO 2023 Table 52'!$13:$13,0))*1000</f>
        <v>37391.205000000002</v>
      </c>
      <c r="I112" s="53">
        <f>INDEX('AEO 2023 Table 52'!37:37,MATCH(I$4,'AEO 2023 Table 52'!$13:$13,0))*1000</f>
        <v>37541.275000000001</v>
      </c>
      <c r="J112" s="53">
        <f>INDEX('AEO 2023 Table 52'!37:37,MATCH(J$4,'AEO 2023 Table 52'!$13:$13,0))*1000</f>
        <v>37825.127</v>
      </c>
      <c r="K112" s="53">
        <f>INDEX('AEO 2023 Table 52'!37:37,MATCH(K$4,'AEO 2023 Table 52'!$13:$13,0))*1000</f>
        <v>37898.605000000003</v>
      </c>
      <c r="L112" s="53">
        <f>INDEX('AEO 2023 Table 52'!37:37,MATCH(L$4,'AEO 2023 Table 52'!$13:$13,0))*1000</f>
        <v>37971.428</v>
      </c>
      <c r="M112" s="53">
        <f>INDEX('AEO 2023 Table 52'!37:37,MATCH(M$4,'AEO 2023 Table 52'!$13:$13,0))*1000</f>
        <v>38049.213000000003</v>
      </c>
      <c r="N112" s="53">
        <f>INDEX('AEO 2023 Table 52'!37:37,MATCH(N$4,'AEO 2023 Table 52'!$13:$13,0))*1000</f>
        <v>38126.232000000004</v>
      </c>
      <c r="O112" s="53">
        <f>INDEX('AEO 2023 Table 52'!37:37,MATCH(O$4,'AEO 2023 Table 52'!$13:$13,0))*1000</f>
        <v>38206.584999999999</v>
      </c>
      <c r="P112" s="53">
        <f>INDEX('AEO 2023 Table 52'!37:37,MATCH(P$4,'AEO 2023 Table 52'!$13:$13,0))*1000</f>
        <v>38263.171999999999</v>
      </c>
      <c r="Q112" s="53">
        <f>INDEX('AEO 2023 Table 52'!37:37,MATCH(Q$4,'AEO 2023 Table 52'!$13:$13,0))*1000</f>
        <v>38319.954000000005</v>
      </c>
      <c r="R112" s="53">
        <f>INDEX('AEO 2023 Table 52'!37:37,MATCH(R$4,'AEO 2023 Table 52'!$13:$13,0))*1000</f>
        <v>38375.243999999999</v>
      </c>
      <c r="S112" s="53">
        <f>INDEX('AEO 2023 Table 52'!37:37,MATCH(S$4,'AEO 2023 Table 52'!$13:$13,0))*1000</f>
        <v>38437.283000000003</v>
      </c>
      <c r="T112" s="53">
        <f>INDEX('AEO 2023 Table 52'!37:37,MATCH(T$4,'AEO 2023 Table 52'!$13:$13,0))*1000</f>
        <v>38495.074999999997</v>
      </c>
      <c r="U112" s="53">
        <f>INDEX('AEO 2023 Table 52'!37:37,MATCH(U$4,'AEO 2023 Table 52'!$13:$13,0))*1000</f>
        <v>38571.03</v>
      </c>
      <c r="V112" s="53">
        <f>INDEX('AEO 2023 Table 52'!37:37,MATCH(V$4,'AEO 2023 Table 52'!$13:$13,0))*1000</f>
        <v>38636.868000000002</v>
      </c>
      <c r="W112" s="53">
        <f>INDEX('AEO 2023 Table 52'!37:37,MATCH(W$4,'AEO 2023 Table 52'!$13:$13,0))*1000</f>
        <v>38705.498</v>
      </c>
      <c r="X112" s="53">
        <f>INDEX('AEO 2023 Table 52'!37:37,MATCH(X$4,'AEO 2023 Table 52'!$13:$13,0))*1000</f>
        <v>38778.412000000004</v>
      </c>
      <c r="Y112" s="53">
        <f>INDEX('AEO 2023 Table 52'!37:37,MATCH(Y$4,'AEO 2023 Table 52'!$13:$13,0))*1000</f>
        <v>38842.274000000005</v>
      </c>
      <c r="Z112" s="53">
        <f>INDEX('AEO 2023 Table 52'!37:37,MATCH(Z$4,'AEO 2023 Table 52'!$13:$13,0))*1000</f>
        <v>38895.347999999998</v>
      </c>
      <c r="AA112" s="53">
        <f>INDEX('AEO 2023 Table 52'!37:37,MATCH(AA$4,'AEO 2023 Table 52'!$13:$13,0))*1000</f>
        <v>38947.105000000003</v>
      </c>
      <c r="AB112" s="53">
        <f>INDEX('AEO 2023 Table 52'!37:37,MATCH(AB$4,'AEO 2023 Table 52'!$13:$13,0))*1000</f>
        <v>38998.249000000003</v>
      </c>
      <c r="AC112" s="53">
        <f>INDEX('AEO 2023 Table 52'!37:37,MATCH(AC$4,'AEO 2023 Table 52'!$13:$13,0))*1000</f>
        <v>39048.591999999997</v>
      </c>
      <c r="AD112" s="53">
        <f>INDEX('AEO 2023 Table 52'!37:37,MATCH(AD$4,'AEO 2023 Table 52'!$13:$13,0))*1000</f>
        <v>39098.743000000002</v>
      </c>
      <c r="AE112" s="53">
        <f>INDEX('AEO 2023 Table 52'!37:37,MATCH(AE$4,'AEO 2023 Table 52'!$13:$13,0))*1000</f>
        <v>39146.991999999998</v>
      </c>
      <c r="AF112" s="53">
        <f>INDEX('AEO 2023 Table 52'!37:37,MATCH(AF$4,'AEO 2023 Table 52'!$13:$13,0))*1000</f>
        <v>39174.464999999997</v>
      </c>
    </row>
    <row r="113" spans="1:32" x14ac:dyDescent="0.35">
      <c r="B113" t="s">
        <v>172</v>
      </c>
      <c r="C113" s="53">
        <f>INDEX('AEO 2022 Table 52'!37:37,MATCH(C$4,'AEO 2022 Table 52'!$14:$14,0))*1000</f>
        <v>40399.161999999997</v>
      </c>
      <c r="D113" s="53">
        <f>INDEX('AEO 2023 Table 52'!38:38,MATCH(D$4,'AEO 2023 Table 52'!$13:$13,0))*1000</f>
        <v>39105.644</v>
      </c>
      <c r="E113" s="53">
        <f>INDEX('AEO 2023 Table 52'!38:38,MATCH(E$4,'AEO 2023 Table 52'!$13:$13,0))*1000</f>
        <v>39265.189999999995</v>
      </c>
      <c r="F113" s="53">
        <f>INDEX('AEO 2023 Table 52'!38:38,MATCH(F$4,'AEO 2023 Table 52'!$13:$13,0))*1000</f>
        <v>39392.951999999997</v>
      </c>
      <c r="G113" s="53">
        <f>INDEX('AEO 2023 Table 52'!38:38,MATCH(G$4,'AEO 2023 Table 52'!$13:$13,0))*1000</f>
        <v>39680.259999999995</v>
      </c>
      <c r="H113" s="53">
        <f>INDEX('AEO 2023 Table 52'!38:38,MATCH(H$4,'AEO 2023 Table 52'!$13:$13,0))*1000</f>
        <v>39767.135999999999</v>
      </c>
      <c r="I113" s="53">
        <f>INDEX('AEO 2023 Table 52'!38:38,MATCH(I$4,'AEO 2023 Table 52'!$13:$13,0))*1000</f>
        <v>39925.678</v>
      </c>
      <c r="J113" s="53">
        <f>INDEX('AEO 2023 Table 52'!38:38,MATCH(J$4,'AEO 2023 Table 52'!$13:$13,0))*1000</f>
        <v>40211.590000000004</v>
      </c>
      <c r="K113" s="53">
        <f>INDEX('AEO 2023 Table 52'!38:38,MATCH(K$4,'AEO 2023 Table 52'!$13:$13,0))*1000</f>
        <v>40281.204000000005</v>
      </c>
      <c r="L113" s="53">
        <f>INDEX('AEO 2023 Table 52'!38:38,MATCH(L$4,'AEO 2023 Table 52'!$13:$13,0))*1000</f>
        <v>40349.800000000003</v>
      </c>
      <c r="M113" s="53">
        <f>INDEX('AEO 2023 Table 52'!38:38,MATCH(M$4,'AEO 2023 Table 52'!$13:$13,0))*1000</f>
        <v>40423.046000000002</v>
      </c>
      <c r="N113" s="53">
        <f>INDEX('AEO 2023 Table 52'!38:38,MATCH(N$4,'AEO 2023 Table 52'!$13:$13,0))*1000</f>
        <v>40498.207000000002</v>
      </c>
      <c r="O113" s="53">
        <f>INDEX('AEO 2023 Table 52'!38:38,MATCH(O$4,'AEO 2023 Table 52'!$13:$13,0))*1000</f>
        <v>40578.116999999998</v>
      </c>
      <c r="P113" s="53">
        <f>INDEX('AEO 2023 Table 52'!38:38,MATCH(P$4,'AEO 2023 Table 52'!$13:$13,0))*1000</f>
        <v>40632.042000000001</v>
      </c>
      <c r="Q113" s="53">
        <f>INDEX('AEO 2023 Table 52'!38:38,MATCH(Q$4,'AEO 2023 Table 52'!$13:$13,0))*1000</f>
        <v>40690.643000000004</v>
      </c>
      <c r="R113" s="53">
        <f>INDEX('AEO 2023 Table 52'!38:38,MATCH(R$4,'AEO 2023 Table 52'!$13:$13,0))*1000</f>
        <v>40748.36</v>
      </c>
      <c r="S113" s="53">
        <f>INDEX('AEO 2023 Table 52'!38:38,MATCH(S$4,'AEO 2023 Table 52'!$13:$13,0))*1000</f>
        <v>40811.554000000004</v>
      </c>
      <c r="T113" s="53">
        <f>INDEX('AEO 2023 Table 52'!38:38,MATCH(T$4,'AEO 2023 Table 52'!$13:$13,0))*1000</f>
        <v>40865.211000000003</v>
      </c>
      <c r="U113" s="53">
        <f>INDEX('AEO 2023 Table 52'!38:38,MATCH(U$4,'AEO 2023 Table 52'!$13:$13,0))*1000</f>
        <v>40943.835999999996</v>
      </c>
      <c r="V113" s="53">
        <f>INDEX('AEO 2023 Table 52'!38:38,MATCH(V$4,'AEO 2023 Table 52'!$13:$13,0))*1000</f>
        <v>41006.271000000001</v>
      </c>
      <c r="W113" s="53">
        <f>INDEX('AEO 2023 Table 52'!38:38,MATCH(W$4,'AEO 2023 Table 52'!$13:$13,0))*1000</f>
        <v>41072.773000000001</v>
      </c>
      <c r="X113" s="53">
        <f>INDEX('AEO 2023 Table 52'!38:38,MATCH(X$4,'AEO 2023 Table 52'!$13:$13,0))*1000</f>
        <v>41145.061000000002</v>
      </c>
      <c r="Y113" s="53">
        <f>INDEX('AEO 2023 Table 52'!38:38,MATCH(Y$4,'AEO 2023 Table 52'!$13:$13,0))*1000</f>
        <v>41205.311000000002</v>
      </c>
      <c r="Z113" s="53">
        <f>INDEX('AEO 2023 Table 52'!38:38,MATCH(Z$4,'AEO 2023 Table 52'!$13:$13,0))*1000</f>
        <v>41252.697</v>
      </c>
      <c r="AA113" s="53">
        <f>INDEX('AEO 2023 Table 52'!38:38,MATCH(AA$4,'AEO 2023 Table 52'!$13:$13,0))*1000</f>
        <v>41299</v>
      </c>
      <c r="AB113" s="53">
        <f>INDEX('AEO 2023 Table 52'!38:38,MATCH(AB$4,'AEO 2023 Table 52'!$13:$13,0))*1000</f>
        <v>41344.856</v>
      </c>
      <c r="AC113" s="53">
        <f>INDEX('AEO 2023 Table 52'!38:38,MATCH(AC$4,'AEO 2023 Table 52'!$13:$13,0))*1000</f>
        <v>41389.980000000003</v>
      </c>
      <c r="AD113" s="53">
        <f>INDEX('AEO 2023 Table 52'!38:38,MATCH(AD$4,'AEO 2023 Table 52'!$13:$13,0))*1000</f>
        <v>41434.933000000005</v>
      </c>
      <c r="AE113" s="53">
        <f>INDEX('AEO 2023 Table 52'!38:38,MATCH(AE$4,'AEO 2023 Table 52'!$13:$13,0))*1000</f>
        <v>41478.324999999997</v>
      </c>
      <c r="AF113" s="53">
        <f>INDEX('AEO 2023 Table 52'!38:38,MATCH(AF$4,'AEO 2023 Table 52'!$13:$13,0))*1000</f>
        <v>41500.548999999999</v>
      </c>
    </row>
    <row r="114" spans="1:32" x14ac:dyDescent="0.35">
      <c r="B114" t="s">
        <v>173</v>
      </c>
      <c r="C114" s="41">
        <f>INDEX('AEO 2022 Table 52'!38:38,MATCH(C$4,'AEO 2022 Table 52'!$14:$14,0))*1000</f>
        <v>0</v>
      </c>
      <c r="D114" s="41">
        <f>INDEX('AEO 2023 Table 52'!39:39,MATCH(D$4,'AEO 2023 Table 52'!$13:$13,0))*1000</f>
        <v>0</v>
      </c>
      <c r="E114" s="41">
        <f>INDEX('AEO 2023 Table 52'!39:39,MATCH(E$4,'AEO 2023 Table 52'!$13:$13,0))*1000</f>
        <v>0</v>
      </c>
      <c r="F114" s="41">
        <f>INDEX('AEO 2023 Table 52'!39:39,MATCH(F$4,'AEO 2023 Table 52'!$13:$13,0))*1000</f>
        <v>0</v>
      </c>
      <c r="G114" s="41">
        <f>INDEX('AEO 2023 Table 52'!39:39,MATCH(G$4,'AEO 2023 Table 52'!$13:$13,0))*1000</f>
        <v>0</v>
      </c>
      <c r="H114" s="41">
        <f>INDEX('AEO 2023 Table 52'!39:39,MATCH(H$4,'AEO 2023 Table 52'!$13:$13,0))*1000</f>
        <v>0</v>
      </c>
      <c r="I114" s="41">
        <f>INDEX('AEO 2023 Table 52'!39:39,MATCH(I$4,'AEO 2023 Table 52'!$13:$13,0))*1000</f>
        <v>0</v>
      </c>
      <c r="J114" s="41">
        <f>INDEX('AEO 2023 Table 52'!39:39,MATCH(J$4,'AEO 2023 Table 52'!$13:$13,0))*1000</f>
        <v>0</v>
      </c>
      <c r="K114" s="41">
        <f>INDEX('AEO 2023 Table 52'!39:39,MATCH(K$4,'AEO 2023 Table 52'!$13:$13,0))*1000</f>
        <v>0</v>
      </c>
      <c r="L114" s="41">
        <f>INDEX('AEO 2023 Table 52'!39:39,MATCH(L$4,'AEO 2023 Table 52'!$13:$13,0))*1000</f>
        <v>0</v>
      </c>
      <c r="M114" s="41">
        <f>INDEX('AEO 2023 Table 52'!39:39,MATCH(M$4,'AEO 2023 Table 52'!$13:$13,0))*1000</f>
        <v>0</v>
      </c>
      <c r="N114" s="41">
        <f>INDEX('AEO 2023 Table 52'!39:39,MATCH(N$4,'AEO 2023 Table 52'!$13:$13,0))*1000</f>
        <v>0</v>
      </c>
      <c r="O114" s="41">
        <f>INDEX('AEO 2023 Table 52'!39:39,MATCH(O$4,'AEO 2023 Table 52'!$13:$13,0))*1000</f>
        <v>0</v>
      </c>
      <c r="P114" s="41">
        <f>INDEX('AEO 2023 Table 52'!39:39,MATCH(P$4,'AEO 2023 Table 52'!$13:$13,0))*1000</f>
        <v>0</v>
      </c>
      <c r="Q114" s="41">
        <f>INDEX('AEO 2023 Table 52'!39:39,MATCH(Q$4,'AEO 2023 Table 52'!$13:$13,0))*1000</f>
        <v>0</v>
      </c>
      <c r="R114" s="41">
        <f>INDEX('AEO 2023 Table 52'!39:39,MATCH(R$4,'AEO 2023 Table 52'!$13:$13,0))*1000</f>
        <v>0</v>
      </c>
      <c r="S114" s="41">
        <f>INDEX('AEO 2023 Table 52'!39:39,MATCH(S$4,'AEO 2023 Table 52'!$13:$13,0))*1000</f>
        <v>0</v>
      </c>
      <c r="T114" s="41">
        <f>INDEX('AEO 2023 Table 52'!39:39,MATCH(T$4,'AEO 2023 Table 52'!$13:$13,0))*1000</f>
        <v>0</v>
      </c>
      <c r="U114" s="41">
        <f>INDEX('AEO 2023 Table 52'!39:39,MATCH(U$4,'AEO 2023 Table 52'!$13:$13,0))*1000</f>
        <v>0</v>
      </c>
      <c r="V114" s="41">
        <f>INDEX('AEO 2023 Table 52'!39:39,MATCH(V$4,'AEO 2023 Table 52'!$13:$13,0))*1000</f>
        <v>0</v>
      </c>
      <c r="W114" s="41">
        <f>INDEX('AEO 2023 Table 52'!39:39,MATCH(W$4,'AEO 2023 Table 52'!$13:$13,0))*1000</f>
        <v>0</v>
      </c>
      <c r="X114" s="41">
        <f>INDEX('AEO 2023 Table 52'!39:39,MATCH(X$4,'AEO 2023 Table 52'!$13:$13,0))*1000</f>
        <v>0</v>
      </c>
      <c r="Y114" s="41">
        <f>INDEX('AEO 2023 Table 52'!39:39,MATCH(Y$4,'AEO 2023 Table 52'!$13:$13,0))*1000</f>
        <v>0</v>
      </c>
      <c r="Z114" s="41">
        <f>INDEX('AEO 2023 Table 52'!39:39,MATCH(Z$4,'AEO 2023 Table 52'!$13:$13,0))*1000</f>
        <v>0</v>
      </c>
      <c r="AA114" s="41">
        <f>INDEX('AEO 2023 Table 52'!39:39,MATCH(AA$4,'AEO 2023 Table 52'!$13:$13,0))*1000</f>
        <v>0</v>
      </c>
      <c r="AB114" s="41">
        <f>INDEX('AEO 2023 Table 52'!39:39,MATCH(AB$4,'AEO 2023 Table 52'!$13:$13,0))*1000</f>
        <v>0</v>
      </c>
      <c r="AC114" s="41">
        <f>INDEX('AEO 2023 Table 52'!39:39,MATCH(AC$4,'AEO 2023 Table 52'!$13:$13,0))*1000</f>
        <v>0</v>
      </c>
      <c r="AD114" s="41">
        <f>INDEX('AEO 2023 Table 52'!39:39,MATCH(AD$4,'AEO 2023 Table 52'!$13:$13,0))*1000</f>
        <v>0</v>
      </c>
      <c r="AE114" s="41">
        <f>INDEX('AEO 2023 Table 52'!39:39,MATCH(AE$4,'AEO 2023 Table 52'!$13:$13,0))*1000</f>
        <v>0</v>
      </c>
      <c r="AF114" s="41">
        <f>INDEX('AEO 2023 Table 52'!39:39,MATCH(AF$4,'AEO 2023 Table 52'!$13:$13,0))*1000</f>
        <v>0</v>
      </c>
    </row>
    <row r="115" spans="1:32" x14ac:dyDescent="0.35">
      <c r="B115" t="s">
        <v>218</v>
      </c>
      <c r="C115" s="53">
        <f>INDEX('AEO 2022 Table 52'!39:39,MATCH(C$4,'AEO 2022 Table 52'!$14:$14,0))*1000</f>
        <v>34046.405999999995</v>
      </c>
      <c r="D115" s="53">
        <f>INDEX('AEO 2023 Table 52'!40:40,MATCH(D$4,'AEO 2023 Table 52'!$13:$13,0))*1000</f>
        <v>35064.620999999999</v>
      </c>
      <c r="E115" s="53">
        <f>INDEX('AEO 2023 Table 52'!40:40,MATCH(E$4,'AEO 2023 Table 52'!$13:$13,0))*1000</f>
        <v>35218.292000000001</v>
      </c>
      <c r="F115" s="53">
        <f>INDEX('AEO 2023 Table 52'!40:40,MATCH(F$4,'AEO 2023 Table 52'!$13:$13,0))*1000</f>
        <v>35354.506999999998</v>
      </c>
      <c r="G115" s="53">
        <f>INDEX('AEO 2023 Table 52'!40:40,MATCH(G$4,'AEO 2023 Table 52'!$13:$13,0))*1000</f>
        <v>35670.998</v>
      </c>
      <c r="H115" s="53">
        <f>INDEX('AEO 2023 Table 52'!40:40,MATCH(H$4,'AEO 2023 Table 52'!$13:$13,0))*1000</f>
        <v>35745.64</v>
      </c>
      <c r="I115" s="53">
        <f>INDEX('AEO 2023 Table 52'!40:40,MATCH(I$4,'AEO 2023 Table 52'!$13:$13,0))*1000</f>
        <v>35886.142999999996</v>
      </c>
      <c r="J115" s="53">
        <f>INDEX('AEO 2023 Table 52'!40:40,MATCH(J$4,'AEO 2023 Table 52'!$13:$13,0))*1000</f>
        <v>36173.034999999996</v>
      </c>
      <c r="K115" s="53">
        <f>INDEX('AEO 2023 Table 52'!40:40,MATCH(K$4,'AEO 2023 Table 52'!$13:$13,0))*1000</f>
        <v>36235.554000000004</v>
      </c>
      <c r="L115" s="53">
        <f>INDEX('AEO 2023 Table 52'!40:40,MATCH(L$4,'AEO 2023 Table 52'!$13:$13,0))*1000</f>
        <v>36299.061000000002</v>
      </c>
      <c r="M115" s="53">
        <f>INDEX('AEO 2023 Table 52'!40:40,MATCH(M$4,'AEO 2023 Table 52'!$13:$13,0))*1000</f>
        <v>36364.123999999996</v>
      </c>
      <c r="N115" s="53">
        <f>INDEX('AEO 2023 Table 52'!40:40,MATCH(N$4,'AEO 2023 Table 52'!$13:$13,0))*1000</f>
        <v>36427.833999999995</v>
      </c>
      <c r="O115" s="53">
        <f>INDEX('AEO 2023 Table 52'!40:40,MATCH(O$4,'AEO 2023 Table 52'!$13:$13,0))*1000</f>
        <v>36498.257000000005</v>
      </c>
      <c r="P115" s="53">
        <f>INDEX('AEO 2023 Table 52'!40:40,MATCH(P$4,'AEO 2023 Table 52'!$13:$13,0))*1000</f>
        <v>36549.736000000004</v>
      </c>
      <c r="Q115" s="53">
        <f>INDEX('AEO 2023 Table 52'!40:40,MATCH(Q$4,'AEO 2023 Table 52'!$13:$13,0))*1000</f>
        <v>36604.800999999999</v>
      </c>
      <c r="R115" s="53">
        <f>INDEX('AEO 2023 Table 52'!40:40,MATCH(R$4,'AEO 2023 Table 52'!$13:$13,0))*1000</f>
        <v>36664.603999999999</v>
      </c>
      <c r="S115" s="53">
        <f>INDEX('AEO 2023 Table 52'!40:40,MATCH(S$4,'AEO 2023 Table 52'!$13:$13,0))*1000</f>
        <v>36727.337</v>
      </c>
      <c r="T115" s="53">
        <f>INDEX('AEO 2023 Table 52'!40:40,MATCH(T$4,'AEO 2023 Table 52'!$13:$13,0))*1000</f>
        <v>36773.594000000005</v>
      </c>
      <c r="U115" s="53">
        <f>INDEX('AEO 2023 Table 52'!40:40,MATCH(U$4,'AEO 2023 Table 52'!$13:$13,0))*1000</f>
        <v>36847.389000000003</v>
      </c>
      <c r="V115" s="53">
        <f>INDEX('AEO 2023 Table 52'!40:40,MATCH(V$4,'AEO 2023 Table 52'!$13:$13,0))*1000</f>
        <v>36901.455000000002</v>
      </c>
      <c r="W115" s="53">
        <f>INDEX('AEO 2023 Table 52'!40:40,MATCH(W$4,'AEO 2023 Table 52'!$13:$13,0))*1000</f>
        <v>36959.598999999995</v>
      </c>
      <c r="X115" s="53">
        <f>INDEX('AEO 2023 Table 52'!40:40,MATCH(X$4,'AEO 2023 Table 52'!$13:$13,0))*1000</f>
        <v>37022.129000000001</v>
      </c>
      <c r="Y115" s="53">
        <f>INDEX('AEO 2023 Table 52'!40:40,MATCH(Y$4,'AEO 2023 Table 52'!$13:$13,0))*1000</f>
        <v>37074.341</v>
      </c>
      <c r="Z115" s="53">
        <f>INDEX('AEO 2023 Table 52'!40:40,MATCH(Z$4,'AEO 2023 Table 52'!$13:$13,0))*1000</f>
        <v>37114.078999999998</v>
      </c>
      <c r="AA115" s="53">
        <f>INDEX('AEO 2023 Table 52'!40:40,MATCH(AA$4,'AEO 2023 Table 52'!$13:$13,0))*1000</f>
        <v>37152.805</v>
      </c>
      <c r="AB115" s="53">
        <f>INDEX('AEO 2023 Table 52'!40:40,MATCH(AB$4,'AEO 2023 Table 52'!$13:$13,0))*1000</f>
        <v>37191.375999999997</v>
      </c>
      <c r="AC115" s="53">
        <f>INDEX('AEO 2023 Table 52'!40:40,MATCH(AC$4,'AEO 2023 Table 52'!$13:$13,0))*1000</f>
        <v>37229.495999999999</v>
      </c>
      <c r="AD115" s="53">
        <f>INDEX('AEO 2023 Table 52'!40:40,MATCH(AD$4,'AEO 2023 Table 52'!$13:$13,0))*1000</f>
        <v>37267.478999999999</v>
      </c>
      <c r="AE115" s="53">
        <f>INDEX('AEO 2023 Table 52'!40:40,MATCH(AE$4,'AEO 2023 Table 52'!$13:$13,0))*1000</f>
        <v>37304.371000000006</v>
      </c>
      <c r="AF115" s="53">
        <f>INDEX('AEO 2023 Table 52'!40:40,MATCH(AF$4,'AEO 2023 Table 52'!$13:$13,0))*1000</f>
        <v>37319.617999999995</v>
      </c>
    </row>
    <row r="116" spans="1:32" x14ac:dyDescent="0.35">
      <c r="B116" t="s">
        <v>219</v>
      </c>
      <c r="C116" s="53">
        <f>INDEX('AEO 2022 Table 52'!40:40,MATCH(C$4,'AEO 2022 Table 52'!$14:$14,0))*1000</f>
        <v>45309.269</v>
      </c>
      <c r="D116" s="53">
        <f>INDEX('AEO 2023 Table 52'!41:41,MATCH(D$4,'AEO 2023 Table 52'!$13:$13,0))*1000</f>
        <v>46233.024999999994</v>
      </c>
      <c r="E116" s="53">
        <f>INDEX('AEO 2023 Table 52'!41:41,MATCH(E$4,'AEO 2023 Table 52'!$13:$13,0))*1000</f>
        <v>46377.773000000001</v>
      </c>
      <c r="F116" s="53">
        <f>INDEX('AEO 2023 Table 52'!41:41,MATCH(F$4,'AEO 2023 Table 52'!$13:$13,0))*1000</f>
        <v>46505.63</v>
      </c>
      <c r="G116" s="53">
        <f>INDEX('AEO 2023 Table 52'!41:41,MATCH(G$4,'AEO 2023 Table 52'!$13:$13,0))*1000</f>
        <v>46781.83</v>
      </c>
      <c r="H116" s="53">
        <f>INDEX('AEO 2023 Table 52'!41:41,MATCH(H$4,'AEO 2023 Table 52'!$13:$13,0))*1000</f>
        <v>46855.347000000002</v>
      </c>
      <c r="I116" s="53">
        <f>INDEX('AEO 2023 Table 52'!41:41,MATCH(I$4,'AEO 2023 Table 52'!$13:$13,0))*1000</f>
        <v>47007.114000000001</v>
      </c>
      <c r="J116" s="53">
        <f>INDEX('AEO 2023 Table 52'!41:41,MATCH(J$4,'AEO 2023 Table 52'!$13:$13,0))*1000</f>
        <v>47244.087</v>
      </c>
      <c r="K116" s="53">
        <f>INDEX('AEO 2023 Table 52'!41:41,MATCH(K$4,'AEO 2023 Table 52'!$13:$13,0))*1000</f>
        <v>47303.749000000003</v>
      </c>
      <c r="L116" s="53">
        <f>INDEX('AEO 2023 Table 52'!41:41,MATCH(L$4,'AEO 2023 Table 52'!$13:$13,0))*1000</f>
        <v>47362.629000000001</v>
      </c>
      <c r="M116" s="53">
        <f>INDEX('AEO 2023 Table 52'!41:41,MATCH(M$4,'AEO 2023 Table 52'!$13:$13,0))*1000</f>
        <v>47422.302000000003</v>
      </c>
      <c r="N116" s="53">
        <f>INDEX('AEO 2023 Table 52'!41:41,MATCH(N$4,'AEO 2023 Table 52'!$13:$13,0))*1000</f>
        <v>47481.582999999999</v>
      </c>
      <c r="O116" s="53">
        <f>INDEX('AEO 2023 Table 52'!41:41,MATCH(O$4,'AEO 2023 Table 52'!$13:$13,0))*1000</f>
        <v>47544.478999999999</v>
      </c>
      <c r="P116" s="53">
        <f>INDEX('AEO 2023 Table 52'!41:41,MATCH(P$4,'AEO 2023 Table 52'!$13:$13,0))*1000</f>
        <v>47595.409</v>
      </c>
      <c r="Q116" s="53">
        <f>INDEX('AEO 2023 Table 52'!41:41,MATCH(Q$4,'AEO 2023 Table 52'!$13:$13,0))*1000</f>
        <v>47651.828999999998</v>
      </c>
      <c r="R116" s="53">
        <f>INDEX('AEO 2023 Table 52'!41:41,MATCH(R$4,'AEO 2023 Table 52'!$13:$13,0))*1000</f>
        <v>47711.390999999996</v>
      </c>
      <c r="S116" s="53">
        <f>INDEX('AEO 2023 Table 52'!41:41,MATCH(S$4,'AEO 2023 Table 52'!$13:$13,0))*1000</f>
        <v>47769.114999999998</v>
      </c>
      <c r="T116" s="53">
        <f>INDEX('AEO 2023 Table 52'!41:41,MATCH(T$4,'AEO 2023 Table 52'!$13:$13,0))*1000</f>
        <v>47809.498</v>
      </c>
      <c r="U116" s="53">
        <f>INDEX('AEO 2023 Table 52'!41:41,MATCH(U$4,'AEO 2023 Table 52'!$13:$13,0))*1000</f>
        <v>47880.347999999998</v>
      </c>
      <c r="V116" s="53">
        <f>INDEX('AEO 2023 Table 52'!41:41,MATCH(V$4,'AEO 2023 Table 52'!$13:$13,0))*1000</f>
        <v>47928.112000000001</v>
      </c>
      <c r="W116" s="53">
        <f>INDEX('AEO 2023 Table 52'!41:41,MATCH(W$4,'AEO 2023 Table 52'!$13:$13,0))*1000</f>
        <v>47980.300999999999</v>
      </c>
      <c r="X116" s="53">
        <f>INDEX('AEO 2023 Table 52'!41:41,MATCH(X$4,'AEO 2023 Table 52'!$13:$13,0))*1000</f>
        <v>48033.989000000001</v>
      </c>
      <c r="Y116" s="53">
        <f>INDEX('AEO 2023 Table 52'!41:41,MATCH(Y$4,'AEO 2023 Table 52'!$13:$13,0))*1000</f>
        <v>48078.383999999998</v>
      </c>
      <c r="Z116" s="53">
        <f>INDEX('AEO 2023 Table 52'!41:41,MATCH(Z$4,'AEO 2023 Table 52'!$13:$13,0))*1000</f>
        <v>48111.294000000002</v>
      </c>
      <c r="AA116" s="53">
        <f>INDEX('AEO 2023 Table 52'!41:41,MATCH(AA$4,'AEO 2023 Table 52'!$13:$13,0))*1000</f>
        <v>48144.618999999999</v>
      </c>
      <c r="AB116" s="53">
        <f>INDEX('AEO 2023 Table 52'!41:41,MATCH(AB$4,'AEO 2023 Table 52'!$13:$13,0))*1000</f>
        <v>48176.898999999998</v>
      </c>
      <c r="AC116" s="53">
        <f>INDEX('AEO 2023 Table 52'!41:41,MATCH(AC$4,'AEO 2023 Table 52'!$13:$13,0))*1000</f>
        <v>48208.855000000003</v>
      </c>
      <c r="AD116" s="53">
        <f>INDEX('AEO 2023 Table 52'!41:41,MATCH(AD$4,'AEO 2023 Table 52'!$13:$13,0))*1000</f>
        <v>48240.734000000004</v>
      </c>
      <c r="AE116" s="53">
        <f>INDEX('AEO 2023 Table 52'!41:41,MATCH(AE$4,'AEO 2023 Table 52'!$13:$13,0))*1000</f>
        <v>48271.957000000002</v>
      </c>
      <c r="AF116" s="53">
        <f>INDEX('AEO 2023 Table 52'!41:41,MATCH(AF$4,'AEO 2023 Table 52'!$13:$13,0))*1000</f>
        <v>48281.028999999995</v>
      </c>
    </row>
    <row r="117" spans="1:32" x14ac:dyDescent="0.35">
      <c r="B117" t="s">
        <v>167</v>
      </c>
      <c r="C117" s="53">
        <f>INDEX('AEO 2022 Table 52'!41:41,MATCH(C$4,'AEO 2022 Table 52'!$14:$14,0))*1000</f>
        <v>37753.833999999995</v>
      </c>
      <c r="D117" s="53">
        <f>INDEX('AEO 2023 Table 52'!42:42,MATCH(D$4,'AEO 2023 Table 52'!$13:$13,0))*1000</f>
        <v>45315.356999999996</v>
      </c>
      <c r="E117" s="53">
        <f>INDEX('AEO 2023 Table 52'!42:42,MATCH(E$4,'AEO 2023 Table 52'!$13:$13,0))*1000</f>
        <v>45559.395000000004</v>
      </c>
      <c r="F117" s="53">
        <f>INDEX('AEO 2023 Table 52'!42:42,MATCH(F$4,'AEO 2023 Table 52'!$13:$13,0))*1000</f>
        <v>45786.858</v>
      </c>
      <c r="G117" s="53">
        <f>INDEX('AEO 2023 Table 52'!42:42,MATCH(G$4,'AEO 2023 Table 52'!$13:$13,0))*1000</f>
        <v>46170.264999999999</v>
      </c>
      <c r="H117" s="53">
        <f>INDEX('AEO 2023 Table 52'!42:42,MATCH(H$4,'AEO 2023 Table 52'!$13:$13,0))*1000</f>
        <v>46433.898999999998</v>
      </c>
      <c r="I117" s="53">
        <f>INDEX('AEO 2023 Table 52'!42:42,MATCH(I$4,'AEO 2023 Table 52'!$13:$13,0))*1000</f>
        <v>46694.854999999996</v>
      </c>
      <c r="J117" s="53">
        <f>INDEX('AEO 2023 Table 52'!42:42,MATCH(J$4,'AEO 2023 Table 52'!$13:$13,0))*1000</f>
        <v>47001.339</v>
      </c>
      <c r="K117" s="53">
        <f>INDEX('AEO 2023 Table 52'!42:42,MATCH(K$4,'AEO 2023 Table 52'!$13:$13,0))*1000</f>
        <v>47115.760999999999</v>
      </c>
      <c r="L117" s="53">
        <f>INDEX('AEO 2023 Table 52'!42:42,MATCH(L$4,'AEO 2023 Table 52'!$13:$13,0))*1000</f>
        <v>47217.976000000002</v>
      </c>
      <c r="M117" s="53">
        <f>INDEX('AEO 2023 Table 52'!42:42,MATCH(M$4,'AEO 2023 Table 52'!$13:$13,0))*1000</f>
        <v>47332.370999999999</v>
      </c>
      <c r="N117" s="53">
        <f>INDEX('AEO 2023 Table 52'!42:42,MATCH(N$4,'AEO 2023 Table 52'!$13:$13,0))*1000</f>
        <v>47450.934999999998</v>
      </c>
      <c r="O117" s="53">
        <f>INDEX('AEO 2023 Table 52'!42:42,MATCH(O$4,'AEO 2023 Table 52'!$13:$13,0))*1000</f>
        <v>47598.644</v>
      </c>
      <c r="P117" s="53">
        <f>INDEX('AEO 2023 Table 52'!42:42,MATCH(P$4,'AEO 2023 Table 52'!$13:$13,0))*1000</f>
        <v>47658.707000000002</v>
      </c>
      <c r="Q117" s="53">
        <f>INDEX('AEO 2023 Table 52'!42:42,MATCH(Q$4,'AEO 2023 Table 52'!$13:$13,0))*1000</f>
        <v>47712.73</v>
      </c>
      <c r="R117" s="53">
        <f>INDEX('AEO 2023 Table 52'!42:42,MATCH(R$4,'AEO 2023 Table 52'!$13:$13,0))*1000</f>
        <v>47760.464</v>
      </c>
      <c r="S117" s="53">
        <f>INDEX('AEO 2023 Table 52'!42:42,MATCH(S$4,'AEO 2023 Table 52'!$13:$13,0))*1000</f>
        <v>47801.144</v>
      </c>
      <c r="T117" s="53">
        <f>INDEX('AEO 2023 Table 52'!42:42,MATCH(T$4,'AEO 2023 Table 52'!$13:$13,0))*1000</f>
        <v>47830.508999999998</v>
      </c>
      <c r="U117" s="53">
        <f>INDEX('AEO 2023 Table 52'!42:42,MATCH(U$4,'AEO 2023 Table 52'!$13:$13,0))*1000</f>
        <v>47883.35</v>
      </c>
      <c r="V117" s="53">
        <f>INDEX('AEO 2023 Table 52'!42:42,MATCH(V$4,'AEO 2023 Table 52'!$13:$13,0))*1000</f>
        <v>47917.296999999999</v>
      </c>
      <c r="W117" s="53">
        <f>INDEX('AEO 2023 Table 52'!42:42,MATCH(W$4,'AEO 2023 Table 52'!$13:$13,0))*1000</f>
        <v>47952.697999999997</v>
      </c>
      <c r="X117" s="53">
        <f>INDEX('AEO 2023 Table 52'!42:42,MATCH(X$4,'AEO 2023 Table 52'!$13:$13,0))*1000</f>
        <v>47994.408000000003</v>
      </c>
      <c r="Y117" s="53">
        <f>INDEX('AEO 2023 Table 52'!42:42,MATCH(Y$4,'AEO 2023 Table 52'!$13:$13,0))*1000</f>
        <v>48023.795999999995</v>
      </c>
      <c r="Z117" s="53">
        <f>INDEX('AEO 2023 Table 52'!42:42,MATCH(Z$4,'AEO 2023 Table 52'!$13:$13,0))*1000</f>
        <v>48037.148000000001</v>
      </c>
      <c r="AA117" s="53">
        <f>INDEX('AEO 2023 Table 52'!42:42,MATCH(AA$4,'AEO 2023 Table 52'!$13:$13,0))*1000</f>
        <v>48050.232000000004</v>
      </c>
      <c r="AB117" s="53">
        <f>INDEX('AEO 2023 Table 52'!42:42,MATCH(AB$4,'AEO 2023 Table 52'!$13:$13,0))*1000</f>
        <v>48062.777999999998</v>
      </c>
      <c r="AC117" s="53">
        <f>INDEX('AEO 2023 Table 52'!42:42,MATCH(AC$4,'AEO 2023 Table 52'!$13:$13,0))*1000</f>
        <v>48075.34</v>
      </c>
      <c r="AD117" s="53">
        <f>INDEX('AEO 2023 Table 52'!42:42,MATCH(AD$4,'AEO 2023 Table 52'!$13:$13,0))*1000</f>
        <v>48087.86</v>
      </c>
      <c r="AE117" s="53">
        <f>INDEX('AEO 2023 Table 52'!42:42,MATCH(AE$4,'AEO 2023 Table 52'!$13:$13,0))*1000</f>
        <v>48100.002</v>
      </c>
      <c r="AF117" s="53">
        <f>INDEX('AEO 2023 Table 52'!42:42,MATCH(AF$4,'AEO 2023 Table 52'!$13:$13,0))*1000</f>
        <v>48105.377</v>
      </c>
    </row>
    <row r="118" spans="1:32" x14ac:dyDescent="0.35">
      <c r="B118" t="s">
        <v>174</v>
      </c>
      <c r="C118" s="53">
        <f>INDEX('AEO 2022 Table 52'!42:42,MATCH(C$4,'AEO 2022 Table 52'!$14:$14,0))*1000</f>
        <v>43857.852999999996</v>
      </c>
      <c r="D118" s="53">
        <f>INDEX('AEO 2023 Table 52'!43:43,MATCH(D$4,'AEO 2023 Table 52'!$13:$13,0))*1000</f>
        <v>54364.047999999995</v>
      </c>
      <c r="E118" s="53">
        <f>INDEX('AEO 2023 Table 52'!43:43,MATCH(E$4,'AEO 2023 Table 52'!$13:$13,0))*1000</f>
        <v>54567.379000000001</v>
      </c>
      <c r="F118" s="53">
        <f>INDEX('AEO 2023 Table 52'!43:43,MATCH(F$4,'AEO 2023 Table 52'!$13:$13,0))*1000</f>
        <v>54753.536</v>
      </c>
      <c r="G118" s="53">
        <f>INDEX('AEO 2023 Table 52'!43:43,MATCH(G$4,'AEO 2023 Table 52'!$13:$13,0))*1000</f>
        <v>55102.794999999998</v>
      </c>
      <c r="H118" s="53">
        <f>INDEX('AEO 2023 Table 52'!43:43,MATCH(H$4,'AEO 2023 Table 52'!$13:$13,0))*1000</f>
        <v>55403.087999999996</v>
      </c>
      <c r="I118" s="53">
        <f>INDEX('AEO 2023 Table 52'!43:43,MATCH(I$4,'AEO 2023 Table 52'!$13:$13,0))*1000</f>
        <v>55616.764000000003</v>
      </c>
      <c r="J118" s="53">
        <f>INDEX('AEO 2023 Table 52'!43:43,MATCH(J$4,'AEO 2023 Table 52'!$13:$13,0))*1000</f>
        <v>55850.718999999997</v>
      </c>
      <c r="K118" s="53">
        <f>INDEX('AEO 2023 Table 52'!43:43,MATCH(K$4,'AEO 2023 Table 52'!$13:$13,0))*1000</f>
        <v>55985.995999999999</v>
      </c>
      <c r="L118" s="53">
        <f>INDEX('AEO 2023 Table 52'!43:43,MATCH(L$4,'AEO 2023 Table 52'!$13:$13,0))*1000</f>
        <v>56107.501999999993</v>
      </c>
      <c r="M118" s="53">
        <f>INDEX('AEO 2023 Table 52'!43:43,MATCH(M$4,'AEO 2023 Table 52'!$13:$13,0))*1000</f>
        <v>56250.445999999996</v>
      </c>
      <c r="N118" s="53">
        <f>INDEX('AEO 2023 Table 52'!43:43,MATCH(N$4,'AEO 2023 Table 52'!$13:$13,0))*1000</f>
        <v>56368.084000000003</v>
      </c>
      <c r="O118" s="53">
        <f>INDEX('AEO 2023 Table 52'!43:43,MATCH(O$4,'AEO 2023 Table 52'!$13:$13,0))*1000</f>
        <v>56489.615999999995</v>
      </c>
      <c r="P118" s="53">
        <f>INDEX('AEO 2023 Table 52'!43:43,MATCH(P$4,'AEO 2023 Table 52'!$13:$13,0))*1000</f>
        <v>56542.144999999997</v>
      </c>
      <c r="Q118" s="53">
        <f>INDEX('AEO 2023 Table 52'!43:43,MATCH(Q$4,'AEO 2023 Table 52'!$13:$13,0))*1000</f>
        <v>56586.609000000004</v>
      </c>
      <c r="R118" s="53">
        <f>INDEX('AEO 2023 Table 52'!43:43,MATCH(R$4,'AEO 2023 Table 52'!$13:$13,0))*1000</f>
        <v>56628.917999999998</v>
      </c>
      <c r="S118" s="53">
        <f>INDEX('AEO 2023 Table 52'!43:43,MATCH(S$4,'AEO 2023 Table 52'!$13:$13,0))*1000</f>
        <v>56668.509999999995</v>
      </c>
      <c r="T118" s="53">
        <f>INDEX('AEO 2023 Table 52'!43:43,MATCH(T$4,'AEO 2023 Table 52'!$13:$13,0))*1000</f>
        <v>56700.363000000005</v>
      </c>
      <c r="U118" s="53">
        <f>INDEX('AEO 2023 Table 52'!43:43,MATCH(U$4,'AEO 2023 Table 52'!$13:$13,0))*1000</f>
        <v>56746.222999999998</v>
      </c>
      <c r="V118" s="53">
        <f>INDEX('AEO 2023 Table 52'!43:43,MATCH(V$4,'AEO 2023 Table 52'!$13:$13,0))*1000</f>
        <v>56778.937999999995</v>
      </c>
      <c r="W118" s="53">
        <f>INDEX('AEO 2023 Table 52'!43:43,MATCH(W$4,'AEO 2023 Table 52'!$13:$13,0))*1000</f>
        <v>56811.966</v>
      </c>
      <c r="X118" s="53">
        <f>INDEX('AEO 2023 Table 52'!43:43,MATCH(X$4,'AEO 2023 Table 52'!$13:$13,0))*1000</f>
        <v>56848.381000000001</v>
      </c>
      <c r="Y118" s="53">
        <f>INDEX('AEO 2023 Table 52'!43:43,MATCH(Y$4,'AEO 2023 Table 52'!$13:$13,0))*1000</f>
        <v>56878.104999999996</v>
      </c>
      <c r="Z118" s="53">
        <f>INDEX('AEO 2023 Table 52'!43:43,MATCH(Z$4,'AEO 2023 Table 52'!$13:$13,0))*1000</f>
        <v>56894.482000000004</v>
      </c>
      <c r="AA118" s="53">
        <f>INDEX('AEO 2023 Table 52'!43:43,MATCH(AA$4,'AEO 2023 Table 52'!$13:$13,0))*1000</f>
        <v>56911.972000000002</v>
      </c>
      <c r="AB118" s="53">
        <f>INDEX('AEO 2023 Table 52'!43:43,MATCH(AB$4,'AEO 2023 Table 52'!$13:$13,0))*1000</f>
        <v>56927.826000000001</v>
      </c>
      <c r="AC118" s="53">
        <f>INDEX('AEO 2023 Table 52'!43:43,MATCH(AC$4,'AEO 2023 Table 52'!$13:$13,0))*1000</f>
        <v>56943.497000000003</v>
      </c>
      <c r="AD118" s="53">
        <f>INDEX('AEO 2023 Table 52'!43:43,MATCH(AD$4,'AEO 2023 Table 52'!$13:$13,0))*1000</f>
        <v>56959.095000000001</v>
      </c>
      <c r="AE118" s="53">
        <f>INDEX('AEO 2023 Table 52'!43:43,MATCH(AE$4,'AEO 2023 Table 52'!$13:$13,0))*1000</f>
        <v>56974.11</v>
      </c>
      <c r="AF118" s="53">
        <f>INDEX('AEO 2023 Table 52'!43:43,MATCH(AF$4,'AEO 2023 Table 52'!$13:$13,0))*1000</f>
        <v>56982.494000000006</v>
      </c>
    </row>
    <row r="119" spans="1:32" x14ac:dyDescent="0.35">
      <c r="B119" t="s">
        <v>175</v>
      </c>
      <c r="C119" s="53">
        <f>INDEX('AEO 2022 Table 52'!43:43,MATCH(C$4,'AEO 2022 Table 52'!$14:$14,0))*1000</f>
        <v>36330.75</v>
      </c>
      <c r="D119" s="53">
        <f>INDEX('AEO 2023 Table 52'!44:44,MATCH(D$4,'AEO 2023 Table 52'!$13:$13,0))*1000</f>
        <v>38182.468000000001</v>
      </c>
      <c r="E119" s="53">
        <f>INDEX('AEO 2023 Table 52'!44:44,MATCH(E$4,'AEO 2023 Table 52'!$13:$13,0))*1000</f>
        <v>38352.913</v>
      </c>
      <c r="F119" s="53">
        <f>INDEX('AEO 2023 Table 52'!44:44,MATCH(F$4,'AEO 2023 Table 52'!$13:$13,0))*1000</f>
        <v>38512.65</v>
      </c>
      <c r="G119" s="53">
        <f>INDEX('AEO 2023 Table 52'!44:44,MATCH(G$4,'AEO 2023 Table 52'!$13:$13,0))*1000</f>
        <v>39000.957000000002</v>
      </c>
      <c r="H119" s="53">
        <f>INDEX('AEO 2023 Table 52'!44:44,MATCH(H$4,'AEO 2023 Table 52'!$13:$13,0))*1000</f>
        <v>39259.861000000004</v>
      </c>
      <c r="I119" s="53">
        <f>INDEX('AEO 2023 Table 52'!44:44,MATCH(I$4,'AEO 2023 Table 52'!$13:$13,0))*1000</f>
        <v>39562.199000000001</v>
      </c>
      <c r="J119" s="53">
        <f>INDEX('AEO 2023 Table 52'!44:44,MATCH(J$4,'AEO 2023 Table 52'!$13:$13,0))*1000</f>
        <v>39894.291000000005</v>
      </c>
      <c r="K119" s="53">
        <f>INDEX('AEO 2023 Table 52'!44:44,MATCH(K$4,'AEO 2023 Table 52'!$13:$13,0))*1000</f>
        <v>40080.852999999996</v>
      </c>
      <c r="L119" s="53">
        <f>INDEX('AEO 2023 Table 52'!44:44,MATCH(L$4,'AEO 2023 Table 52'!$13:$13,0))*1000</f>
        <v>40243.877</v>
      </c>
      <c r="M119" s="53">
        <f>INDEX('AEO 2023 Table 52'!44:44,MATCH(M$4,'AEO 2023 Table 52'!$13:$13,0))*1000</f>
        <v>40441.367999999995</v>
      </c>
      <c r="N119" s="53">
        <f>INDEX('AEO 2023 Table 52'!44:44,MATCH(N$4,'AEO 2023 Table 52'!$13:$13,0))*1000</f>
        <v>40545.558999999994</v>
      </c>
      <c r="O119" s="53">
        <f>INDEX('AEO 2023 Table 52'!44:44,MATCH(O$4,'AEO 2023 Table 52'!$13:$13,0))*1000</f>
        <v>40653.430999999997</v>
      </c>
      <c r="P119" s="53">
        <f>INDEX('AEO 2023 Table 52'!44:44,MATCH(P$4,'AEO 2023 Table 52'!$13:$13,0))*1000</f>
        <v>40690.685000000005</v>
      </c>
      <c r="Q119" s="53">
        <f>INDEX('AEO 2023 Table 52'!44:44,MATCH(Q$4,'AEO 2023 Table 52'!$13:$13,0))*1000</f>
        <v>40718.860999999997</v>
      </c>
      <c r="R119" s="53">
        <f>INDEX('AEO 2023 Table 52'!44:44,MATCH(R$4,'AEO 2023 Table 52'!$13:$13,0))*1000</f>
        <v>40746.979000000007</v>
      </c>
      <c r="S119" s="53">
        <f>INDEX('AEO 2023 Table 52'!44:44,MATCH(S$4,'AEO 2023 Table 52'!$13:$13,0))*1000</f>
        <v>40772.892</v>
      </c>
      <c r="T119" s="53">
        <f>INDEX('AEO 2023 Table 52'!44:44,MATCH(T$4,'AEO 2023 Table 52'!$13:$13,0))*1000</f>
        <v>40792.834999999999</v>
      </c>
      <c r="U119" s="53">
        <f>INDEX('AEO 2023 Table 52'!44:44,MATCH(U$4,'AEO 2023 Table 52'!$13:$13,0))*1000</f>
        <v>40824.218999999997</v>
      </c>
      <c r="V119" s="53">
        <f>INDEX('AEO 2023 Table 52'!44:44,MATCH(V$4,'AEO 2023 Table 52'!$13:$13,0))*1000</f>
        <v>40845.764000000003</v>
      </c>
      <c r="W119" s="53">
        <f>INDEX('AEO 2023 Table 52'!44:44,MATCH(W$4,'AEO 2023 Table 52'!$13:$13,0))*1000</f>
        <v>40868.392999999996</v>
      </c>
      <c r="X119" s="53">
        <f>INDEX('AEO 2023 Table 52'!44:44,MATCH(X$4,'AEO 2023 Table 52'!$13:$13,0))*1000</f>
        <v>40891.499000000003</v>
      </c>
      <c r="Y119" s="53">
        <f>INDEX('AEO 2023 Table 52'!44:44,MATCH(Y$4,'AEO 2023 Table 52'!$13:$13,0))*1000</f>
        <v>40909.752</v>
      </c>
      <c r="Z119" s="53">
        <f>INDEX('AEO 2023 Table 52'!44:44,MATCH(Z$4,'AEO 2023 Table 52'!$13:$13,0))*1000</f>
        <v>40923.29</v>
      </c>
      <c r="AA119" s="53">
        <f>INDEX('AEO 2023 Table 52'!44:44,MATCH(AA$4,'AEO 2023 Table 52'!$13:$13,0))*1000</f>
        <v>40936.866999999998</v>
      </c>
      <c r="AB119" s="53">
        <f>INDEX('AEO 2023 Table 52'!44:44,MATCH(AB$4,'AEO 2023 Table 52'!$13:$13,0))*1000</f>
        <v>40949.856</v>
      </c>
      <c r="AC119" s="53">
        <f>INDEX('AEO 2023 Table 52'!44:44,MATCH(AC$4,'AEO 2023 Table 52'!$13:$13,0))*1000</f>
        <v>40962.646000000001</v>
      </c>
      <c r="AD119" s="53">
        <f>INDEX('AEO 2023 Table 52'!44:44,MATCH(AD$4,'AEO 2023 Table 52'!$13:$13,0))*1000</f>
        <v>40975.402999999998</v>
      </c>
      <c r="AE119" s="53">
        <f>INDEX('AEO 2023 Table 52'!44:44,MATCH(AE$4,'AEO 2023 Table 52'!$13:$13,0))*1000</f>
        <v>40987.774000000005</v>
      </c>
      <c r="AF119" s="53">
        <f>INDEX('AEO 2023 Table 52'!44:44,MATCH(AF$4,'AEO 2023 Table 52'!$13:$13,0))*1000</f>
        <v>40993.403999999995</v>
      </c>
    </row>
    <row r="120" spans="1:32" x14ac:dyDescent="0.35">
      <c r="B120" t="s">
        <v>176</v>
      </c>
      <c r="C120" s="53">
        <f>INDEX('AEO 2022 Table 52'!44:44,MATCH(C$4,'AEO 2022 Table 52'!$14:$14,0))*1000</f>
        <v>42715.175999999999</v>
      </c>
      <c r="D120" s="53">
        <f>INDEX('AEO 2023 Table 52'!45:45,MATCH(D$4,'AEO 2023 Table 52'!$13:$13,0))*1000</f>
        <v>46027.252</v>
      </c>
      <c r="E120" s="53">
        <f>INDEX('AEO 2023 Table 52'!45:45,MATCH(E$4,'AEO 2023 Table 52'!$13:$13,0))*1000</f>
        <v>46218.235000000001</v>
      </c>
      <c r="F120" s="53">
        <f>INDEX('AEO 2023 Table 52'!45:45,MATCH(F$4,'AEO 2023 Table 52'!$13:$13,0))*1000</f>
        <v>46381.748</v>
      </c>
      <c r="G120" s="53">
        <f>INDEX('AEO 2023 Table 52'!45:45,MATCH(G$4,'AEO 2023 Table 52'!$13:$13,0))*1000</f>
        <v>46659.985000000001</v>
      </c>
      <c r="H120" s="53">
        <f>INDEX('AEO 2023 Table 52'!45:45,MATCH(H$4,'AEO 2023 Table 52'!$13:$13,0))*1000</f>
        <v>46956.181000000004</v>
      </c>
      <c r="I120" s="53">
        <f>INDEX('AEO 2023 Table 52'!45:45,MATCH(I$4,'AEO 2023 Table 52'!$13:$13,0))*1000</f>
        <v>47118.767</v>
      </c>
      <c r="J120" s="53">
        <f>INDEX('AEO 2023 Table 52'!45:45,MATCH(J$4,'AEO 2023 Table 52'!$13:$13,0))*1000</f>
        <v>47350.212</v>
      </c>
      <c r="K120" s="53">
        <f>INDEX('AEO 2023 Table 52'!45:45,MATCH(K$4,'AEO 2023 Table 52'!$13:$13,0))*1000</f>
        <v>47464.568999999996</v>
      </c>
      <c r="L120" s="53">
        <f>INDEX('AEO 2023 Table 52'!45:45,MATCH(L$4,'AEO 2023 Table 52'!$13:$13,0))*1000</f>
        <v>47567.656999999999</v>
      </c>
      <c r="M120" s="53">
        <f>INDEX('AEO 2023 Table 52'!45:45,MATCH(M$4,'AEO 2023 Table 52'!$13:$13,0))*1000</f>
        <v>47683.135999999999</v>
      </c>
      <c r="N120" s="53">
        <f>INDEX('AEO 2023 Table 52'!45:45,MATCH(N$4,'AEO 2023 Table 52'!$13:$13,0))*1000</f>
        <v>47798.065000000002</v>
      </c>
      <c r="O120" s="53">
        <f>INDEX('AEO 2023 Table 52'!45:45,MATCH(O$4,'AEO 2023 Table 52'!$13:$13,0))*1000</f>
        <v>47930.298000000003</v>
      </c>
      <c r="P120" s="53">
        <f>INDEX('AEO 2023 Table 52'!45:45,MATCH(P$4,'AEO 2023 Table 52'!$13:$13,0))*1000</f>
        <v>47995.789000000004</v>
      </c>
      <c r="Q120" s="53">
        <f>INDEX('AEO 2023 Table 52'!45:45,MATCH(Q$4,'AEO 2023 Table 52'!$13:$13,0))*1000</f>
        <v>48057.236000000004</v>
      </c>
      <c r="R120" s="53">
        <f>INDEX('AEO 2023 Table 52'!45:45,MATCH(R$4,'AEO 2023 Table 52'!$13:$13,0))*1000</f>
        <v>48118.999000000003</v>
      </c>
      <c r="S120" s="53">
        <f>INDEX('AEO 2023 Table 52'!45:45,MATCH(S$4,'AEO 2023 Table 52'!$13:$13,0))*1000</f>
        <v>48156.150999999998</v>
      </c>
      <c r="T120" s="53">
        <f>INDEX('AEO 2023 Table 52'!45:45,MATCH(T$4,'AEO 2023 Table 52'!$13:$13,0))*1000</f>
        <v>48182.780999999995</v>
      </c>
      <c r="U120" s="53">
        <f>INDEX('AEO 2023 Table 52'!45:45,MATCH(U$4,'AEO 2023 Table 52'!$13:$13,0))*1000</f>
        <v>48232.909999999996</v>
      </c>
      <c r="V120" s="53">
        <f>INDEX('AEO 2023 Table 52'!45:45,MATCH(V$4,'AEO 2023 Table 52'!$13:$13,0))*1000</f>
        <v>48263.592000000004</v>
      </c>
      <c r="W120" s="53">
        <f>INDEX('AEO 2023 Table 52'!45:45,MATCH(W$4,'AEO 2023 Table 52'!$13:$13,0))*1000</f>
        <v>48295.661999999997</v>
      </c>
      <c r="X120" s="53">
        <f>INDEX('AEO 2023 Table 52'!45:45,MATCH(X$4,'AEO 2023 Table 52'!$13:$13,0))*1000</f>
        <v>48332.39</v>
      </c>
      <c r="Y120" s="53">
        <f>INDEX('AEO 2023 Table 52'!45:45,MATCH(Y$4,'AEO 2023 Table 52'!$13:$13,0))*1000</f>
        <v>48358.15</v>
      </c>
      <c r="Z120" s="53">
        <f>INDEX('AEO 2023 Table 52'!45:45,MATCH(Z$4,'AEO 2023 Table 52'!$13:$13,0))*1000</f>
        <v>48371.67</v>
      </c>
      <c r="AA120" s="53">
        <f>INDEX('AEO 2023 Table 52'!45:45,MATCH(AA$4,'AEO 2023 Table 52'!$13:$13,0))*1000</f>
        <v>48384.959999999999</v>
      </c>
      <c r="AB120" s="53">
        <f>INDEX('AEO 2023 Table 52'!45:45,MATCH(AB$4,'AEO 2023 Table 52'!$13:$13,0))*1000</f>
        <v>48397.858</v>
      </c>
      <c r="AC120" s="53">
        <f>INDEX('AEO 2023 Table 52'!45:45,MATCH(AC$4,'AEO 2023 Table 52'!$13:$13,0))*1000</f>
        <v>48410.645000000004</v>
      </c>
      <c r="AD120" s="53">
        <f>INDEX('AEO 2023 Table 52'!45:45,MATCH(AD$4,'AEO 2023 Table 52'!$13:$13,0))*1000</f>
        <v>48423.423999999999</v>
      </c>
      <c r="AE120" s="53">
        <f>INDEX('AEO 2023 Table 52'!45:45,MATCH(AE$4,'AEO 2023 Table 52'!$13:$13,0))*1000</f>
        <v>48435.825000000004</v>
      </c>
      <c r="AF120" s="53">
        <f>INDEX('AEO 2023 Table 52'!45:45,MATCH(AF$4,'AEO 2023 Table 52'!$13:$13,0))*1000</f>
        <v>48441.509000000005</v>
      </c>
    </row>
    <row r="121" spans="1:32" x14ac:dyDescent="0.35">
      <c r="B121" t="s">
        <v>177</v>
      </c>
      <c r="C121" s="53">
        <f>INDEX('AEO 2022 Table 52'!45:45,MATCH(C$4,'AEO 2022 Table 52'!$14:$14,0))*1000</f>
        <v>49433.754000000001</v>
      </c>
      <c r="D121" s="53">
        <f>INDEX('AEO 2023 Table 52'!46:46,MATCH(D$4,'AEO 2023 Table 52'!$13:$13,0))*1000</f>
        <v>49951.945999999996</v>
      </c>
      <c r="E121" s="53">
        <f>INDEX('AEO 2023 Table 52'!46:46,MATCH(E$4,'AEO 2023 Table 52'!$13:$13,0))*1000</f>
        <v>50191.936000000002</v>
      </c>
      <c r="F121" s="53">
        <f>INDEX('AEO 2023 Table 52'!46:46,MATCH(F$4,'AEO 2023 Table 52'!$13:$13,0))*1000</f>
        <v>50413.353000000003</v>
      </c>
      <c r="G121" s="53">
        <f>INDEX('AEO 2023 Table 52'!46:46,MATCH(G$4,'AEO 2023 Table 52'!$13:$13,0))*1000</f>
        <v>50793.747000000003</v>
      </c>
      <c r="H121" s="53">
        <f>INDEX('AEO 2023 Table 52'!46:46,MATCH(H$4,'AEO 2023 Table 52'!$13:$13,0))*1000</f>
        <v>51225.898999999998</v>
      </c>
      <c r="I121" s="53">
        <f>INDEX('AEO 2023 Table 52'!46:46,MATCH(I$4,'AEO 2023 Table 52'!$13:$13,0))*1000</f>
        <v>51414.496999999996</v>
      </c>
      <c r="J121" s="53">
        <f>INDEX('AEO 2023 Table 52'!46:46,MATCH(J$4,'AEO 2023 Table 52'!$13:$13,0))*1000</f>
        <v>51661.999000000003</v>
      </c>
      <c r="K121" s="53">
        <f>INDEX('AEO 2023 Table 52'!46:46,MATCH(K$4,'AEO 2023 Table 52'!$13:$13,0))*1000</f>
        <v>51775.584999999999</v>
      </c>
      <c r="L121" s="53">
        <f>INDEX('AEO 2023 Table 52'!46:46,MATCH(L$4,'AEO 2023 Table 52'!$13:$13,0))*1000</f>
        <v>51876.839</v>
      </c>
      <c r="M121" s="53">
        <f>INDEX('AEO 2023 Table 52'!46:46,MATCH(M$4,'AEO 2023 Table 52'!$13:$13,0))*1000</f>
        <v>51990.184999999998</v>
      </c>
      <c r="N121" s="53">
        <f>INDEX('AEO 2023 Table 52'!46:46,MATCH(N$4,'AEO 2023 Table 52'!$13:$13,0))*1000</f>
        <v>52113.899000000005</v>
      </c>
      <c r="O121" s="53">
        <f>INDEX('AEO 2023 Table 52'!46:46,MATCH(O$4,'AEO 2023 Table 52'!$13:$13,0))*1000</f>
        <v>52260.756999999998</v>
      </c>
      <c r="P121" s="53">
        <f>INDEX('AEO 2023 Table 52'!46:46,MATCH(P$4,'AEO 2023 Table 52'!$13:$13,0))*1000</f>
        <v>52321.522000000004</v>
      </c>
      <c r="Q121" s="53">
        <f>INDEX('AEO 2023 Table 52'!46:46,MATCH(Q$4,'AEO 2023 Table 52'!$13:$13,0))*1000</f>
        <v>52377.685999999994</v>
      </c>
      <c r="R121" s="53">
        <f>INDEX('AEO 2023 Table 52'!46:46,MATCH(R$4,'AEO 2023 Table 52'!$13:$13,0))*1000</f>
        <v>52425.789000000004</v>
      </c>
      <c r="S121" s="53">
        <f>INDEX('AEO 2023 Table 52'!46:46,MATCH(S$4,'AEO 2023 Table 52'!$13:$13,0))*1000</f>
        <v>52467.853999999999</v>
      </c>
      <c r="T121" s="53">
        <f>INDEX('AEO 2023 Table 52'!46:46,MATCH(T$4,'AEO 2023 Table 52'!$13:$13,0))*1000</f>
        <v>52498.634000000005</v>
      </c>
      <c r="U121" s="53">
        <f>INDEX('AEO 2023 Table 52'!46:46,MATCH(U$4,'AEO 2023 Table 52'!$13:$13,0))*1000</f>
        <v>52552.177000000003</v>
      </c>
      <c r="V121" s="53">
        <f>INDEX('AEO 2023 Table 52'!46:46,MATCH(V$4,'AEO 2023 Table 52'!$13:$13,0))*1000</f>
        <v>52585.655000000006</v>
      </c>
      <c r="W121" s="53">
        <f>INDEX('AEO 2023 Table 52'!46:46,MATCH(W$4,'AEO 2023 Table 52'!$13:$13,0))*1000</f>
        <v>52620.387999999999</v>
      </c>
      <c r="X121" s="53">
        <f>INDEX('AEO 2023 Table 52'!46:46,MATCH(X$4,'AEO 2023 Table 52'!$13:$13,0))*1000</f>
        <v>52660.727999999996</v>
      </c>
      <c r="Y121" s="53">
        <f>INDEX('AEO 2023 Table 52'!46:46,MATCH(Y$4,'AEO 2023 Table 52'!$13:$13,0))*1000</f>
        <v>52688.960999999996</v>
      </c>
      <c r="Z121" s="53">
        <f>INDEX('AEO 2023 Table 52'!46:46,MATCH(Z$4,'AEO 2023 Table 52'!$13:$13,0))*1000</f>
        <v>52702.553</v>
      </c>
      <c r="AA121" s="53">
        <f>INDEX('AEO 2023 Table 52'!46:46,MATCH(AA$4,'AEO 2023 Table 52'!$13:$13,0))*1000</f>
        <v>52716.163999999997</v>
      </c>
      <c r="AB121" s="53">
        <f>INDEX('AEO 2023 Table 52'!46:46,MATCH(AB$4,'AEO 2023 Table 52'!$13:$13,0))*1000</f>
        <v>52728.989000000001</v>
      </c>
      <c r="AC121" s="53">
        <f>INDEX('AEO 2023 Table 52'!46:46,MATCH(AC$4,'AEO 2023 Table 52'!$13:$13,0))*1000</f>
        <v>52741.851999999999</v>
      </c>
      <c r="AD121" s="53">
        <f>INDEX('AEO 2023 Table 52'!46:46,MATCH(AD$4,'AEO 2023 Table 52'!$13:$13,0))*1000</f>
        <v>52754.665000000001</v>
      </c>
      <c r="AE121" s="53">
        <f>INDEX('AEO 2023 Table 52'!46:46,MATCH(AE$4,'AEO 2023 Table 52'!$13:$13,0))*1000</f>
        <v>52767.078000000001</v>
      </c>
      <c r="AF121" s="53">
        <f>INDEX('AEO 2023 Table 52'!46:46,MATCH(AF$4,'AEO 2023 Table 52'!$13:$13,0))*1000</f>
        <v>52772.747000000003</v>
      </c>
    </row>
    <row r="122" spans="1:32" x14ac:dyDescent="0.35">
      <c r="B122" t="s">
        <v>178</v>
      </c>
      <c r="C122" s="53">
        <f>INDEX('AEO 2022 Table 52'!46:46,MATCH(C$4,'AEO 2022 Table 52'!$14:$14,0))*1000</f>
        <v>69184.775999999998</v>
      </c>
      <c r="D122" s="53">
        <f>INDEX('AEO 2023 Table 52'!47:47,MATCH(D$4,'AEO 2023 Table 52'!$13:$13,0))*1000</f>
        <v>78791.740000000005</v>
      </c>
      <c r="E122" s="53">
        <f>INDEX('AEO 2023 Table 52'!47:47,MATCH(E$4,'AEO 2023 Table 52'!$13:$13,0))*1000</f>
        <v>79048.37000000001</v>
      </c>
      <c r="F122" s="53">
        <f>INDEX('AEO 2023 Table 52'!47:47,MATCH(F$4,'AEO 2023 Table 52'!$13:$13,0))*1000</f>
        <v>79273.383999999991</v>
      </c>
      <c r="G122" s="53">
        <f>INDEX('AEO 2023 Table 52'!47:47,MATCH(G$4,'AEO 2023 Table 52'!$13:$13,0))*1000</f>
        <v>79707.527000000002</v>
      </c>
      <c r="H122" s="53">
        <f>INDEX('AEO 2023 Table 52'!47:47,MATCH(H$4,'AEO 2023 Table 52'!$13:$13,0))*1000</f>
        <v>80019.385999999999</v>
      </c>
      <c r="I122" s="53">
        <f>INDEX('AEO 2023 Table 52'!47:47,MATCH(I$4,'AEO 2023 Table 52'!$13:$13,0))*1000</f>
        <v>80314.171000000002</v>
      </c>
      <c r="J122" s="53">
        <f>INDEX('AEO 2023 Table 52'!47:47,MATCH(J$4,'AEO 2023 Table 52'!$13:$13,0))*1000</f>
        <v>80584.77</v>
      </c>
      <c r="K122" s="53">
        <f>INDEX('AEO 2023 Table 52'!47:47,MATCH(K$4,'AEO 2023 Table 52'!$13:$13,0))*1000</f>
        <v>80732.338000000003</v>
      </c>
      <c r="L122" s="53">
        <f>INDEX('AEO 2023 Table 52'!47:47,MATCH(L$4,'AEO 2023 Table 52'!$13:$13,0))*1000</f>
        <v>80857.544000000009</v>
      </c>
      <c r="M122" s="53">
        <f>INDEX('AEO 2023 Table 52'!47:47,MATCH(M$4,'AEO 2023 Table 52'!$13:$13,0))*1000</f>
        <v>81004.47099999999</v>
      </c>
      <c r="N122" s="53">
        <f>INDEX('AEO 2023 Table 52'!47:47,MATCH(N$4,'AEO 2023 Table 52'!$13:$13,0))*1000</f>
        <v>81124.153000000006</v>
      </c>
      <c r="O122" s="53">
        <f>INDEX('AEO 2023 Table 52'!47:47,MATCH(O$4,'AEO 2023 Table 52'!$13:$13,0))*1000</f>
        <v>81253.463999999993</v>
      </c>
      <c r="P122" s="53">
        <f>INDEX('AEO 2023 Table 52'!47:47,MATCH(P$4,'AEO 2023 Table 52'!$13:$13,0))*1000</f>
        <v>81316.452000000005</v>
      </c>
      <c r="Q122" s="53">
        <f>INDEX('AEO 2023 Table 52'!47:47,MATCH(Q$4,'AEO 2023 Table 52'!$13:$13,0))*1000</f>
        <v>81376.380999999994</v>
      </c>
      <c r="R122" s="53">
        <f>INDEX('AEO 2023 Table 52'!47:47,MATCH(R$4,'AEO 2023 Table 52'!$13:$13,0))*1000</f>
        <v>81433.243000000002</v>
      </c>
      <c r="S122" s="53">
        <f>INDEX('AEO 2023 Table 52'!47:47,MATCH(S$4,'AEO 2023 Table 52'!$13:$13,0))*1000</f>
        <v>81479.012000000002</v>
      </c>
      <c r="T122" s="53">
        <f>INDEX('AEO 2023 Table 52'!47:47,MATCH(T$4,'AEO 2023 Table 52'!$13:$13,0))*1000</f>
        <v>81515.61</v>
      </c>
      <c r="U122" s="53">
        <f>INDEX('AEO 2023 Table 52'!47:47,MATCH(U$4,'AEO 2023 Table 52'!$13:$13,0))*1000</f>
        <v>81569.145000000004</v>
      </c>
      <c r="V122" s="53">
        <f>INDEX('AEO 2023 Table 52'!47:47,MATCH(V$4,'AEO 2023 Table 52'!$13:$13,0))*1000</f>
        <v>81604.384999999995</v>
      </c>
      <c r="W122" s="53">
        <f>INDEX('AEO 2023 Table 52'!47:47,MATCH(W$4,'AEO 2023 Table 52'!$13:$13,0))*1000</f>
        <v>81641.281000000003</v>
      </c>
      <c r="X122" s="53">
        <f>INDEX('AEO 2023 Table 52'!47:47,MATCH(X$4,'AEO 2023 Table 52'!$13:$13,0))*1000</f>
        <v>81686.370999999999</v>
      </c>
      <c r="Y122" s="53">
        <f>INDEX('AEO 2023 Table 52'!47:47,MATCH(Y$4,'AEO 2023 Table 52'!$13:$13,0))*1000</f>
        <v>81718.277000000002</v>
      </c>
      <c r="Z122" s="53">
        <f>INDEX('AEO 2023 Table 52'!47:47,MATCH(Z$4,'AEO 2023 Table 52'!$13:$13,0))*1000</f>
        <v>81732.224000000002</v>
      </c>
      <c r="AA122" s="53">
        <f>INDEX('AEO 2023 Table 52'!47:47,MATCH(AA$4,'AEO 2023 Table 52'!$13:$13,0))*1000</f>
        <v>81748.115999999995</v>
      </c>
      <c r="AB122" s="53">
        <f>INDEX('AEO 2023 Table 52'!47:47,MATCH(AB$4,'AEO 2023 Table 52'!$13:$13,0))*1000</f>
        <v>81761.664999999994</v>
      </c>
      <c r="AC122" s="53">
        <f>INDEX('AEO 2023 Table 52'!47:47,MATCH(AC$4,'AEO 2023 Table 52'!$13:$13,0))*1000</f>
        <v>81774.986000000004</v>
      </c>
      <c r="AD122" s="53">
        <f>INDEX('AEO 2023 Table 52'!47:47,MATCH(AD$4,'AEO 2023 Table 52'!$13:$13,0))*1000</f>
        <v>81788.254000000001</v>
      </c>
      <c r="AE122" s="53">
        <f>INDEX('AEO 2023 Table 52'!47:47,MATCH(AE$4,'AEO 2023 Table 52'!$13:$13,0))*1000</f>
        <v>81801.101999999999</v>
      </c>
      <c r="AF122" s="53">
        <f>INDEX('AEO 2023 Table 52'!47:47,MATCH(AF$4,'AEO 2023 Table 52'!$13:$13,0))*1000</f>
        <v>81807.205000000002</v>
      </c>
    </row>
    <row r="123" spans="1:32" x14ac:dyDescent="0.35">
      <c r="B123" t="s">
        <v>220</v>
      </c>
      <c r="C123" s="53">
        <f>INDEX('AEO 2022 Table 52'!47:47,MATCH(C$4,'AEO 2022 Table 52'!$14:$14,0))*1000</f>
        <v>37340.569000000003</v>
      </c>
      <c r="D123" s="53">
        <f>INDEX('AEO 2023 Table 52'!48:48,MATCH(D$4,'AEO 2023 Table 52'!$13:$13,0))*1000</f>
        <v>41252.716</v>
      </c>
      <c r="E123" s="53">
        <f>INDEX('AEO 2023 Table 52'!48:48,MATCH(E$4,'AEO 2023 Table 52'!$13:$13,0))*1000</f>
        <v>41442.284</v>
      </c>
      <c r="F123" s="53">
        <f>INDEX('AEO 2023 Table 52'!48:48,MATCH(F$4,'AEO 2023 Table 52'!$13:$13,0))*1000</f>
        <v>41610.988999999994</v>
      </c>
      <c r="G123" s="53">
        <f>INDEX('AEO 2023 Table 52'!48:48,MATCH(G$4,'AEO 2023 Table 52'!$13:$13,0))*1000</f>
        <v>41973.129000000001</v>
      </c>
      <c r="H123" s="53">
        <f>INDEX('AEO 2023 Table 52'!48:48,MATCH(H$4,'AEO 2023 Table 52'!$13:$13,0))*1000</f>
        <v>42237.03</v>
      </c>
      <c r="I123" s="53">
        <f>INDEX('AEO 2023 Table 52'!48:48,MATCH(I$4,'AEO 2023 Table 52'!$13:$13,0))*1000</f>
        <v>42458.26</v>
      </c>
      <c r="J123" s="53">
        <f>INDEX('AEO 2023 Table 52'!48:48,MATCH(J$4,'AEO 2023 Table 52'!$13:$13,0))*1000</f>
        <v>42735.733</v>
      </c>
      <c r="K123" s="53">
        <f>INDEX('AEO 2023 Table 52'!48:48,MATCH(K$4,'AEO 2023 Table 52'!$13:$13,0))*1000</f>
        <v>42854.53</v>
      </c>
      <c r="L123" s="53">
        <f>INDEX('AEO 2023 Table 52'!48:48,MATCH(L$4,'AEO 2023 Table 52'!$13:$13,0))*1000</f>
        <v>42972.004000000001</v>
      </c>
      <c r="M123" s="53">
        <f>INDEX('AEO 2023 Table 52'!48:48,MATCH(M$4,'AEO 2023 Table 52'!$13:$13,0))*1000</f>
        <v>43099.659</v>
      </c>
      <c r="N123" s="53">
        <f>INDEX('AEO 2023 Table 52'!48:48,MATCH(N$4,'AEO 2023 Table 52'!$13:$13,0))*1000</f>
        <v>43217.116999999998</v>
      </c>
      <c r="O123" s="53">
        <f>INDEX('AEO 2023 Table 52'!48:48,MATCH(O$4,'AEO 2023 Table 52'!$13:$13,0))*1000</f>
        <v>43338.237999999998</v>
      </c>
      <c r="P123" s="53">
        <f>INDEX('AEO 2023 Table 52'!48:48,MATCH(P$4,'AEO 2023 Table 52'!$13:$13,0))*1000</f>
        <v>43391.364999999998</v>
      </c>
      <c r="Q123" s="53">
        <f>INDEX('AEO 2023 Table 52'!48:48,MATCH(Q$4,'AEO 2023 Table 52'!$13:$13,0))*1000</f>
        <v>43437.442999999999</v>
      </c>
      <c r="R123" s="53">
        <f>INDEX('AEO 2023 Table 52'!48:48,MATCH(R$4,'AEO 2023 Table 52'!$13:$13,0))*1000</f>
        <v>43487.69</v>
      </c>
      <c r="S123" s="53">
        <f>INDEX('AEO 2023 Table 52'!48:48,MATCH(S$4,'AEO 2023 Table 52'!$13:$13,0))*1000</f>
        <v>43536.175000000003</v>
      </c>
      <c r="T123" s="53">
        <f>INDEX('AEO 2023 Table 52'!48:48,MATCH(T$4,'AEO 2023 Table 52'!$13:$13,0))*1000</f>
        <v>43569.328000000001</v>
      </c>
      <c r="U123" s="53">
        <f>INDEX('AEO 2023 Table 52'!48:48,MATCH(U$4,'AEO 2023 Table 52'!$13:$13,0))*1000</f>
        <v>43630.771999999997</v>
      </c>
      <c r="V123" s="53">
        <f>INDEX('AEO 2023 Table 52'!48:48,MATCH(V$4,'AEO 2023 Table 52'!$13:$13,0))*1000</f>
        <v>43670.368000000002</v>
      </c>
      <c r="W123" s="53">
        <f>INDEX('AEO 2023 Table 52'!48:48,MATCH(W$4,'AEO 2023 Table 52'!$13:$13,0))*1000</f>
        <v>43714.793999999994</v>
      </c>
      <c r="X123" s="53">
        <f>INDEX('AEO 2023 Table 52'!48:48,MATCH(X$4,'AEO 2023 Table 52'!$13:$13,0))*1000</f>
        <v>43763.195</v>
      </c>
      <c r="Y123" s="53">
        <f>INDEX('AEO 2023 Table 52'!48:48,MATCH(Y$4,'AEO 2023 Table 52'!$13:$13,0))*1000</f>
        <v>43800.034</v>
      </c>
      <c r="Z123" s="53">
        <f>INDEX('AEO 2023 Table 52'!48:48,MATCH(Z$4,'AEO 2023 Table 52'!$13:$13,0))*1000</f>
        <v>43823.101000000002</v>
      </c>
      <c r="AA123" s="53">
        <f>INDEX('AEO 2023 Table 52'!48:48,MATCH(AA$4,'AEO 2023 Table 52'!$13:$13,0))*1000</f>
        <v>43846.263999999996</v>
      </c>
      <c r="AB123" s="53">
        <f>INDEX('AEO 2023 Table 52'!48:48,MATCH(AB$4,'AEO 2023 Table 52'!$13:$13,0))*1000</f>
        <v>43868.237000000001</v>
      </c>
      <c r="AC123" s="53">
        <f>INDEX('AEO 2023 Table 52'!48:48,MATCH(AC$4,'AEO 2023 Table 52'!$13:$13,0))*1000</f>
        <v>43889.674999999996</v>
      </c>
      <c r="AD123" s="53">
        <f>INDEX('AEO 2023 Table 52'!48:48,MATCH(AD$4,'AEO 2023 Table 52'!$13:$13,0))*1000</f>
        <v>43910.98</v>
      </c>
      <c r="AE123" s="53">
        <f>INDEX('AEO 2023 Table 52'!48:48,MATCH(AE$4,'AEO 2023 Table 52'!$13:$13,0))*1000</f>
        <v>43931.289999999994</v>
      </c>
      <c r="AF123" s="53">
        <f>INDEX('AEO 2023 Table 52'!48:48,MATCH(AF$4,'AEO 2023 Table 52'!$13:$13,0))*1000</f>
        <v>43945.216999999997</v>
      </c>
    </row>
    <row r="124" spans="1:32" x14ac:dyDescent="0.35">
      <c r="B124" t="s">
        <v>221</v>
      </c>
      <c r="C124" s="53">
        <f>INDEX('AEO 2022 Table 52'!48:48,MATCH(C$4,'AEO 2022 Table 52'!$14:$14,0))*1000</f>
        <v>50030.284999999996</v>
      </c>
      <c r="D124" s="53">
        <f>INDEX('AEO 2023 Table 52'!49:49,MATCH(D$4,'AEO 2023 Table 52'!$13:$13,0))*1000</f>
        <v>56611.317000000003</v>
      </c>
      <c r="E124" s="53">
        <f>INDEX('AEO 2023 Table 52'!49:49,MATCH(E$4,'AEO 2023 Table 52'!$13:$13,0))*1000</f>
        <v>56831.902000000002</v>
      </c>
      <c r="F124" s="53">
        <f>INDEX('AEO 2023 Table 52'!49:49,MATCH(F$4,'AEO 2023 Table 52'!$13:$13,0))*1000</f>
        <v>57025.23</v>
      </c>
      <c r="G124" s="53">
        <f>INDEX('AEO 2023 Table 52'!49:49,MATCH(G$4,'AEO 2023 Table 52'!$13:$13,0))*1000</f>
        <v>57393.813999999998</v>
      </c>
      <c r="H124" s="53">
        <f>INDEX('AEO 2023 Table 52'!49:49,MATCH(H$4,'AEO 2023 Table 52'!$13:$13,0))*1000</f>
        <v>57694.561000000002</v>
      </c>
      <c r="I124" s="53">
        <f>INDEX('AEO 2023 Table 52'!49:49,MATCH(I$4,'AEO 2023 Table 52'!$13:$13,0))*1000</f>
        <v>57892.512999999999</v>
      </c>
      <c r="J124" s="53">
        <f>INDEX('AEO 2023 Table 52'!49:49,MATCH(J$4,'AEO 2023 Table 52'!$13:$13,0))*1000</f>
        <v>58146.171999999999</v>
      </c>
      <c r="K124" s="53">
        <f>INDEX('AEO 2023 Table 52'!49:49,MATCH(K$4,'AEO 2023 Table 52'!$13:$13,0))*1000</f>
        <v>58271.236000000004</v>
      </c>
      <c r="L124" s="53">
        <f>INDEX('AEO 2023 Table 52'!49:49,MATCH(L$4,'AEO 2023 Table 52'!$13:$13,0))*1000</f>
        <v>58388.771000000001</v>
      </c>
      <c r="M124" s="53">
        <f>INDEX('AEO 2023 Table 52'!49:49,MATCH(M$4,'AEO 2023 Table 52'!$13:$13,0))*1000</f>
        <v>58518.470999999998</v>
      </c>
      <c r="N124" s="53">
        <f>INDEX('AEO 2023 Table 52'!49:49,MATCH(N$4,'AEO 2023 Table 52'!$13:$13,0))*1000</f>
        <v>58640.160000000003</v>
      </c>
      <c r="O124" s="53">
        <f>INDEX('AEO 2023 Table 52'!49:49,MATCH(O$4,'AEO 2023 Table 52'!$13:$13,0))*1000</f>
        <v>58774.715000000004</v>
      </c>
      <c r="P124" s="53">
        <f>INDEX('AEO 2023 Table 52'!49:49,MATCH(P$4,'AEO 2023 Table 52'!$13:$13,0))*1000</f>
        <v>58838.718000000001</v>
      </c>
      <c r="Q124" s="53">
        <f>INDEX('AEO 2023 Table 52'!49:49,MATCH(Q$4,'AEO 2023 Table 52'!$13:$13,0))*1000</f>
        <v>58897.839</v>
      </c>
      <c r="R124" s="53">
        <f>INDEX('AEO 2023 Table 52'!49:49,MATCH(R$4,'AEO 2023 Table 52'!$13:$13,0))*1000</f>
        <v>58956.817999999999</v>
      </c>
      <c r="S124" s="53">
        <f>INDEX('AEO 2023 Table 52'!49:49,MATCH(S$4,'AEO 2023 Table 52'!$13:$13,0))*1000</f>
        <v>59012.690999999999</v>
      </c>
      <c r="T124" s="53">
        <f>INDEX('AEO 2023 Table 52'!49:49,MATCH(T$4,'AEO 2023 Table 52'!$13:$13,0))*1000</f>
        <v>59054.466</v>
      </c>
      <c r="U124" s="53">
        <f>INDEX('AEO 2023 Table 52'!49:49,MATCH(U$4,'AEO 2023 Table 52'!$13:$13,0))*1000</f>
        <v>59120.154999999999</v>
      </c>
      <c r="V124" s="53">
        <f>INDEX('AEO 2023 Table 52'!49:49,MATCH(V$4,'AEO 2023 Table 52'!$13:$13,0))*1000</f>
        <v>59165.568999999996</v>
      </c>
      <c r="W124" s="53">
        <f>INDEX('AEO 2023 Table 52'!49:49,MATCH(W$4,'AEO 2023 Table 52'!$13:$13,0))*1000</f>
        <v>59212.226999999999</v>
      </c>
      <c r="X124" s="53">
        <f>INDEX('AEO 2023 Table 52'!49:49,MATCH(X$4,'AEO 2023 Table 52'!$13:$13,0))*1000</f>
        <v>59263.069000000003</v>
      </c>
      <c r="Y124" s="53">
        <f>INDEX('AEO 2023 Table 52'!49:49,MATCH(Y$4,'AEO 2023 Table 52'!$13:$13,0))*1000</f>
        <v>59302.322</v>
      </c>
      <c r="Z124" s="53">
        <f>INDEX('AEO 2023 Table 52'!49:49,MATCH(Z$4,'AEO 2023 Table 52'!$13:$13,0))*1000</f>
        <v>59326.847000000002</v>
      </c>
      <c r="AA124" s="53">
        <f>INDEX('AEO 2023 Table 52'!49:49,MATCH(AA$4,'AEO 2023 Table 52'!$13:$13,0))*1000</f>
        <v>59352.524000000005</v>
      </c>
      <c r="AB124" s="53">
        <f>INDEX('AEO 2023 Table 52'!49:49,MATCH(AB$4,'AEO 2023 Table 52'!$13:$13,0))*1000</f>
        <v>59376.038</v>
      </c>
      <c r="AC124" s="53">
        <f>INDEX('AEO 2023 Table 52'!49:49,MATCH(AC$4,'AEO 2023 Table 52'!$13:$13,0))*1000</f>
        <v>59398.849000000002</v>
      </c>
      <c r="AD124" s="53">
        <f>INDEX('AEO 2023 Table 52'!49:49,MATCH(AD$4,'AEO 2023 Table 52'!$13:$13,0))*1000</f>
        <v>59421.557999999997</v>
      </c>
      <c r="AE124" s="53">
        <f>INDEX('AEO 2023 Table 52'!49:49,MATCH(AE$4,'AEO 2023 Table 52'!$13:$13,0))*1000</f>
        <v>59443.210999999996</v>
      </c>
      <c r="AF124" s="53">
        <f>INDEX('AEO 2023 Table 52'!49:49,MATCH(AF$4,'AEO 2023 Table 52'!$13:$13,0))*1000</f>
        <v>59458.565000000002</v>
      </c>
    </row>
    <row r="125" spans="1:32" s="47" customFormat="1" ht="15" thickBot="1" x14ac:dyDescent="0.4">
      <c r="A125" s="46"/>
      <c r="B125" s="48" t="s">
        <v>23</v>
      </c>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c r="AA125" s="49"/>
      <c r="AB125" s="49"/>
      <c r="AC125" s="49"/>
      <c r="AD125" s="49"/>
      <c r="AE125" s="49"/>
      <c r="AF125" s="49"/>
    </row>
    <row r="126" spans="1:32" ht="15" thickTop="1" x14ac:dyDescent="0.35">
      <c r="B126" t="s">
        <v>168</v>
      </c>
      <c r="C126" s="41">
        <f>INDEX('AEO 2022 Table 52'!186:186,MATCH(C$4,'AEO 2022 Table 52'!$14:$14,0))*1000</f>
        <v>0</v>
      </c>
      <c r="D126" s="41">
        <f>INDEX('AEO 2023 Table 52'!194:194,MATCH(D$4,'AEO 2023 Table 52'!$13:$13,0))*1000</f>
        <v>0</v>
      </c>
      <c r="E126" s="41">
        <f>INDEX('AEO 2023 Table 52'!194:194,MATCH(E$4,'AEO 2023 Table 52'!$13:$13,0))*1000</f>
        <v>0</v>
      </c>
      <c r="F126" s="41">
        <f>INDEX('AEO 2023 Table 52'!194:194,MATCH(F$4,'AEO 2023 Table 52'!$13:$13,0))*1000</f>
        <v>0</v>
      </c>
      <c r="G126" s="41">
        <f>INDEX('AEO 2023 Table 52'!194:194,MATCH(G$4,'AEO 2023 Table 52'!$13:$13,0))*1000</f>
        <v>0</v>
      </c>
      <c r="H126" s="41">
        <f>INDEX('AEO 2023 Table 52'!194:194,MATCH(H$4,'AEO 2023 Table 52'!$13:$13,0))*1000</f>
        <v>0</v>
      </c>
      <c r="I126" s="41">
        <f>INDEX('AEO 2023 Table 52'!194:194,MATCH(I$4,'AEO 2023 Table 52'!$13:$13,0))*1000</f>
        <v>0</v>
      </c>
      <c r="J126" s="41">
        <f>INDEX('AEO 2023 Table 52'!194:194,MATCH(J$4,'AEO 2023 Table 52'!$13:$13,0))*1000</f>
        <v>0</v>
      </c>
      <c r="K126" s="41">
        <f>INDEX('AEO 2023 Table 52'!194:194,MATCH(K$4,'AEO 2023 Table 52'!$13:$13,0))*1000</f>
        <v>0</v>
      </c>
      <c r="L126" s="41">
        <f>INDEX('AEO 2023 Table 52'!194:194,MATCH(L$4,'AEO 2023 Table 52'!$13:$13,0))*1000</f>
        <v>0</v>
      </c>
      <c r="M126" s="41">
        <f>INDEX('AEO 2023 Table 52'!194:194,MATCH(M$4,'AEO 2023 Table 52'!$13:$13,0))*1000</f>
        <v>0</v>
      </c>
      <c r="N126" s="41">
        <f>INDEX('AEO 2023 Table 52'!194:194,MATCH(N$4,'AEO 2023 Table 52'!$13:$13,0))*1000</f>
        <v>0</v>
      </c>
      <c r="O126" s="41">
        <f>INDEX('AEO 2023 Table 52'!194:194,MATCH(O$4,'AEO 2023 Table 52'!$13:$13,0))*1000</f>
        <v>0</v>
      </c>
      <c r="P126" s="41">
        <f>INDEX('AEO 2023 Table 52'!194:194,MATCH(P$4,'AEO 2023 Table 52'!$13:$13,0))*1000</f>
        <v>0</v>
      </c>
      <c r="Q126" s="41">
        <f>INDEX('AEO 2023 Table 52'!194:194,MATCH(Q$4,'AEO 2023 Table 52'!$13:$13,0))*1000</f>
        <v>0</v>
      </c>
      <c r="R126" s="41">
        <f>INDEX('AEO 2023 Table 52'!194:194,MATCH(R$4,'AEO 2023 Table 52'!$13:$13,0))*1000</f>
        <v>0</v>
      </c>
      <c r="S126" s="41">
        <f>INDEX('AEO 2023 Table 52'!194:194,MATCH(S$4,'AEO 2023 Table 52'!$13:$13,0))*1000</f>
        <v>0</v>
      </c>
      <c r="T126" s="41">
        <f>INDEX('AEO 2023 Table 52'!194:194,MATCH(T$4,'AEO 2023 Table 52'!$13:$13,0))*1000</f>
        <v>0</v>
      </c>
      <c r="U126" s="41">
        <f>INDEX('AEO 2023 Table 52'!194:194,MATCH(U$4,'AEO 2023 Table 52'!$13:$13,0))*1000</f>
        <v>0</v>
      </c>
      <c r="V126" s="41">
        <f>INDEX('AEO 2023 Table 52'!194:194,MATCH(V$4,'AEO 2023 Table 52'!$13:$13,0))*1000</f>
        <v>0</v>
      </c>
      <c r="W126" s="41">
        <f>INDEX('AEO 2023 Table 52'!194:194,MATCH(W$4,'AEO 2023 Table 52'!$13:$13,0))*1000</f>
        <v>0</v>
      </c>
      <c r="X126" s="41">
        <f>INDEX('AEO 2023 Table 52'!194:194,MATCH(X$4,'AEO 2023 Table 52'!$13:$13,0))*1000</f>
        <v>0</v>
      </c>
      <c r="Y126" s="41">
        <f>INDEX('AEO 2023 Table 52'!194:194,MATCH(Y$4,'AEO 2023 Table 52'!$13:$13,0))*1000</f>
        <v>0</v>
      </c>
      <c r="Z126" s="41">
        <f>INDEX('AEO 2023 Table 52'!194:194,MATCH(Z$4,'AEO 2023 Table 52'!$13:$13,0))*1000</f>
        <v>0</v>
      </c>
      <c r="AA126" s="41">
        <f>INDEX('AEO 2023 Table 52'!194:194,MATCH(AA$4,'AEO 2023 Table 52'!$13:$13,0))*1000</f>
        <v>0</v>
      </c>
      <c r="AB126" s="41">
        <f>INDEX('AEO 2023 Table 52'!194:194,MATCH(AB$4,'AEO 2023 Table 52'!$13:$13,0))*1000</f>
        <v>0</v>
      </c>
      <c r="AC126" s="41">
        <f>INDEX('AEO 2023 Table 52'!194:194,MATCH(AC$4,'AEO 2023 Table 52'!$13:$13,0))*1000</f>
        <v>0</v>
      </c>
      <c r="AD126" s="41">
        <f>INDEX('AEO 2023 Table 52'!194:194,MATCH(AD$4,'AEO 2023 Table 52'!$13:$13,0))*1000</f>
        <v>0</v>
      </c>
      <c r="AE126" s="41">
        <f>INDEX('AEO 2023 Table 52'!194:194,MATCH(AE$4,'AEO 2023 Table 52'!$13:$13,0))*1000</f>
        <v>0</v>
      </c>
      <c r="AF126" s="41">
        <f>INDEX('AEO 2023 Table 52'!194:194,MATCH(AF$4,'AEO 2023 Table 52'!$13:$13,0))*1000</f>
        <v>0</v>
      </c>
    </row>
    <row r="127" spans="1:32" x14ac:dyDescent="0.35">
      <c r="B127" t="s">
        <v>169</v>
      </c>
      <c r="C127" s="27">
        <f>INDEX('AEO 2022 Table 52'!187:187,MATCH(C$4,'AEO 2022 Table 52'!$14:$14,0))*1000</f>
        <v>49708.754999999997</v>
      </c>
      <c r="D127" s="27">
        <f>INDEX('AEO 2023 Table 52'!195:195,MATCH(D$4,'AEO 2023 Table 52'!$13:$13,0))*1000</f>
        <v>51210.780999999995</v>
      </c>
      <c r="E127" s="27">
        <f>INDEX('AEO 2023 Table 52'!195:195,MATCH(E$4,'AEO 2023 Table 52'!$13:$13,0))*1000</f>
        <v>50051.14</v>
      </c>
      <c r="F127" s="27">
        <f>INDEX('AEO 2023 Table 52'!195:195,MATCH(F$4,'AEO 2023 Table 52'!$13:$13,0))*1000</f>
        <v>48931.995000000003</v>
      </c>
      <c r="G127" s="27">
        <f>INDEX('AEO 2023 Table 52'!195:195,MATCH(G$4,'AEO 2023 Table 52'!$13:$13,0))*1000</f>
        <v>47611.694000000003</v>
      </c>
      <c r="H127" s="27">
        <f>INDEX('AEO 2023 Table 52'!195:195,MATCH(H$4,'AEO 2023 Table 52'!$13:$13,0))*1000</f>
        <v>46686.134000000005</v>
      </c>
      <c r="I127" s="27">
        <f>INDEX('AEO 2023 Table 52'!195:195,MATCH(I$4,'AEO 2023 Table 52'!$13:$13,0))*1000</f>
        <v>45764.633000000002</v>
      </c>
      <c r="J127" s="27">
        <f>INDEX('AEO 2023 Table 52'!195:195,MATCH(J$4,'AEO 2023 Table 52'!$13:$13,0))*1000</f>
        <v>45040.595999999998</v>
      </c>
      <c r="K127" s="27">
        <f>INDEX('AEO 2023 Table 52'!195:195,MATCH(K$4,'AEO 2023 Table 52'!$13:$13,0))*1000</f>
        <v>44354.519</v>
      </c>
      <c r="L127" s="27">
        <f>INDEX('AEO 2023 Table 52'!195:195,MATCH(L$4,'AEO 2023 Table 52'!$13:$13,0))*1000</f>
        <v>43893.386999999995</v>
      </c>
      <c r="M127" s="27">
        <f>INDEX('AEO 2023 Table 52'!195:195,MATCH(M$4,'AEO 2023 Table 52'!$13:$13,0))*1000</f>
        <v>43756.103999999999</v>
      </c>
      <c r="N127" s="27">
        <f>INDEX('AEO 2023 Table 52'!195:195,MATCH(N$4,'AEO 2023 Table 52'!$13:$13,0))*1000</f>
        <v>43538.455999999998</v>
      </c>
      <c r="O127" s="27">
        <f>INDEX('AEO 2023 Table 52'!195:195,MATCH(O$4,'AEO 2023 Table 52'!$13:$13,0))*1000</f>
        <v>43329.777000000002</v>
      </c>
      <c r="P127" s="27">
        <f>INDEX('AEO 2023 Table 52'!195:195,MATCH(P$4,'AEO 2023 Table 52'!$13:$13,0))*1000</f>
        <v>43119.186000000002</v>
      </c>
      <c r="Q127" s="27">
        <f>INDEX('AEO 2023 Table 52'!195:195,MATCH(Q$4,'AEO 2023 Table 52'!$13:$13,0))*1000</f>
        <v>42917.32</v>
      </c>
      <c r="R127" s="27">
        <f>INDEX('AEO 2023 Table 52'!195:195,MATCH(R$4,'AEO 2023 Table 52'!$13:$13,0))*1000</f>
        <v>42779.830999999998</v>
      </c>
      <c r="S127" s="27">
        <f>INDEX('AEO 2023 Table 52'!195:195,MATCH(S$4,'AEO 2023 Table 52'!$13:$13,0))*1000</f>
        <v>42659.809000000001</v>
      </c>
      <c r="T127" s="27">
        <f>INDEX('AEO 2023 Table 52'!195:195,MATCH(T$4,'AEO 2023 Table 52'!$13:$13,0))*1000</f>
        <v>42545.639000000003</v>
      </c>
      <c r="U127" s="27">
        <f>INDEX('AEO 2023 Table 52'!195:195,MATCH(U$4,'AEO 2023 Table 52'!$13:$13,0))*1000</f>
        <v>42452.274000000005</v>
      </c>
      <c r="V127" s="27">
        <f>INDEX('AEO 2023 Table 52'!195:195,MATCH(V$4,'AEO 2023 Table 52'!$13:$13,0))*1000</f>
        <v>42376.365999999995</v>
      </c>
      <c r="W127" s="27">
        <f>INDEX('AEO 2023 Table 52'!195:195,MATCH(W$4,'AEO 2023 Table 52'!$13:$13,0))*1000</f>
        <v>42308.186000000002</v>
      </c>
      <c r="X127" s="27">
        <f>INDEX('AEO 2023 Table 52'!195:195,MATCH(X$4,'AEO 2023 Table 52'!$13:$13,0))*1000</f>
        <v>42248.714</v>
      </c>
      <c r="Y127" s="27">
        <f>INDEX('AEO 2023 Table 52'!195:195,MATCH(Y$4,'AEO 2023 Table 52'!$13:$13,0))*1000</f>
        <v>42191.166000000005</v>
      </c>
      <c r="Z127" s="27">
        <f>INDEX('AEO 2023 Table 52'!195:195,MATCH(Z$4,'AEO 2023 Table 52'!$13:$13,0))*1000</f>
        <v>42143.368000000002</v>
      </c>
      <c r="AA127" s="27">
        <f>INDEX('AEO 2023 Table 52'!195:195,MATCH(AA$4,'AEO 2023 Table 52'!$13:$13,0))*1000</f>
        <v>42101.565999999999</v>
      </c>
      <c r="AB127" s="27">
        <f>INDEX('AEO 2023 Table 52'!195:195,MATCH(AB$4,'AEO 2023 Table 52'!$13:$13,0))*1000</f>
        <v>42063.602000000006</v>
      </c>
      <c r="AC127" s="27">
        <f>INDEX('AEO 2023 Table 52'!195:195,MATCH(AC$4,'AEO 2023 Table 52'!$13:$13,0))*1000</f>
        <v>42027.195</v>
      </c>
      <c r="AD127" s="27">
        <f>INDEX('AEO 2023 Table 52'!195:195,MATCH(AD$4,'AEO 2023 Table 52'!$13:$13,0))*1000</f>
        <v>41995.617000000006</v>
      </c>
      <c r="AE127" s="27">
        <f>INDEX('AEO 2023 Table 52'!195:195,MATCH(AE$4,'AEO 2023 Table 52'!$13:$13,0))*1000</f>
        <v>41966.777999999998</v>
      </c>
      <c r="AF127" s="27">
        <f>INDEX('AEO 2023 Table 52'!195:195,MATCH(AF$4,'AEO 2023 Table 52'!$13:$13,0))*1000</f>
        <v>41915.928</v>
      </c>
    </row>
    <row r="128" spans="1:32" x14ac:dyDescent="0.35">
      <c r="B128" t="s">
        <v>170</v>
      </c>
      <c r="C128" s="27">
        <f>INDEX('AEO 2022 Table 52'!188:188,MATCH(C$4,'AEO 2022 Table 52'!$14:$14,0))*1000</f>
        <v>42412.936999999998</v>
      </c>
      <c r="D128" s="27">
        <f>INDEX('AEO 2023 Table 52'!196:196,MATCH(D$4,'AEO 2023 Table 52'!$13:$13,0))*1000</f>
        <v>40259.472000000002</v>
      </c>
      <c r="E128" s="27">
        <f>INDEX('AEO 2023 Table 52'!196:196,MATCH(E$4,'AEO 2023 Table 52'!$13:$13,0))*1000</f>
        <v>39202.305</v>
      </c>
      <c r="F128" s="27">
        <f>INDEX('AEO 2023 Table 52'!196:196,MATCH(F$4,'AEO 2023 Table 52'!$13:$13,0))*1000</f>
        <v>38269.123</v>
      </c>
      <c r="G128" s="27">
        <f>INDEX('AEO 2023 Table 52'!196:196,MATCH(G$4,'AEO 2023 Table 52'!$13:$13,0))*1000</f>
        <v>37135.712</v>
      </c>
      <c r="H128" s="27">
        <f>INDEX('AEO 2023 Table 52'!196:196,MATCH(H$4,'AEO 2023 Table 52'!$13:$13,0))*1000</f>
        <v>36317.314000000006</v>
      </c>
      <c r="I128" s="27">
        <f>INDEX('AEO 2023 Table 52'!196:196,MATCH(I$4,'AEO 2023 Table 52'!$13:$13,0))*1000</f>
        <v>35519.450999999994</v>
      </c>
      <c r="J128" s="27">
        <f>INDEX('AEO 2023 Table 52'!196:196,MATCH(J$4,'AEO 2023 Table 52'!$13:$13,0))*1000</f>
        <v>34855.995000000003</v>
      </c>
      <c r="K128" s="27">
        <f>INDEX('AEO 2023 Table 52'!196:196,MATCH(K$4,'AEO 2023 Table 52'!$13:$13,0))*1000</f>
        <v>34248.055</v>
      </c>
      <c r="L128" s="27">
        <f>INDEX('AEO 2023 Table 52'!196:196,MATCH(L$4,'AEO 2023 Table 52'!$13:$13,0))*1000</f>
        <v>33835.667000000001</v>
      </c>
      <c r="M128" s="27">
        <f>INDEX('AEO 2023 Table 52'!196:196,MATCH(M$4,'AEO 2023 Table 52'!$13:$13,0))*1000</f>
        <v>33715.915999999997</v>
      </c>
      <c r="N128" s="27">
        <f>INDEX('AEO 2023 Table 52'!196:196,MATCH(N$4,'AEO 2023 Table 52'!$13:$13,0))*1000</f>
        <v>33535.969000000005</v>
      </c>
      <c r="O128" s="27">
        <f>INDEX('AEO 2023 Table 52'!196:196,MATCH(O$4,'AEO 2023 Table 52'!$13:$13,0))*1000</f>
        <v>33359.478000000003</v>
      </c>
      <c r="P128" s="27">
        <f>INDEX('AEO 2023 Table 52'!196:196,MATCH(P$4,'AEO 2023 Table 52'!$13:$13,0))*1000</f>
        <v>33158.714</v>
      </c>
      <c r="Q128" s="27">
        <f>INDEX('AEO 2023 Table 52'!196:196,MATCH(Q$4,'AEO 2023 Table 52'!$13:$13,0))*1000</f>
        <v>32962.639000000003</v>
      </c>
      <c r="R128" s="27">
        <f>INDEX('AEO 2023 Table 52'!196:196,MATCH(R$4,'AEO 2023 Table 52'!$13:$13,0))*1000</f>
        <v>32817.375</v>
      </c>
      <c r="S128" s="27">
        <f>INDEX('AEO 2023 Table 52'!196:196,MATCH(S$4,'AEO 2023 Table 52'!$13:$13,0))*1000</f>
        <v>32693.058000000001</v>
      </c>
      <c r="T128" s="27">
        <f>INDEX('AEO 2023 Table 52'!196:196,MATCH(T$4,'AEO 2023 Table 52'!$13:$13,0))*1000</f>
        <v>32583.697999999997</v>
      </c>
      <c r="U128" s="27">
        <f>INDEX('AEO 2023 Table 52'!196:196,MATCH(U$4,'AEO 2023 Table 52'!$13:$13,0))*1000</f>
        <v>32472.935000000001</v>
      </c>
      <c r="V128" s="27">
        <f>INDEX('AEO 2023 Table 52'!196:196,MATCH(V$4,'AEO 2023 Table 52'!$13:$13,0))*1000</f>
        <v>32398.369000000002</v>
      </c>
      <c r="W128" s="27">
        <f>INDEX('AEO 2023 Table 52'!196:196,MATCH(W$4,'AEO 2023 Table 52'!$13:$13,0))*1000</f>
        <v>32327.717000000001</v>
      </c>
      <c r="X128" s="27">
        <f>INDEX('AEO 2023 Table 52'!196:196,MATCH(X$4,'AEO 2023 Table 52'!$13:$13,0))*1000</f>
        <v>32261.806</v>
      </c>
      <c r="Y128" s="27">
        <f>INDEX('AEO 2023 Table 52'!196:196,MATCH(Y$4,'AEO 2023 Table 52'!$13:$13,0))*1000</f>
        <v>32204.532999999999</v>
      </c>
      <c r="Z128" s="27">
        <f>INDEX('AEO 2023 Table 52'!196:196,MATCH(Z$4,'AEO 2023 Table 52'!$13:$13,0))*1000</f>
        <v>32164.920999999998</v>
      </c>
      <c r="AA128" s="27">
        <f>INDEX('AEO 2023 Table 52'!196:196,MATCH(AA$4,'AEO 2023 Table 52'!$13:$13,0))*1000</f>
        <v>32128.371999999999</v>
      </c>
      <c r="AB128" s="27">
        <f>INDEX('AEO 2023 Table 52'!196:196,MATCH(AB$4,'AEO 2023 Table 52'!$13:$13,0))*1000</f>
        <v>32094.875</v>
      </c>
      <c r="AC128" s="27">
        <f>INDEX('AEO 2023 Table 52'!196:196,MATCH(AC$4,'AEO 2023 Table 52'!$13:$13,0))*1000</f>
        <v>32065.449000000001</v>
      </c>
      <c r="AD128" s="27">
        <f>INDEX('AEO 2023 Table 52'!196:196,MATCH(AD$4,'AEO 2023 Table 52'!$13:$13,0))*1000</f>
        <v>32040.484999999997</v>
      </c>
      <c r="AE128" s="27">
        <f>INDEX('AEO 2023 Table 52'!196:196,MATCH(AE$4,'AEO 2023 Table 52'!$13:$13,0))*1000</f>
        <v>32014.522999999997</v>
      </c>
      <c r="AF128" s="27">
        <f>INDEX('AEO 2023 Table 52'!196:196,MATCH(AF$4,'AEO 2023 Table 52'!$13:$13,0))*1000</f>
        <v>31970.73</v>
      </c>
    </row>
    <row r="129" spans="1:32" x14ac:dyDescent="0.35">
      <c r="B129" t="s">
        <v>171</v>
      </c>
      <c r="C129" s="27">
        <f>INDEX('AEO 2022 Table 52'!189:189,MATCH(C$4,'AEO 2022 Table 52'!$14:$14,0))*1000</f>
        <v>43723.049000000006</v>
      </c>
      <c r="D129" s="27">
        <f>INDEX('AEO 2023 Table 52'!197:197,MATCH(D$4,'AEO 2023 Table 52'!$13:$13,0))*1000</f>
        <v>42084.063999999998</v>
      </c>
      <c r="E129" s="27">
        <f>INDEX('AEO 2023 Table 52'!197:197,MATCH(E$4,'AEO 2023 Table 52'!$13:$13,0))*1000</f>
        <v>41104.815999999999</v>
      </c>
      <c r="F129" s="27">
        <f>INDEX('AEO 2023 Table 52'!197:197,MATCH(F$4,'AEO 2023 Table 52'!$13:$13,0))*1000</f>
        <v>40178.558000000005</v>
      </c>
      <c r="G129" s="27">
        <f>INDEX('AEO 2023 Table 52'!197:197,MATCH(G$4,'AEO 2023 Table 52'!$13:$13,0))*1000</f>
        <v>39047.241000000002</v>
      </c>
      <c r="H129" s="27">
        <f>INDEX('AEO 2023 Table 52'!197:197,MATCH(H$4,'AEO 2023 Table 52'!$13:$13,0))*1000</f>
        <v>38191.218999999997</v>
      </c>
      <c r="I129" s="27">
        <f>INDEX('AEO 2023 Table 52'!197:197,MATCH(I$4,'AEO 2023 Table 52'!$13:$13,0))*1000</f>
        <v>37373.928</v>
      </c>
      <c r="J129" s="27">
        <f>INDEX('AEO 2023 Table 52'!197:197,MATCH(J$4,'AEO 2023 Table 52'!$13:$13,0))*1000</f>
        <v>36660.716999999997</v>
      </c>
      <c r="K129" s="27">
        <f>INDEX('AEO 2023 Table 52'!197:197,MATCH(K$4,'AEO 2023 Table 52'!$13:$13,0))*1000</f>
        <v>36025.623</v>
      </c>
      <c r="L129" s="27">
        <f>INDEX('AEO 2023 Table 52'!197:197,MATCH(L$4,'AEO 2023 Table 52'!$13:$13,0))*1000</f>
        <v>35590.392999999996</v>
      </c>
      <c r="M129" s="27">
        <f>INDEX('AEO 2023 Table 52'!197:197,MATCH(M$4,'AEO 2023 Table 52'!$13:$13,0))*1000</f>
        <v>35462.108999999997</v>
      </c>
      <c r="N129" s="27">
        <f>INDEX('AEO 2023 Table 52'!197:197,MATCH(N$4,'AEO 2023 Table 52'!$13:$13,0))*1000</f>
        <v>35272.171000000002</v>
      </c>
      <c r="O129" s="27">
        <f>INDEX('AEO 2023 Table 52'!197:197,MATCH(O$4,'AEO 2023 Table 52'!$13:$13,0))*1000</f>
        <v>35082.1</v>
      </c>
      <c r="P129" s="27">
        <f>INDEX('AEO 2023 Table 52'!197:197,MATCH(P$4,'AEO 2023 Table 52'!$13:$13,0))*1000</f>
        <v>34878.17</v>
      </c>
      <c r="Q129" s="27">
        <f>INDEX('AEO 2023 Table 52'!197:197,MATCH(Q$4,'AEO 2023 Table 52'!$13:$13,0))*1000</f>
        <v>34678.04</v>
      </c>
      <c r="R129" s="27">
        <f>INDEX('AEO 2023 Table 52'!197:197,MATCH(R$4,'AEO 2023 Table 52'!$13:$13,0))*1000</f>
        <v>34531.094000000005</v>
      </c>
      <c r="S129" s="27">
        <f>INDEX('AEO 2023 Table 52'!197:197,MATCH(S$4,'AEO 2023 Table 52'!$13:$13,0))*1000</f>
        <v>34404.938000000002</v>
      </c>
      <c r="T129" s="27">
        <f>INDEX('AEO 2023 Table 52'!197:197,MATCH(T$4,'AEO 2023 Table 52'!$13:$13,0))*1000</f>
        <v>34292.343000000001</v>
      </c>
      <c r="U129" s="27">
        <f>INDEX('AEO 2023 Table 52'!197:197,MATCH(U$4,'AEO 2023 Table 52'!$13:$13,0))*1000</f>
        <v>34179.332999999999</v>
      </c>
      <c r="V129" s="27">
        <f>INDEX('AEO 2023 Table 52'!197:197,MATCH(V$4,'AEO 2023 Table 52'!$13:$13,0))*1000</f>
        <v>34098.171000000002</v>
      </c>
      <c r="W129" s="27">
        <f>INDEX('AEO 2023 Table 52'!197:197,MATCH(W$4,'AEO 2023 Table 52'!$13:$13,0))*1000</f>
        <v>34023.581999999995</v>
      </c>
      <c r="X129" s="27">
        <f>INDEX('AEO 2023 Table 52'!197:197,MATCH(X$4,'AEO 2023 Table 52'!$13:$13,0))*1000</f>
        <v>33954.605000000003</v>
      </c>
      <c r="Y129" s="27">
        <f>INDEX('AEO 2023 Table 52'!197:197,MATCH(Y$4,'AEO 2023 Table 52'!$13:$13,0))*1000</f>
        <v>33891.731</v>
      </c>
      <c r="Z129" s="27">
        <f>INDEX('AEO 2023 Table 52'!197:197,MATCH(Z$4,'AEO 2023 Table 52'!$13:$13,0))*1000</f>
        <v>33849.113000000005</v>
      </c>
      <c r="AA129" s="27">
        <f>INDEX('AEO 2023 Table 52'!197:197,MATCH(AA$4,'AEO 2023 Table 52'!$13:$13,0))*1000</f>
        <v>33808.650999999998</v>
      </c>
      <c r="AB129" s="27">
        <f>INDEX('AEO 2023 Table 52'!197:197,MATCH(AB$4,'AEO 2023 Table 52'!$13:$13,0))*1000</f>
        <v>33774.124000000003</v>
      </c>
      <c r="AC129" s="27">
        <f>INDEX('AEO 2023 Table 52'!197:197,MATCH(AC$4,'AEO 2023 Table 52'!$13:$13,0))*1000</f>
        <v>33742.241000000002</v>
      </c>
      <c r="AD129" s="27">
        <f>INDEX('AEO 2023 Table 52'!197:197,MATCH(AD$4,'AEO 2023 Table 52'!$13:$13,0))*1000</f>
        <v>33713.364000000001</v>
      </c>
      <c r="AE129" s="27">
        <f>INDEX('AEO 2023 Table 52'!197:197,MATCH(AE$4,'AEO 2023 Table 52'!$13:$13,0))*1000</f>
        <v>33686.217999999993</v>
      </c>
      <c r="AF129" s="27">
        <f>INDEX('AEO 2023 Table 52'!197:197,MATCH(AF$4,'AEO 2023 Table 52'!$13:$13,0))*1000</f>
        <v>33638.587999999996</v>
      </c>
    </row>
    <row r="130" spans="1:32" x14ac:dyDescent="0.35">
      <c r="B130" t="s">
        <v>172</v>
      </c>
      <c r="C130" s="27">
        <f>INDEX('AEO 2022 Table 52'!190:190,MATCH(C$4,'AEO 2022 Table 52'!$14:$14,0))*1000</f>
        <v>53067.241999999998</v>
      </c>
      <c r="D130" s="27">
        <f>INDEX('AEO 2023 Table 52'!198:198,MATCH(D$4,'AEO 2023 Table 52'!$13:$13,0))*1000</f>
        <v>45906.078000000001</v>
      </c>
      <c r="E130" s="27">
        <f>INDEX('AEO 2023 Table 52'!198:198,MATCH(E$4,'AEO 2023 Table 52'!$13:$13,0))*1000</f>
        <v>44821.64</v>
      </c>
      <c r="F130" s="27">
        <f>INDEX('AEO 2023 Table 52'!198:198,MATCH(F$4,'AEO 2023 Table 52'!$13:$13,0))*1000</f>
        <v>43815.170000000006</v>
      </c>
      <c r="G130" s="27">
        <f>INDEX('AEO 2023 Table 52'!198:198,MATCH(G$4,'AEO 2023 Table 52'!$13:$13,0))*1000</f>
        <v>42607.536</v>
      </c>
      <c r="H130" s="27">
        <f>INDEX('AEO 2023 Table 52'!198:198,MATCH(H$4,'AEO 2023 Table 52'!$13:$13,0))*1000</f>
        <v>41644.381999999998</v>
      </c>
      <c r="I130" s="27">
        <f>INDEX('AEO 2023 Table 52'!198:198,MATCH(I$4,'AEO 2023 Table 52'!$13:$13,0))*1000</f>
        <v>40718.155000000006</v>
      </c>
      <c r="J130" s="27">
        <f>INDEX('AEO 2023 Table 52'!198:198,MATCH(J$4,'AEO 2023 Table 52'!$13:$13,0))*1000</f>
        <v>39932.819000000003</v>
      </c>
      <c r="K130" s="27">
        <f>INDEX('AEO 2023 Table 52'!198:198,MATCH(K$4,'AEO 2023 Table 52'!$13:$13,0))*1000</f>
        <v>39214.806000000004</v>
      </c>
      <c r="L130" s="27">
        <f>INDEX('AEO 2023 Table 52'!198:198,MATCH(L$4,'AEO 2023 Table 52'!$13:$13,0))*1000</f>
        <v>38722.080000000002</v>
      </c>
      <c r="M130" s="27">
        <f>INDEX('AEO 2023 Table 52'!198:198,MATCH(M$4,'AEO 2023 Table 52'!$13:$13,0))*1000</f>
        <v>38566.161999999997</v>
      </c>
      <c r="N130" s="27">
        <f>INDEX('AEO 2023 Table 52'!198:198,MATCH(N$4,'AEO 2023 Table 52'!$13:$13,0))*1000</f>
        <v>38348.269999999997</v>
      </c>
      <c r="O130" s="27">
        <f>INDEX('AEO 2023 Table 52'!198:198,MATCH(O$4,'AEO 2023 Table 52'!$13:$13,0))*1000</f>
        <v>38131.573000000004</v>
      </c>
      <c r="P130" s="27">
        <f>INDEX('AEO 2023 Table 52'!198:198,MATCH(P$4,'AEO 2023 Table 52'!$13:$13,0))*1000</f>
        <v>37909.118999999999</v>
      </c>
      <c r="Q130" s="27">
        <f>INDEX('AEO 2023 Table 52'!198:198,MATCH(Q$4,'AEO 2023 Table 52'!$13:$13,0))*1000</f>
        <v>37689.545000000006</v>
      </c>
      <c r="R130" s="27">
        <f>INDEX('AEO 2023 Table 52'!198:198,MATCH(R$4,'AEO 2023 Table 52'!$13:$13,0))*1000</f>
        <v>37531.741999999998</v>
      </c>
      <c r="S130" s="27">
        <f>INDEX('AEO 2023 Table 52'!198:198,MATCH(S$4,'AEO 2023 Table 52'!$13:$13,0))*1000</f>
        <v>37393.021000000001</v>
      </c>
      <c r="T130" s="27">
        <f>INDEX('AEO 2023 Table 52'!198:198,MATCH(T$4,'AEO 2023 Table 52'!$13:$13,0))*1000</f>
        <v>37265.487999999998</v>
      </c>
      <c r="U130" s="27">
        <f>INDEX('AEO 2023 Table 52'!198:198,MATCH(U$4,'AEO 2023 Table 52'!$13:$13,0))*1000</f>
        <v>37143.096999999994</v>
      </c>
      <c r="V130" s="27">
        <f>INDEX('AEO 2023 Table 52'!198:198,MATCH(V$4,'AEO 2023 Table 52'!$13:$13,0))*1000</f>
        <v>37054.665000000001</v>
      </c>
      <c r="W130" s="27">
        <f>INDEX('AEO 2023 Table 52'!198:198,MATCH(W$4,'AEO 2023 Table 52'!$13:$13,0))*1000</f>
        <v>36970.711000000003</v>
      </c>
      <c r="X130" s="27">
        <f>INDEX('AEO 2023 Table 52'!198:198,MATCH(X$4,'AEO 2023 Table 52'!$13:$13,0))*1000</f>
        <v>36893.523999999998</v>
      </c>
      <c r="Y130" s="27">
        <f>INDEX('AEO 2023 Table 52'!198:198,MATCH(Y$4,'AEO 2023 Table 52'!$13:$13,0))*1000</f>
        <v>36825.252999999997</v>
      </c>
      <c r="Z130" s="27">
        <f>INDEX('AEO 2023 Table 52'!198:198,MATCH(Z$4,'AEO 2023 Table 52'!$13:$13,0))*1000</f>
        <v>36774.555</v>
      </c>
      <c r="AA130" s="27">
        <f>INDEX('AEO 2023 Table 52'!198:198,MATCH(AA$4,'AEO 2023 Table 52'!$13:$13,0))*1000</f>
        <v>36727.127</v>
      </c>
      <c r="AB130" s="27">
        <f>INDEX('AEO 2023 Table 52'!198:198,MATCH(AB$4,'AEO 2023 Table 52'!$13:$13,0))*1000</f>
        <v>36684.120000000003</v>
      </c>
      <c r="AC130" s="27">
        <f>INDEX('AEO 2023 Table 52'!198:198,MATCH(AC$4,'AEO 2023 Table 52'!$13:$13,0))*1000</f>
        <v>36645.663999999997</v>
      </c>
      <c r="AD130" s="27">
        <f>INDEX('AEO 2023 Table 52'!198:198,MATCH(AD$4,'AEO 2023 Table 52'!$13:$13,0))*1000</f>
        <v>36610.641000000003</v>
      </c>
      <c r="AE130" s="27">
        <f>INDEX('AEO 2023 Table 52'!198:198,MATCH(AE$4,'AEO 2023 Table 52'!$13:$13,0))*1000</f>
        <v>36576.591</v>
      </c>
      <c r="AF130" s="27">
        <f>INDEX('AEO 2023 Table 52'!198:198,MATCH(AF$4,'AEO 2023 Table 52'!$13:$13,0))*1000</f>
        <v>36523.673999999999</v>
      </c>
    </row>
    <row r="131" spans="1:32" x14ac:dyDescent="0.35">
      <c r="B131" t="s">
        <v>173</v>
      </c>
      <c r="C131" s="27">
        <f>INDEX('AEO 2022 Table 52'!191:191,MATCH(C$4,'AEO 2022 Table 52'!$14:$14,0))*1000</f>
        <v>112672.06600000001</v>
      </c>
      <c r="D131" s="27">
        <f>INDEX('AEO 2023 Table 52'!199:199,MATCH(D$4,'AEO 2023 Table 52'!$13:$13,0))*1000</f>
        <v>82316.574000000008</v>
      </c>
      <c r="E131" s="27">
        <f>INDEX('AEO 2023 Table 52'!199:199,MATCH(E$4,'AEO 2023 Table 52'!$13:$13,0))*1000</f>
        <v>81161.84199999999</v>
      </c>
      <c r="F131" s="27">
        <f>INDEX('AEO 2023 Table 52'!199:199,MATCH(F$4,'AEO 2023 Table 52'!$13:$13,0))*1000</f>
        <v>80038.039999999994</v>
      </c>
      <c r="G131" s="27">
        <f>INDEX('AEO 2023 Table 52'!199:199,MATCH(G$4,'AEO 2023 Table 52'!$13:$13,0))*1000</f>
        <v>78885.887000000002</v>
      </c>
      <c r="H131" s="27">
        <f>INDEX('AEO 2023 Table 52'!199:199,MATCH(H$4,'AEO 2023 Table 52'!$13:$13,0))*1000</f>
        <v>78024.773000000001</v>
      </c>
      <c r="I131" s="27">
        <f>INDEX('AEO 2023 Table 52'!199:199,MATCH(I$4,'AEO 2023 Table 52'!$13:$13,0))*1000</f>
        <v>77206.078000000009</v>
      </c>
      <c r="J131" s="27">
        <f>INDEX('AEO 2023 Table 52'!199:199,MATCH(J$4,'AEO 2023 Table 52'!$13:$13,0))*1000</f>
        <v>76564.063999999998</v>
      </c>
      <c r="K131" s="27">
        <f>INDEX('AEO 2023 Table 52'!199:199,MATCH(K$4,'AEO 2023 Table 52'!$13:$13,0))*1000</f>
        <v>75907.326000000001</v>
      </c>
      <c r="L131" s="27">
        <f>INDEX('AEO 2023 Table 52'!199:199,MATCH(L$4,'AEO 2023 Table 52'!$13:$13,0))*1000</f>
        <v>75463.233999999997</v>
      </c>
      <c r="M131" s="27">
        <f>INDEX('AEO 2023 Table 52'!199:199,MATCH(M$4,'AEO 2023 Table 52'!$13:$13,0))*1000</f>
        <v>75339.21100000001</v>
      </c>
      <c r="N131" s="27">
        <f>INDEX('AEO 2023 Table 52'!199:199,MATCH(N$4,'AEO 2023 Table 52'!$13:$13,0))*1000</f>
        <v>75129.149999999994</v>
      </c>
      <c r="O131" s="27">
        <f>INDEX('AEO 2023 Table 52'!199:199,MATCH(O$4,'AEO 2023 Table 52'!$13:$13,0))*1000</f>
        <v>74926.933000000005</v>
      </c>
      <c r="P131" s="27">
        <f>INDEX('AEO 2023 Table 52'!199:199,MATCH(P$4,'AEO 2023 Table 52'!$13:$13,0))*1000</f>
        <v>74721.489000000001</v>
      </c>
      <c r="Q131" s="27">
        <f>INDEX('AEO 2023 Table 52'!199:199,MATCH(Q$4,'AEO 2023 Table 52'!$13:$13,0))*1000</f>
        <v>74525.260999999999</v>
      </c>
      <c r="R131" s="27">
        <f>INDEX('AEO 2023 Table 52'!199:199,MATCH(R$4,'AEO 2023 Table 52'!$13:$13,0))*1000</f>
        <v>74393.210999999996</v>
      </c>
      <c r="S131" s="27">
        <f>INDEX('AEO 2023 Table 52'!199:199,MATCH(S$4,'AEO 2023 Table 52'!$13:$13,0))*1000</f>
        <v>74272.437999999995</v>
      </c>
      <c r="T131" s="27">
        <f>INDEX('AEO 2023 Table 52'!199:199,MATCH(T$4,'AEO 2023 Table 52'!$13:$13,0))*1000</f>
        <v>74161.606</v>
      </c>
      <c r="U131" s="27">
        <f>INDEX('AEO 2023 Table 52'!199:199,MATCH(U$4,'AEO 2023 Table 52'!$13:$13,0))*1000</f>
        <v>74069.404999999999</v>
      </c>
      <c r="V131" s="27">
        <f>INDEX('AEO 2023 Table 52'!199:199,MATCH(V$4,'AEO 2023 Table 52'!$13:$13,0))*1000</f>
        <v>73996.887000000002</v>
      </c>
      <c r="W131" s="27">
        <f>INDEX('AEO 2023 Table 52'!199:199,MATCH(W$4,'AEO 2023 Table 52'!$13:$13,0))*1000</f>
        <v>73932.732000000004</v>
      </c>
      <c r="X131" s="27">
        <f>INDEX('AEO 2023 Table 52'!199:199,MATCH(X$4,'AEO 2023 Table 52'!$13:$13,0))*1000</f>
        <v>73874.573000000004</v>
      </c>
      <c r="Y131" s="27">
        <f>INDEX('AEO 2023 Table 52'!199:199,MATCH(Y$4,'AEO 2023 Table 52'!$13:$13,0))*1000</f>
        <v>73817.993000000002</v>
      </c>
      <c r="Z131" s="27">
        <f>INDEX('AEO 2023 Table 52'!199:199,MATCH(Z$4,'AEO 2023 Table 52'!$13:$13,0))*1000</f>
        <v>73775.108000000007</v>
      </c>
      <c r="AA131" s="27">
        <f>INDEX('AEO 2023 Table 52'!199:199,MATCH(AA$4,'AEO 2023 Table 52'!$13:$13,0))*1000</f>
        <v>73736.892999999996</v>
      </c>
      <c r="AB131" s="27">
        <f>INDEX('AEO 2023 Table 52'!199:199,MATCH(AB$4,'AEO 2023 Table 52'!$13:$13,0))*1000</f>
        <v>73701.637000000002</v>
      </c>
      <c r="AC131" s="27">
        <f>INDEX('AEO 2023 Table 52'!199:199,MATCH(AC$4,'AEO 2023 Table 52'!$13:$13,0))*1000</f>
        <v>73669.212</v>
      </c>
      <c r="AD131" s="27">
        <f>INDEX('AEO 2023 Table 52'!199:199,MATCH(AD$4,'AEO 2023 Table 52'!$13:$13,0))*1000</f>
        <v>73639.731999999989</v>
      </c>
      <c r="AE131" s="27">
        <f>INDEX('AEO 2023 Table 52'!199:199,MATCH(AE$4,'AEO 2023 Table 52'!$13:$13,0))*1000</f>
        <v>73612.762000000002</v>
      </c>
      <c r="AF131" s="27">
        <f>INDEX('AEO 2023 Table 52'!199:199,MATCH(AF$4,'AEO 2023 Table 52'!$13:$13,0))*1000</f>
        <v>73565.239000000001</v>
      </c>
    </row>
    <row r="132" spans="1:32" x14ac:dyDescent="0.35">
      <c r="B132" t="s">
        <v>218</v>
      </c>
      <c r="C132" s="27">
        <f>INDEX('AEO 2022 Table 52'!192:192,MATCH(C$4,'AEO 2022 Table 52'!$14:$14,0))*1000</f>
        <v>44426.043999999994</v>
      </c>
      <c r="D132" s="27">
        <f>INDEX('AEO 2023 Table 52'!200:200,MATCH(D$4,'AEO 2023 Table 52'!$13:$13,0))*1000</f>
        <v>40057.93</v>
      </c>
      <c r="E132" s="27">
        <f>INDEX('AEO 2023 Table 52'!200:200,MATCH(E$4,'AEO 2023 Table 52'!$13:$13,0))*1000</f>
        <v>39079.33</v>
      </c>
      <c r="F132" s="27">
        <f>INDEX('AEO 2023 Table 52'!200:200,MATCH(F$4,'AEO 2023 Table 52'!$13:$13,0))*1000</f>
        <v>38166.106999999996</v>
      </c>
      <c r="G132" s="27">
        <f>INDEX('AEO 2023 Table 52'!200:200,MATCH(G$4,'AEO 2023 Table 52'!$13:$13,0))*1000</f>
        <v>37074.127</v>
      </c>
      <c r="H132" s="27">
        <f>INDEX('AEO 2023 Table 52'!200:200,MATCH(H$4,'AEO 2023 Table 52'!$13:$13,0))*1000</f>
        <v>36222.427000000003</v>
      </c>
      <c r="I132" s="27">
        <f>INDEX('AEO 2023 Table 52'!200:200,MATCH(I$4,'AEO 2023 Table 52'!$13:$13,0))*1000</f>
        <v>35402.622000000003</v>
      </c>
      <c r="J132" s="27">
        <f>INDEX('AEO 2023 Table 52'!200:200,MATCH(J$4,'AEO 2023 Table 52'!$13:$13,0))*1000</f>
        <v>34704.371999999996</v>
      </c>
      <c r="K132" s="27">
        <f>INDEX('AEO 2023 Table 52'!200:200,MATCH(K$4,'AEO 2023 Table 52'!$13:$13,0))*1000</f>
        <v>34073.832999999999</v>
      </c>
      <c r="L132" s="27">
        <f>INDEX('AEO 2023 Table 52'!200:200,MATCH(L$4,'AEO 2023 Table 52'!$13:$13,0))*1000</f>
        <v>33642.712</v>
      </c>
      <c r="M132" s="27">
        <f>INDEX('AEO 2023 Table 52'!200:200,MATCH(M$4,'AEO 2023 Table 52'!$13:$13,0))*1000</f>
        <v>33513.714</v>
      </c>
      <c r="N132" s="27">
        <f>INDEX('AEO 2023 Table 52'!200:200,MATCH(N$4,'AEO 2023 Table 52'!$13:$13,0))*1000</f>
        <v>33323.284</v>
      </c>
      <c r="O132" s="27">
        <f>INDEX('AEO 2023 Table 52'!200:200,MATCH(O$4,'AEO 2023 Table 52'!$13:$13,0))*1000</f>
        <v>33130.302000000003</v>
      </c>
      <c r="P132" s="27">
        <f>INDEX('AEO 2023 Table 52'!200:200,MATCH(P$4,'AEO 2023 Table 52'!$13:$13,0))*1000</f>
        <v>32924.067999999999</v>
      </c>
      <c r="Q132" s="27">
        <f>INDEX('AEO 2023 Table 52'!200:200,MATCH(Q$4,'AEO 2023 Table 52'!$13:$13,0))*1000</f>
        <v>32721.454999999998</v>
      </c>
      <c r="R132" s="27">
        <f>INDEX('AEO 2023 Table 52'!200:200,MATCH(R$4,'AEO 2023 Table 52'!$13:$13,0))*1000</f>
        <v>32577.919000000002</v>
      </c>
      <c r="S132" s="27">
        <f>INDEX('AEO 2023 Table 52'!200:200,MATCH(S$4,'AEO 2023 Table 52'!$13:$13,0))*1000</f>
        <v>32452.755000000005</v>
      </c>
      <c r="T132" s="27">
        <f>INDEX('AEO 2023 Table 52'!200:200,MATCH(T$4,'AEO 2023 Table 52'!$13:$13,0))*1000</f>
        <v>32341.244000000002</v>
      </c>
      <c r="U132" s="27">
        <f>INDEX('AEO 2023 Table 52'!200:200,MATCH(U$4,'AEO 2023 Table 52'!$13:$13,0))*1000</f>
        <v>32228.214</v>
      </c>
      <c r="V132" s="27">
        <f>INDEX('AEO 2023 Table 52'!200:200,MATCH(V$4,'AEO 2023 Table 52'!$13:$13,0))*1000</f>
        <v>32148.350000000002</v>
      </c>
      <c r="W132" s="27">
        <f>INDEX('AEO 2023 Table 52'!200:200,MATCH(W$4,'AEO 2023 Table 52'!$13:$13,0))*1000</f>
        <v>32075.297999999995</v>
      </c>
      <c r="X132" s="27">
        <f>INDEX('AEO 2023 Table 52'!200:200,MATCH(X$4,'AEO 2023 Table 52'!$13:$13,0))*1000</f>
        <v>32007.294000000002</v>
      </c>
      <c r="Y132" s="27">
        <f>INDEX('AEO 2023 Table 52'!200:200,MATCH(Y$4,'AEO 2023 Table 52'!$13:$13,0))*1000</f>
        <v>31945.262999999999</v>
      </c>
      <c r="Z132" s="27">
        <f>INDEX('AEO 2023 Table 52'!200:200,MATCH(Z$4,'AEO 2023 Table 52'!$13:$13,0))*1000</f>
        <v>31904.103999999999</v>
      </c>
      <c r="AA132" s="27">
        <f>INDEX('AEO 2023 Table 52'!200:200,MATCH(AA$4,'AEO 2023 Table 52'!$13:$13,0))*1000</f>
        <v>31864.298000000003</v>
      </c>
      <c r="AB132" s="27">
        <f>INDEX('AEO 2023 Table 52'!200:200,MATCH(AB$4,'AEO 2023 Table 52'!$13:$13,0))*1000</f>
        <v>31829.986999999997</v>
      </c>
      <c r="AC132" s="27">
        <f>INDEX('AEO 2023 Table 52'!200:200,MATCH(AC$4,'AEO 2023 Table 52'!$13:$13,0))*1000</f>
        <v>31799.679</v>
      </c>
      <c r="AD132" s="27">
        <f>INDEX('AEO 2023 Table 52'!200:200,MATCH(AD$4,'AEO 2023 Table 52'!$13:$13,0))*1000</f>
        <v>31770.752</v>
      </c>
      <c r="AE132" s="27">
        <f>INDEX('AEO 2023 Table 52'!200:200,MATCH(AE$4,'AEO 2023 Table 52'!$13:$13,0))*1000</f>
        <v>31744.633000000002</v>
      </c>
      <c r="AF132" s="27">
        <f>INDEX('AEO 2023 Table 52'!200:200,MATCH(AF$4,'AEO 2023 Table 52'!$13:$13,0))*1000</f>
        <v>31697.18</v>
      </c>
    </row>
    <row r="133" spans="1:32" x14ac:dyDescent="0.35">
      <c r="B133" t="s">
        <v>219</v>
      </c>
      <c r="C133" s="27">
        <f>INDEX('AEO 2022 Table 52'!193:193,MATCH(C$4,'AEO 2022 Table 52'!$14:$14,0))*1000</f>
        <v>59174.334999999999</v>
      </c>
      <c r="D133" s="27">
        <f>INDEX('AEO 2023 Table 52'!201:201,MATCH(D$4,'AEO 2023 Table 52'!$13:$13,0))*1000</f>
        <v>55474.964</v>
      </c>
      <c r="E133" s="27">
        <f>INDEX('AEO 2023 Table 52'!201:201,MATCH(E$4,'AEO 2023 Table 52'!$13:$13,0))*1000</f>
        <v>54144.840000000004</v>
      </c>
      <c r="F133" s="27">
        <f>INDEX('AEO 2023 Table 52'!201:201,MATCH(F$4,'AEO 2023 Table 52'!$13:$13,0))*1000</f>
        <v>52921.328999999998</v>
      </c>
      <c r="G133" s="27">
        <f>INDEX('AEO 2023 Table 52'!201:201,MATCH(G$4,'AEO 2023 Table 52'!$13:$13,0))*1000</f>
        <v>51497.044000000002</v>
      </c>
      <c r="H133" s="27">
        <f>INDEX('AEO 2023 Table 52'!201:201,MATCH(H$4,'AEO 2023 Table 52'!$13:$13,0))*1000</f>
        <v>50420.65</v>
      </c>
      <c r="I133" s="27">
        <f>INDEX('AEO 2023 Table 52'!201:201,MATCH(I$4,'AEO 2023 Table 52'!$13:$13,0))*1000</f>
        <v>49388.359000000004</v>
      </c>
      <c r="J133" s="27">
        <f>INDEX('AEO 2023 Table 52'!201:201,MATCH(J$4,'AEO 2023 Table 52'!$13:$13,0))*1000</f>
        <v>48501.800999999999</v>
      </c>
      <c r="K133" s="27">
        <f>INDEX('AEO 2023 Table 52'!201:201,MATCH(K$4,'AEO 2023 Table 52'!$13:$13,0))*1000</f>
        <v>47688.868999999999</v>
      </c>
      <c r="L133" s="27">
        <f>INDEX('AEO 2023 Table 52'!201:201,MATCH(L$4,'AEO 2023 Table 52'!$13:$13,0))*1000</f>
        <v>47126.789000000004</v>
      </c>
      <c r="M133" s="27">
        <f>INDEX('AEO 2023 Table 52'!201:201,MATCH(M$4,'AEO 2023 Table 52'!$13:$13,0))*1000</f>
        <v>46936.79</v>
      </c>
      <c r="N133" s="27">
        <f>INDEX('AEO 2023 Table 52'!201:201,MATCH(N$4,'AEO 2023 Table 52'!$13:$13,0))*1000</f>
        <v>46685.668999999994</v>
      </c>
      <c r="O133" s="27">
        <f>INDEX('AEO 2023 Table 52'!201:201,MATCH(O$4,'AEO 2023 Table 52'!$13:$13,0))*1000</f>
        <v>46450.397000000004</v>
      </c>
      <c r="P133" s="27">
        <f>INDEX('AEO 2023 Table 52'!201:201,MATCH(P$4,'AEO 2023 Table 52'!$13:$13,0))*1000</f>
        <v>46211.857000000004</v>
      </c>
      <c r="Q133" s="27">
        <f>INDEX('AEO 2023 Table 52'!201:201,MATCH(Q$4,'AEO 2023 Table 52'!$13:$13,0))*1000</f>
        <v>45983.337</v>
      </c>
      <c r="R133" s="27">
        <f>INDEX('AEO 2023 Table 52'!201:201,MATCH(R$4,'AEO 2023 Table 52'!$13:$13,0))*1000</f>
        <v>45817.943999999996</v>
      </c>
      <c r="S133" s="27">
        <f>INDEX('AEO 2023 Table 52'!201:201,MATCH(S$4,'AEO 2023 Table 52'!$13:$13,0))*1000</f>
        <v>45666.035000000003</v>
      </c>
      <c r="T133" s="27">
        <f>INDEX('AEO 2023 Table 52'!201:201,MATCH(T$4,'AEO 2023 Table 52'!$13:$13,0))*1000</f>
        <v>45530.402999999998</v>
      </c>
      <c r="U133" s="27">
        <f>INDEX('AEO 2023 Table 52'!201:201,MATCH(U$4,'AEO 2023 Table 52'!$13:$13,0))*1000</f>
        <v>45404.964</v>
      </c>
      <c r="V133" s="27">
        <f>INDEX('AEO 2023 Table 52'!201:201,MATCH(V$4,'AEO 2023 Table 52'!$13:$13,0))*1000</f>
        <v>45309.555</v>
      </c>
      <c r="W133" s="27">
        <f>INDEX('AEO 2023 Table 52'!201:201,MATCH(W$4,'AEO 2023 Table 52'!$13:$13,0))*1000</f>
        <v>45220.252999999997</v>
      </c>
      <c r="X133" s="27">
        <f>INDEX('AEO 2023 Table 52'!201:201,MATCH(X$4,'AEO 2023 Table 52'!$13:$13,0))*1000</f>
        <v>45139.58</v>
      </c>
      <c r="Y133" s="27">
        <f>INDEX('AEO 2023 Table 52'!201:201,MATCH(Y$4,'AEO 2023 Table 52'!$13:$13,0))*1000</f>
        <v>45064.551999999996</v>
      </c>
      <c r="Z133" s="27">
        <f>INDEX('AEO 2023 Table 52'!201:201,MATCH(Z$4,'AEO 2023 Table 52'!$13:$13,0))*1000</f>
        <v>45003.067000000003</v>
      </c>
      <c r="AA133" s="27">
        <f>INDEX('AEO 2023 Table 52'!201:201,MATCH(AA$4,'AEO 2023 Table 52'!$13:$13,0))*1000</f>
        <v>44948.013000000006</v>
      </c>
      <c r="AB133" s="27">
        <f>INDEX('AEO 2023 Table 52'!201:201,MATCH(AB$4,'AEO 2023 Table 52'!$13:$13,0))*1000</f>
        <v>44896.850999999995</v>
      </c>
      <c r="AC133" s="27">
        <f>INDEX('AEO 2023 Table 52'!201:201,MATCH(AC$4,'AEO 2023 Table 52'!$13:$13,0))*1000</f>
        <v>44849.644</v>
      </c>
      <c r="AD133" s="27">
        <f>INDEX('AEO 2023 Table 52'!201:201,MATCH(AD$4,'AEO 2023 Table 52'!$13:$13,0))*1000</f>
        <v>44806.426999999996</v>
      </c>
      <c r="AE133" s="27">
        <f>INDEX('AEO 2023 Table 52'!201:201,MATCH(AE$4,'AEO 2023 Table 52'!$13:$13,0))*1000</f>
        <v>44766.601999999999</v>
      </c>
      <c r="AF133" s="27">
        <f>INDEX('AEO 2023 Table 52'!201:201,MATCH(AF$4,'AEO 2023 Table 52'!$13:$13,0))*1000</f>
        <v>44707.012000000002</v>
      </c>
    </row>
    <row r="134" spans="1:32" x14ac:dyDescent="0.35">
      <c r="B134" t="s">
        <v>167</v>
      </c>
      <c r="C134" s="27">
        <f>INDEX('AEO 2022 Table 52'!194:194,MATCH(C$4,'AEO 2022 Table 52'!$14:$14,0))*1000</f>
        <v>46863.556000000004</v>
      </c>
      <c r="D134" s="27">
        <f>INDEX('AEO 2023 Table 52'!202:202,MATCH(D$4,'AEO 2023 Table 52'!$13:$13,0))*1000</f>
        <v>54745.171000000002</v>
      </c>
      <c r="E134" s="27">
        <f>INDEX('AEO 2023 Table 52'!202:202,MATCH(E$4,'AEO 2023 Table 52'!$13:$13,0))*1000</f>
        <v>53164.417000000001</v>
      </c>
      <c r="F134" s="27">
        <f>INDEX('AEO 2023 Table 52'!202:202,MATCH(F$4,'AEO 2023 Table 52'!$13:$13,0))*1000</f>
        <v>51814.880000000005</v>
      </c>
      <c r="G134" s="27">
        <f>INDEX('AEO 2023 Table 52'!202:202,MATCH(G$4,'AEO 2023 Table 52'!$13:$13,0))*1000</f>
        <v>50237.934000000001</v>
      </c>
      <c r="H134" s="27">
        <f>INDEX('AEO 2023 Table 52'!202:202,MATCH(H$4,'AEO 2023 Table 52'!$13:$13,0))*1000</f>
        <v>49114.478999999999</v>
      </c>
      <c r="I134" s="27">
        <f>INDEX('AEO 2023 Table 52'!202:202,MATCH(I$4,'AEO 2023 Table 52'!$13:$13,0))*1000</f>
        <v>48018.707000000002</v>
      </c>
      <c r="J134" s="27">
        <f>INDEX('AEO 2023 Table 52'!202:202,MATCH(J$4,'AEO 2023 Table 52'!$13:$13,0))*1000</f>
        <v>47145.068999999996</v>
      </c>
      <c r="K134" s="27">
        <f>INDEX('AEO 2023 Table 52'!202:202,MATCH(K$4,'AEO 2023 Table 52'!$13:$13,0))*1000</f>
        <v>46270.015999999996</v>
      </c>
      <c r="L134" s="27">
        <f>INDEX('AEO 2023 Table 52'!202:202,MATCH(L$4,'AEO 2023 Table 52'!$13:$13,0))*1000</f>
        <v>45683.192999999999</v>
      </c>
      <c r="M134" s="27">
        <f>INDEX('AEO 2023 Table 52'!202:202,MATCH(M$4,'AEO 2023 Table 52'!$13:$13,0))*1000</f>
        <v>45505.146000000001</v>
      </c>
      <c r="N134" s="27">
        <f>INDEX('AEO 2023 Table 52'!202:202,MATCH(N$4,'AEO 2023 Table 52'!$13:$13,0))*1000</f>
        <v>45268.062999999995</v>
      </c>
      <c r="O134" s="27">
        <f>INDEX('AEO 2023 Table 52'!202:202,MATCH(O$4,'AEO 2023 Table 52'!$13:$13,0))*1000</f>
        <v>45046.829000000005</v>
      </c>
      <c r="P134" s="27">
        <f>INDEX('AEO 2023 Table 52'!202:202,MATCH(P$4,'AEO 2023 Table 52'!$13:$13,0))*1000</f>
        <v>44777.110999999997</v>
      </c>
      <c r="Q134" s="27">
        <f>INDEX('AEO 2023 Table 52'!202:202,MATCH(Q$4,'AEO 2023 Table 52'!$13:$13,0))*1000</f>
        <v>44529.945</v>
      </c>
      <c r="R134" s="27">
        <f>INDEX('AEO 2023 Table 52'!202:202,MATCH(R$4,'AEO 2023 Table 52'!$13:$13,0))*1000</f>
        <v>44352.401999999995</v>
      </c>
      <c r="S134" s="27">
        <f>INDEX('AEO 2023 Table 52'!202:202,MATCH(S$4,'AEO 2023 Table 52'!$13:$13,0))*1000</f>
        <v>44186.531000000003</v>
      </c>
      <c r="T134" s="27">
        <f>INDEX('AEO 2023 Table 52'!202:202,MATCH(T$4,'AEO 2023 Table 52'!$13:$13,0))*1000</f>
        <v>44026.203000000001</v>
      </c>
      <c r="U134" s="27">
        <f>INDEX('AEO 2023 Table 52'!202:202,MATCH(U$4,'AEO 2023 Table 52'!$13:$13,0))*1000</f>
        <v>43884.167000000001</v>
      </c>
      <c r="V134" s="27">
        <f>INDEX('AEO 2023 Table 52'!202:202,MATCH(V$4,'AEO 2023 Table 52'!$13:$13,0))*1000</f>
        <v>43762.016000000003</v>
      </c>
      <c r="W134" s="27">
        <f>INDEX('AEO 2023 Table 52'!202:202,MATCH(W$4,'AEO 2023 Table 52'!$13:$13,0))*1000</f>
        <v>43651.211000000003</v>
      </c>
      <c r="X134" s="27">
        <f>INDEX('AEO 2023 Table 52'!202:202,MATCH(X$4,'AEO 2023 Table 52'!$13:$13,0))*1000</f>
        <v>43547.146000000001</v>
      </c>
      <c r="Y134" s="27">
        <f>INDEX('AEO 2023 Table 52'!202:202,MATCH(Y$4,'AEO 2023 Table 52'!$13:$13,0))*1000</f>
        <v>43445.267</v>
      </c>
      <c r="Z134" s="27">
        <f>INDEX('AEO 2023 Table 52'!202:202,MATCH(Z$4,'AEO 2023 Table 52'!$13:$13,0))*1000</f>
        <v>43363.334999999999</v>
      </c>
      <c r="AA134" s="27">
        <f>INDEX('AEO 2023 Table 52'!202:202,MATCH(AA$4,'AEO 2023 Table 52'!$13:$13,0))*1000</f>
        <v>43285.483999999997</v>
      </c>
      <c r="AB134" s="27">
        <f>INDEX('AEO 2023 Table 52'!202:202,MATCH(AB$4,'AEO 2023 Table 52'!$13:$13,0))*1000</f>
        <v>43212.822</v>
      </c>
      <c r="AC134" s="27">
        <f>INDEX('AEO 2023 Table 52'!202:202,MATCH(AC$4,'AEO 2023 Table 52'!$13:$13,0))*1000</f>
        <v>43145.912000000004</v>
      </c>
      <c r="AD134" s="27">
        <f>INDEX('AEO 2023 Table 52'!202:202,MATCH(AD$4,'AEO 2023 Table 52'!$13:$13,0))*1000</f>
        <v>43081.619000000006</v>
      </c>
      <c r="AE134" s="27">
        <f>INDEX('AEO 2023 Table 52'!202:202,MATCH(AE$4,'AEO 2023 Table 52'!$13:$13,0))*1000</f>
        <v>43020.988000000005</v>
      </c>
      <c r="AF134" s="27">
        <f>INDEX('AEO 2023 Table 52'!202:202,MATCH(AF$4,'AEO 2023 Table 52'!$13:$13,0))*1000</f>
        <v>42958.092000000004</v>
      </c>
    </row>
    <row r="135" spans="1:32" x14ac:dyDescent="0.35">
      <c r="B135" t="s">
        <v>174</v>
      </c>
      <c r="C135" s="41">
        <f>INDEX('AEO 2022 Table 52'!195:195,MATCH(C$4,'AEO 2022 Table 52'!$14:$14,0))*1000</f>
        <v>0</v>
      </c>
      <c r="D135" s="41">
        <f>INDEX('AEO 2023 Table 52'!203:203,MATCH(D$4,'AEO 2023 Table 52'!$13:$13,0))*1000</f>
        <v>68829.093999999997</v>
      </c>
      <c r="E135" s="41">
        <f>INDEX('AEO 2023 Table 52'!203:203,MATCH(E$4,'AEO 2023 Table 52'!$13:$13,0))*1000</f>
        <v>66980.728000000003</v>
      </c>
      <c r="F135" s="41">
        <f>INDEX('AEO 2023 Table 52'!203:203,MATCH(F$4,'AEO 2023 Table 52'!$13:$13,0))*1000</f>
        <v>65303.687999999995</v>
      </c>
      <c r="G135" s="41">
        <f>INDEX('AEO 2023 Table 52'!203:203,MATCH(G$4,'AEO 2023 Table 52'!$13:$13,0))*1000</f>
        <v>63520.736999999994</v>
      </c>
      <c r="H135" s="41">
        <f>INDEX('AEO 2023 Table 52'!203:203,MATCH(H$4,'AEO 2023 Table 52'!$13:$13,0))*1000</f>
        <v>62183.502</v>
      </c>
      <c r="I135" s="41">
        <f>INDEX('AEO 2023 Table 52'!203:203,MATCH(I$4,'AEO 2023 Table 52'!$13:$13,0))*1000</f>
        <v>60912.125</v>
      </c>
      <c r="J135" s="41">
        <f>INDEX('AEO 2023 Table 52'!203:203,MATCH(J$4,'AEO 2023 Table 52'!$13:$13,0))*1000</f>
        <v>59873.275999999998</v>
      </c>
      <c r="K135" s="41">
        <f>INDEX('AEO 2023 Table 52'!203:203,MATCH(K$4,'AEO 2023 Table 52'!$13:$13,0))*1000</f>
        <v>58826.220999999998</v>
      </c>
      <c r="L135" s="41">
        <f>INDEX('AEO 2023 Table 52'!203:203,MATCH(L$4,'AEO 2023 Table 52'!$13:$13,0))*1000</f>
        <v>58103.47</v>
      </c>
      <c r="M135" s="41">
        <f>INDEX('AEO 2023 Table 52'!203:203,MATCH(M$4,'AEO 2023 Table 52'!$13:$13,0))*1000</f>
        <v>57889.598999999995</v>
      </c>
      <c r="N135" s="41">
        <f>INDEX('AEO 2023 Table 52'!203:203,MATCH(N$4,'AEO 2023 Table 52'!$13:$13,0))*1000</f>
        <v>57585.299999999996</v>
      </c>
      <c r="O135" s="41">
        <f>INDEX('AEO 2023 Table 52'!203:203,MATCH(O$4,'AEO 2023 Table 52'!$13:$13,0))*1000</f>
        <v>57304.549999999996</v>
      </c>
      <c r="P135" s="41">
        <f>INDEX('AEO 2023 Table 52'!203:203,MATCH(P$4,'AEO 2023 Table 52'!$13:$13,0))*1000</f>
        <v>56979.979999999996</v>
      </c>
      <c r="Q135" s="41">
        <f>INDEX('AEO 2023 Table 52'!203:203,MATCH(Q$4,'AEO 2023 Table 52'!$13:$13,0))*1000</f>
        <v>56667.553</v>
      </c>
      <c r="R135" s="41">
        <f>INDEX('AEO 2023 Table 52'!203:203,MATCH(R$4,'AEO 2023 Table 52'!$13:$13,0))*1000</f>
        <v>56427.070999999996</v>
      </c>
      <c r="S135" s="41">
        <f>INDEX('AEO 2023 Table 52'!203:203,MATCH(S$4,'AEO 2023 Table 52'!$13:$13,0))*1000</f>
        <v>56200.771000000001</v>
      </c>
      <c r="T135" s="41">
        <f>INDEX('AEO 2023 Table 52'!203:203,MATCH(T$4,'AEO 2023 Table 52'!$13:$13,0))*1000</f>
        <v>55989.375999999997</v>
      </c>
      <c r="U135" s="41">
        <f>INDEX('AEO 2023 Table 52'!203:203,MATCH(U$4,'AEO 2023 Table 52'!$13:$13,0))*1000</f>
        <v>55787.109000000004</v>
      </c>
      <c r="V135" s="41">
        <f>INDEX('AEO 2023 Table 52'!203:203,MATCH(V$4,'AEO 2023 Table 52'!$13:$13,0))*1000</f>
        <v>55624.336000000003</v>
      </c>
      <c r="W135" s="41">
        <f>INDEX('AEO 2023 Table 52'!203:203,MATCH(W$4,'AEO 2023 Table 52'!$13:$13,0))*1000</f>
        <v>55473.103000000003</v>
      </c>
      <c r="X135" s="41">
        <f>INDEX('AEO 2023 Table 52'!203:203,MATCH(X$4,'AEO 2023 Table 52'!$13:$13,0))*1000</f>
        <v>55332.306000000004</v>
      </c>
      <c r="Y135" s="41">
        <f>INDEX('AEO 2023 Table 52'!203:203,MATCH(Y$4,'AEO 2023 Table 52'!$13:$13,0))*1000</f>
        <v>55201.279000000002</v>
      </c>
      <c r="Z135" s="41">
        <f>INDEX('AEO 2023 Table 52'!203:203,MATCH(Z$4,'AEO 2023 Table 52'!$13:$13,0))*1000</f>
        <v>55093.559000000001</v>
      </c>
      <c r="AA135" s="41">
        <f>INDEX('AEO 2023 Table 52'!203:203,MATCH(AA$4,'AEO 2023 Table 52'!$13:$13,0))*1000</f>
        <v>54995.209000000003</v>
      </c>
      <c r="AB135" s="41">
        <f>INDEX('AEO 2023 Table 52'!203:203,MATCH(AB$4,'AEO 2023 Table 52'!$13:$13,0))*1000</f>
        <v>54903.053</v>
      </c>
      <c r="AC135" s="41">
        <f>INDEX('AEO 2023 Table 52'!203:203,MATCH(AC$4,'AEO 2023 Table 52'!$13:$13,0))*1000</f>
        <v>54816.153999999995</v>
      </c>
      <c r="AD135" s="41">
        <f>INDEX('AEO 2023 Table 52'!203:203,MATCH(AD$4,'AEO 2023 Table 52'!$13:$13,0))*1000</f>
        <v>54733.058999999994</v>
      </c>
      <c r="AE135" s="41">
        <f>INDEX('AEO 2023 Table 52'!203:203,MATCH(AE$4,'AEO 2023 Table 52'!$13:$13,0))*1000</f>
        <v>54656.284</v>
      </c>
      <c r="AF135" s="41">
        <f>INDEX('AEO 2023 Table 52'!203:203,MATCH(AF$4,'AEO 2023 Table 52'!$13:$13,0))*1000</f>
        <v>54576.495999999999</v>
      </c>
    </row>
    <row r="136" spans="1:32" x14ac:dyDescent="0.35">
      <c r="B136" t="s">
        <v>175</v>
      </c>
      <c r="C136" s="52">
        <f>D136</f>
        <v>43196.72</v>
      </c>
      <c r="D136" s="53">
        <f>INDEX('AEO 2023 Table 52'!204:204,MATCH(D$4,'AEO 2023 Table 52'!$13:$13,0))*1000</f>
        <v>43196.72</v>
      </c>
      <c r="E136" s="53">
        <f>INDEX('AEO 2023 Table 52'!204:204,MATCH(E$4,'AEO 2023 Table 52'!$13:$13,0))*1000</f>
        <v>41950.825000000004</v>
      </c>
      <c r="F136" s="53">
        <f>INDEX('AEO 2023 Table 52'!204:204,MATCH(F$4,'AEO 2023 Table 52'!$13:$13,0))*1000</f>
        <v>40843.024999999994</v>
      </c>
      <c r="G136" s="53">
        <f>INDEX('AEO 2023 Table 52'!204:204,MATCH(G$4,'AEO 2023 Table 52'!$13:$13,0))*1000</f>
        <v>39890.175000000003</v>
      </c>
      <c r="H136" s="53">
        <f>INDEX('AEO 2023 Table 52'!204:204,MATCH(H$4,'AEO 2023 Table 52'!$13:$13,0))*1000</f>
        <v>39034.775000000001</v>
      </c>
      <c r="I136" s="53">
        <f>INDEX('AEO 2023 Table 52'!204:204,MATCH(I$4,'AEO 2023 Table 52'!$13:$13,0))*1000</f>
        <v>38211.036999999997</v>
      </c>
      <c r="J136" s="53">
        <f>INDEX('AEO 2023 Table 52'!204:204,MATCH(J$4,'AEO 2023 Table 52'!$13:$13,0))*1000</f>
        <v>37577.274000000005</v>
      </c>
      <c r="K136" s="53">
        <f>INDEX('AEO 2023 Table 52'!204:204,MATCH(K$4,'AEO 2023 Table 52'!$13:$13,0))*1000</f>
        <v>36968.952000000005</v>
      </c>
      <c r="L136" s="53">
        <f>INDEX('AEO 2023 Table 52'!204:204,MATCH(L$4,'AEO 2023 Table 52'!$13:$13,0))*1000</f>
        <v>36574.801999999996</v>
      </c>
      <c r="M136" s="53">
        <f>INDEX('AEO 2023 Table 52'!204:204,MATCH(M$4,'AEO 2023 Table 52'!$13:$13,0))*1000</f>
        <v>36519.526999999995</v>
      </c>
      <c r="N136" s="53">
        <f>INDEX('AEO 2023 Table 52'!204:204,MATCH(N$4,'AEO 2023 Table 52'!$13:$13,0))*1000</f>
        <v>36353.915999999997</v>
      </c>
      <c r="O136" s="53">
        <f>INDEX('AEO 2023 Table 52'!204:204,MATCH(O$4,'AEO 2023 Table 52'!$13:$13,0))*1000</f>
        <v>36200.39</v>
      </c>
      <c r="P136" s="53">
        <f>INDEX('AEO 2023 Table 52'!204:204,MATCH(P$4,'AEO 2023 Table 52'!$13:$13,0))*1000</f>
        <v>35992.064999999995</v>
      </c>
      <c r="Q136" s="53">
        <f>INDEX('AEO 2023 Table 52'!204:204,MATCH(Q$4,'AEO 2023 Table 52'!$13:$13,0))*1000</f>
        <v>35784.985000000001</v>
      </c>
      <c r="R136" s="53">
        <f>INDEX('AEO 2023 Table 52'!204:204,MATCH(R$4,'AEO 2023 Table 52'!$13:$13,0))*1000</f>
        <v>35627.125</v>
      </c>
      <c r="S136" s="53">
        <f>INDEX('AEO 2023 Table 52'!204:204,MATCH(S$4,'AEO 2023 Table 52'!$13:$13,0))*1000</f>
        <v>35482.044000000002</v>
      </c>
      <c r="T136" s="53">
        <f>INDEX('AEO 2023 Table 52'!204:204,MATCH(T$4,'AEO 2023 Table 52'!$13:$13,0))*1000</f>
        <v>35346.928</v>
      </c>
      <c r="U136" s="53">
        <f>INDEX('AEO 2023 Table 52'!204:204,MATCH(U$4,'AEO 2023 Table 52'!$13:$13,0))*1000</f>
        <v>35218.021000000001</v>
      </c>
      <c r="V136" s="53">
        <f>INDEX('AEO 2023 Table 52'!204:204,MATCH(V$4,'AEO 2023 Table 52'!$13:$13,0))*1000</f>
        <v>35116.31</v>
      </c>
      <c r="W136" s="53">
        <f>INDEX('AEO 2023 Table 52'!204:204,MATCH(W$4,'AEO 2023 Table 52'!$13:$13,0))*1000</f>
        <v>35025.204000000005</v>
      </c>
      <c r="X136" s="53">
        <f>INDEX('AEO 2023 Table 52'!204:204,MATCH(X$4,'AEO 2023 Table 52'!$13:$13,0))*1000</f>
        <v>34939.72</v>
      </c>
      <c r="Y136" s="53">
        <f>INDEX('AEO 2023 Table 52'!204:204,MATCH(Y$4,'AEO 2023 Table 52'!$13:$13,0))*1000</f>
        <v>34860.42</v>
      </c>
      <c r="Z136" s="53">
        <f>INDEX('AEO 2023 Table 52'!204:204,MATCH(Z$4,'AEO 2023 Table 52'!$13:$13,0))*1000</f>
        <v>34795.200000000004</v>
      </c>
      <c r="AA136" s="53">
        <f>INDEX('AEO 2023 Table 52'!204:204,MATCH(AA$4,'AEO 2023 Table 52'!$13:$13,0))*1000</f>
        <v>34734.633999999998</v>
      </c>
      <c r="AB136" s="53">
        <f>INDEX('AEO 2023 Table 52'!204:204,MATCH(AB$4,'AEO 2023 Table 52'!$13:$13,0))*1000</f>
        <v>34679.661</v>
      </c>
      <c r="AC136" s="53">
        <f>INDEX('AEO 2023 Table 52'!204:204,MATCH(AC$4,'AEO 2023 Table 52'!$13:$13,0))*1000</f>
        <v>34626.457000000002</v>
      </c>
      <c r="AD136" s="53">
        <f>INDEX('AEO 2023 Table 52'!204:204,MATCH(AD$4,'AEO 2023 Table 52'!$13:$13,0))*1000</f>
        <v>34578.212999999996</v>
      </c>
      <c r="AE136" s="53">
        <f>INDEX('AEO 2023 Table 52'!204:204,MATCH(AE$4,'AEO 2023 Table 52'!$13:$13,0))*1000</f>
        <v>34531.246000000006</v>
      </c>
      <c r="AF136" s="53">
        <f>INDEX('AEO 2023 Table 52'!204:204,MATCH(AF$4,'AEO 2023 Table 52'!$13:$13,0))*1000</f>
        <v>34481.364999999998</v>
      </c>
    </row>
    <row r="137" spans="1:32" x14ac:dyDescent="0.35">
      <c r="B137" t="s">
        <v>176</v>
      </c>
      <c r="C137" s="41">
        <f>INDEX('AEO 2022 Table 52'!197:197,MATCH(C$4,'AEO 2022 Table 52'!$14:$14,0))*1000</f>
        <v>0</v>
      </c>
      <c r="D137" s="41">
        <f>INDEX('AEO 2023 Table 52'!205:205,MATCH(D$4,'AEO 2023 Table 52'!$13:$13,0))*1000</f>
        <v>0</v>
      </c>
      <c r="E137" s="41">
        <f>INDEX('AEO 2023 Table 52'!205:205,MATCH(E$4,'AEO 2023 Table 52'!$13:$13,0))*1000</f>
        <v>0</v>
      </c>
      <c r="F137" s="41">
        <f>INDEX('AEO 2023 Table 52'!205:205,MATCH(F$4,'AEO 2023 Table 52'!$13:$13,0))*1000</f>
        <v>0</v>
      </c>
      <c r="G137" s="41">
        <f>INDEX('AEO 2023 Table 52'!205:205,MATCH(G$4,'AEO 2023 Table 52'!$13:$13,0))*1000</f>
        <v>0</v>
      </c>
      <c r="H137" s="41">
        <f>INDEX('AEO 2023 Table 52'!205:205,MATCH(H$4,'AEO 2023 Table 52'!$13:$13,0))*1000</f>
        <v>0</v>
      </c>
      <c r="I137" s="41">
        <f>INDEX('AEO 2023 Table 52'!205:205,MATCH(I$4,'AEO 2023 Table 52'!$13:$13,0))*1000</f>
        <v>0</v>
      </c>
      <c r="J137" s="41">
        <f>INDEX('AEO 2023 Table 52'!205:205,MATCH(J$4,'AEO 2023 Table 52'!$13:$13,0))*1000</f>
        <v>0</v>
      </c>
      <c r="K137" s="41">
        <f>INDEX('AEO 2023 Table 52'!205:205,MATCH(K$4,'AEO 2023 Table 52'!$13:$13,0))*1000</f>
        <v>0</v>
      </c>
      <c r="L137" s="41">
        <f>INDEX('AEO 2023 Table 52'!205:205,MATCH(L$4,'AEO 2023 Table 52'!$13:$13,0))*1000</f>
        <v>0</v>
      </c>
      <c r="M137" s="41">
        <f>INDEX('AEO 2023 Table 52'!205:205,MATCH(M$4,'AEO 2023 Table 52'!$13:$13,0))*1000</f>
        <v>0</v>
      </c>
      <c r="N137" s="41">
        <f>INDEX('AEO 2023 Table 52'!205:205,MATCH(N$4,'AEO 2023 Table 52'!$13:$13,0))*1000</f>
        <v>0</v>
      </c>
      <c r="O137" s="41">
        <f>INDEX('AEO 2023 Table 52'!205:205,MATCH(O$4,'AEO 2023 Table 52'!$13:$13,0))*1000</f>
        <v>0</v>
      </c>
      <c r="P137" s="41">
        <f>INDEX('AEO 2023 Table 52'!205:205,MATCH(P$4,'AEO 2023 Table 52'!$13:$13,0))*1000</f>
        <v>0</v>
      </c>
      <c r="Q137" s="41">
        <f>INDEX('AEO 2023 Table 52'!205:205,MATCH(Q$4,'AEO 2023 Table 52'!$13:$13,0))*1000</f>
        <v>0</v>
      </c>
      <c r="R137" s="41">
        <f>INDEX('AEO 2023 Table 52'!205:205,MATCH(R$4,'AEO 2023 Table 52'!$13:$13,0))*1000</f>
        <v>0</v>
      </c>
      <c r="S137" s="41">
        <f>INDEX('AEO 2023 Table 52'!205:205,MATCH(S$4,'AEO 2023 Table 52'!$13:$13,0))*1000</f>
        <v>0</v>
      </c>
      <c r="T137" s="41">
        <f>INDEX('AEO 2023 Table 52'!205:205,MATCH(T$4,'AEO 2023 Table 52'!$13:$13,0))*1000</f>
        <v>0</v>
      </c>
      <c r="U137" s="41">
        <f>INDEX('AEO 2023 Table 52'!205:205,MATCH(U$4,'AEO 2023 Table 52'!$13:$13,0))*1000</f>
        <v>0</v>
      </c>
      <c r="V137" s="41">
        <f>INDEX('AEO 2023 Table 52'!205:205,MATCH(V$4,'AEO 2023 Table 52'!$13:$13,0))*1000</f>
        <v>0</v>
      </c>
      <c r="W137" s="41">
        <f>INDEX('AEO 2023 Table 52'!205:205,MATCH(W$4,'AEO 2023 Table 52'!$13:$13,0))*1000</f>
        <v>0</v>
      </c>
      <c r="X137" s="41">
        <f>INDEX('AEO 2023 Table 52'!205:205,MATCH(X$4,'AEO 2023 Table 52'!$13:$13,0))*1000</f>
        <v>0</v>
      </c>
      <c r="Y137" s="41">
        <f>INDEX('AEO 2023 Table 52'!205:205,MATCH(Y$4,'AEO 2023 Table 52'!$13:$13,0))*1000</f>
        <v>0</v>
      </c>
      <c r="Z137" s="41">
        <f>INDEX('AEO 2023 Table 52'!205:205,MATCH(Z$4,'AEO 2023 Table 52'!$13:$13,0))*1000</f>
        <v>0</v>
      </c>
      <c r="AA137" s="41">
        <f>INDEX('AEO 2023 Table 52'!205:205,MATCH(AA$4,'AEO 2023 Table 52'!$13:$13,0))*1000</f>
        <v>0</v>
      </c>
      <c r="AB137" s="41">
        <f>INDEX('AEO 2023 Table 52'!205:205,MATCH(AB$4,'AEO 2023 Table 52'!$13:$13,0))*1000</f>
        <v>0</v>
      </c>
      <c r="AC137" s="41">
        <f>INDEX('AEO 2023 Table 52'!205:205,MATCH(AC$4,'AEO 2023 Table 52'!$13:$13,0))*1000</f>
        <v>0</v>
      </c>
      <c r="AD137" s="41">
        <f>INDEX('AEO 2023 Table 52'!205:205,MATCH(AD$4,'AEO 2023 Table 52'!$13:$13,0))*1000</f>
        <v>0</v>
      </c>
      <c r="AE137" s="41">
        <f>INDEX('AEO 2023 Table 52'!205:205,MATCH(AE$4,'AEO 2023 Table 52'!$13:$13,0))*1000</f>
        <v>0</v>
      </c>
      <c r="AF137" s="41">
        <f>INDEX('AEO 2023 Table 52'!205:205,MATCH(AF$4,'AEO 2023 Table 52'!$13:$13,0))*1000</f>
        <v>0</v>
      </c>
    </row>
    <row r="138" spans="1:32" x14ac:dyDescent="0.35">
      <c r="B138" t="s">
        <v>177</v>
      </c>
      <c r="C138" s="27">
        <f>INDEX('AEO 2022 Table 52'!198:198,MATCH(C$4,'AEO 2022 Table 52'!$14:$14,0))*1000</f>
        <v>61412.574999999997</v>
      </c>
      <c r="D138" s="27">
        <f>INDEX('AEO 2023 Table 52'!206:206,MATCH(D$4,'AEO 2023 Table 52'!$13:$13,0))*1000</f>
        <v>60558.028999999995</v>
      </c>
      <c r="E138" s="27">
        <f>INDEX('AEO 2023 Table 52'!206:206,MATCH(E$4,'AEO 2023 Table 52'!$13:$13,0))*1000</f>
        <v>58868.542000000001</v>
      </c>
      <c r="F138" s="27">
        <f>INDEX('AEO 2023 Table 52'!206:206,MATCH(F$4,'AEO 2023 Table 52'!$13:$13,0))*1000</f>
        <v>57398.502</v>
      </c>
      <c r="G138" s="27">
        <f>INDEX('AEO 2023 Table 52'!206:206,MATCH(G$4,'AEO 2023 Table 52'!$13:$13,0))*1000</f>
        <v>55715.832000000002</v>
      </c>
      <c r="H138" s="27">
        <f>INDEX('AEO 2023 Table 52'!206:206,MATCH(H$4,'AEO 2023 Table 52'!$13:$13,0))*1000</f>
        <v>54634.724000000002</v>
      </c>
      <c r="I138" s="27">
        <f>INDEX('AEO 2023 Table 52'!206:206,MATCH(I$4,'AEO 2023 Table 52'!$13:$13,0))*1000</f>
        <v>53487.183000000005</v>
      </c>
      <c r="J138" s="27">
        <f>INDEX('AEO 2023 Table 52'!206:206,MATCH(J$4,'AEO 2023 Table 52'!$13:$13,0))*1000</f>
        <v>52558.951999999997</v>
      </c>
      <c r="K138" s="27">
        <f>INDEX('AEO 2023 Table 52'!206:206,MATCH(K$4,'AEO 2023 Table 52'!$13:$13,0))*1000</f>
        <v>51641.707999999999</v>
      </c>
      <c r="L138" s="27">
        <f>INDEX('AEO 2023 Table 52'!206:206,MATCH(L$4,'AEO 2023 Table 52'!$13:$13,0))*1000</f>
        <v>51013.432000000001</v>
      </c>
      <c r="M138" s="27">
        <f>INDEX('AEO 2023 Table 52'!206:206,MATCH(M$4,'AEO 2023 Table 52'!$13:$13,0))*1000</f>
        <v>50813.786</v>
      </c>
      <c r="N138" s="27">
        <f>INDEX('AEO 2023 Table 52'!206:206,MATCH(N$4,'AEO 2023 Table 52'!$13:$13,0))*1000</f>
        <v>50550.060000000005</v>
      </c>
      <c r="O138" s="27">
        <f>INDEX('AEO 2023 Table 52'!206:206,MATCH(O$4,'AEO 2023 Table 52'!$13:$13,0))*1000</f>
        <v>50304.836000000003</v>
      </c>
      <c r="P138" s="27">
        <f>INDEX('AEO 2023 Table 52'!206:206,MATCH(P$4,'AEO 2023 Table 52'!$13:$13,0))*1000</f>
        <v>50025.081999999995</v>
      </c>
      <c r="Q138" s="27">
        <f>INDEX('AEO 2023 Table 52'!206:206,MATCH(Q$4,'AEO 2023 Table 52'!$13:$13,0))*1000</f>
        <v>49756.794000000002</v>
      </c>
      <c r="R138" s="27">
        <f>INDEX('AEO 2023 Table 52'!206:206,MATCH(R$4,'AEO 2023 Table 52'!$13:$13,0))*1000</f>
        <v>49556.076000000001</v>
      </c>
      <c r="S138" s="27">
        <f>INDEX('AEO 2023 Table 52'!206:206,MATCH(S$4,'AEO 2023 Table 52'!$13:$13,0))*1000</f>
        <v>49367.645000000004</v>
      </c>
      <c r="T138" s="27">
        <f>INDEX('AEO 2023 Table 52'!206:206,MATCH(T$4,'AEO 2023 Table 52'!$13:$13,0))*1000</f>
        <v>49191.845000000001</v>
      </c>
      <c r="U138" s="27">
        <f>INDEX('AEO 2023 Table 52'!206:206,MATCH(U$4,'AEO 2023 Table 52'!$13:$13,0))*1000</f>
        <v>49035.750999999997</v>
      </c>
      <c r="V138" s="27">
        <f>INDEX('AEO 2023 Table 52'!206:206,MATCH(V$4,'AEO 2023 Table 52'!$13:$13,0))*1000</f>
        <v>48903.145000000004</v>
      </c>
      <c r="W138" s="27">
        <f>INDEX('AEO 2023 Table 52'!206:206,MATCH(W$4,'AEO 2023 Table 52'!$13:$13,0))*1000</f>
        <v>48777.737000000001</v>
      </c>
      <c r="X138" s="27">
        <f>INDEX('AEO 2023 Table 52'!206:206,MATCH(X$4,'AEO 2023 Table 52'!$13:$13,0))*1000</f>
        <v>48662.109000000004</v>
      </c>
      <c r="Y138" s="27">
        <f>INDEX('AEO 2023 Table 52'!206:206,MATCH(Y$4,'AEO 2023 Table 52'!$13:$13,0))*1000</f>
        <v>48552.943999999996</v>
      </c>
      <c r="Z138" s="27">
        <f>INDEX('AEO 2023 Table 52'!206:206,MATCH(Z$4,'AEO 2023 Table 52'!$13:$13,0))*1000</f>
        <v>48464.370999999999</v>
      </c>
      <c r="AA138" s="27">
        <f>INDEX('AEO 2023 Table 52'!206:206,MATCH(AA$4,'AEO 2023 Table 52'!$13:$13,0))*1000</f>
        <v>48380.038999999997</v>
      </c>
      <c r="AB138" s="27">
        <f>INDEX('AEO 2023 Table 52'!206:206,MATCH(AB$4,'AEO 2023 Table 52'!$13:$13,0))*1000</f>
        <v>48303.275999999998</v>
      </c>
      <c r="AC138" s="27">
        <f>INDEX('AEO 2023 Table 52'!206:206,MATCH(AC$4,'AEO 2023 Table 52'!$13:$13,0))*1000</f>
        <v>48229.427000000003</v>
      </c>
      <c r="AD138" s="27">
        <f>INDEX('AEO 2023 Table 52'!206:206,MATCH(AD$4,'AEO 2023 Table 52'!$13:$13,0))*1000</f>
        <v>48161.793000000005</v>
      </c>
      <c r="AE138" s="27">
        <f>INDEX('AEO 2023 Table 52'!206:206,MATCH(AE$4,'AEO 2023 Table 52'!$13:$13,0))*1000</f>
        <v>48096.5</v>
      </c>
      <c r="AF138" s="27">
        <f>INDEX('AEO 2023 Table 52'!206:206,MATCH(AF$4,'AEO 2023 Table 52'!$13:$13,0))*1000</f>
        <v>48029.186000000002</v>
      </c>
    </row>
    <row r="139" spans="1:32" x14ac:dyDescent="0.35">
      <c r="B139" t="s">
        <v>178</v>
      </c>
      <c r="C139" s="27">
        <f>INDEX('AEO 2022 Table 52'!199:199,MATCH(C$4,'AEO 2022 Table 52'!$14:$14,0))*1000</f>
        <v>86827.614000000001</v>
      </c>
      <c r="D139" s="27">
        <f>INDEX('AEO 2023 Table 52'!207:207,MATCH(D$4,'AEO 2023 Table 52'!$13:$13,0))*1000</f>
        <v>98219.489999999991</v>
      </c>
      <c r="E139" s="27">
        <f>INDEX('AEO 2023 Table 52'!207:207,MATCH(E$4,'AEO 2023 Table 52'!$13:$13,0))*1000</f>
        <v>95866.997000000003</v>
      </c>
      <c r="F139" s="27">
        <f>INDEX('AEO 2023 Table 52'!207:207,MATCH(F$4,'AEO 2023 Table 52'!$13:$13,0))*1000</f>
        <v>93860.725000000006</v>
      </c>
      <c r="G139" s="27">
        <f>INDEX('AEO 2023 Table 52'!207:207,MATCH(G$4,'AEO 2023 Table 52'!$13:$13,0))*1000</f>
        <v>91639.602999999988</v>
      </c>
      <c r="H139" s="27">
        <f>INDEX('AEO 2023 Table 52'!207:207,MATCH(H$4,'AEO 2023 Table 52'!$13:$13,0))*1000</f>
        <v>89974.044999999998</v>
      </c>
      <c r="I139" s="27">
        <f>INDEX('AEO 2023 Table 52'!207:207,MATCH(I$4,'AEO 2023 Table 52'!$13:$13,0))*1000</f>
        <v>88414.894</v>
      </c>
      <c r="J139" s="27">
        <f>INDEX('AEO 2023 Table 52'!207:207,MATCH(J$4,'AEO 2023 Table 52'!$13:$13,0))*1000</f>
        <v>87131.621999999988</v>
      </c>
      <c r="K139" s="27">
        <f>INDEX('AEO 2023 Table 52'!207:207,MATCH(K$4,'AEO 2023 Table 52'!$13:$13,0))*1000</f>
        <v>85885.634999999995</v>
      </c>
      <c r="L139" s="27">
        <f>INDEX('AEO 2023 Table 52'!207:207,MATCH(L$4,'AEO 2023 Table 52'!$13:$13,0))*1000</f>
        <v>85018.99</v>
      </c>
      <c r="M139" s="27">
        <f>INDEX('AEO 2023 Table 52'!207:207,MATCH(M$4,'AEO 2023 Table 52'!$13:$13,0))*1000</f>
        <v>84723.915000000008</v>
      </c>
      <c r="N139" s="27">
        <f>INDEX('AEO 2023 Table 52'!207:207,MATCH(N$4,'AEO 2023 Table 52'!$13:$13,0))*1000</f>
        <v>84354.361999999994</v>
      </c>
      <c r="O139" s="27">
        <f>INDEX('AEO 2023 Table 52'!207:207,MATCH(O$4,'AEO 2023 Table 52'!$13:$13,0))*1000</f>
        <v>84004.943999999989</v>
      </c>
      <c r="P139" s="27">
        <f>INDEX('AEO 2023 Table 52'!207:207,MATCH(P$4,'AEO 2023 Table 52'!$13:$13,0))*1000</f>
        <v>83612.099000000002</v>
      </c>
      <c r="Q139" s="27">
        <f>INDEX('AEO 2023 Table 52'!207:207,MATCH(Q$4,'AEO 2023 Table 52'!$13:$13,0))*1000</f>
        <v>83235.825000000012</v>
      </c>
      <c r="R139" s="27">
        <f>INDEX('AEO 2023 Table 52'!207:207,MATCH(R$4,'AEO 2023 Table 52'!$13:$13,0))*1000</f>
        <v>82945.099000000002</v>
      </c>
      <c r="S139" s="27">
        <f>INDEX('AEO 2023 Table 52'!207:207,MATCH(S$4,'AEO 2023 Table 52'!$13:$13,0))*1000</f>
        <v>82683.127999999997</v>
      </c>
      <c r="T139" s="27">
        <f>INDEX('AEO 2023 Table 52'!207:207,MATCH(T$4,'AEO 2023 Table 52'!$13:$13,0))*1000</f>
        <v>82443.054000000004</v>
      </c>
      <c r="U139" s="27">
        <f>INDEX('AEO 2023 Table 52'!207:207,MATCH(U$4,'AEO 2023 Table 52'!$13:$13,0))*1000</f>
        <v>82215.850999999995</v>
      </c>
      <c r="V139" s="27">
        <f>INDEX('AEO 2023 Table 52'!207:207,MATCH(V$4,'AEO 2023 Table 52'!$13:$13,0))*1000</f>
        <v>82032.593000000008</v>
      </c>
      <c r="W139" s="27">
        <f>INDEX('AEO 2023 Table 52'!207:207,MATCH(W$4,'AEO 2023 Table 52'!$13:$13,0))*1000</f>
        <v>81861.305000000008</v>
      </c>
      <c r="X139" s="27">
        <f>INDEX('AEO 2023 Table 52'!207:207,MATCH(X$4,'AEO 2023 Table 52'!$13:$13,0))*1000</f>
        <v>81702.941999999995</v>
      </c>
      <c r="Y139" s="27">
        <f>INDEX('AEO 2023 Table 52'!207:207,MATCH(Y$4,'AEO 2023 Table 52'!$13:$13,0))*1000</f>
        <v>81555.190999999992</v>
      </c>
      <c r="Z139" s="27">
        <f>INDEX('AEO 2023 Table 52'!207:207,MATCH(Z$4,'AEO 2023 Table 52'!$13:$13,0))*1000</f>
        <v>81429.85500000001</v>
      </c>
      <c r="AA139" s="27">
        <f>INDEX('AEO 2023 Table 52'!207:207,MATCH(AA$4,'AEO 2023 Table 52'!$13:$13,0))*1000</f>
        <v>81313.705000000002</v>
      </c>
      <c r="AB139" s="27">
        <f>INDEX('AEO 2023 Table 52'!207:207,MATCH(AB$4,'AEO 2023 Table 52'!$13:$13,0))*1000</f>
        <v>81206.436000000002</v>
      </c>
      <c r="AC139" s="27">
        <f>INDEX('AEO 2023 Table 52'!207:207,MATCH(AC$4,'AEO 2023 Table 52'!$13:$13,0))*1000</f>
        <v>81103.729000000007</v>
      </c>
      <c r="AD139" s="27">
        <f>INDEX('AEO 2023 Table 52'!207:207,MATCH(AD$4,'AEO 2023 Table 52'!$13:$13,0))*1000</f>
        <v>81009.017999999996</v>
      </c>
      <c r="AE139" s="27">
        <f>INDEX('AEO 2023 Table 52'!207:207,MATCH(AE$4,'AEO 2023 Table 52'!$13:$13,0))*1000</f>
        <v>80918.144</v>
      </c>
      <c r="AF139" s="27">
        <f>INDEX('AEO 2023 Table 52'!207:207,MATCH(AF$4,'AEO 2023 Table 52'!$13:$13,0))*1000</f>
        <v>80826.553</v>
      </c>
    </row>
    <row r="140" spans="1:32" x14ac:dyDescent="0.35">
      <c r="B140" t="s">
        <v>220</v>
      </c>
      <c r="C140" s="27">
        <f>INDEX('AEO 2022 Table 52'!200:200,MATCH(C$4,'AEO 2022 Table 52'!$14:$14,0))*1000</f>
        <v>46066.398999999998</v>
      </c>
      <c r="D140" s="27">
        <f>INDEX('AEO 2023 Table 52'!208:208,MATCH(D$4,'AEO 2023 Table 52'!$13:$13,0))*1000</f>
        <v>45401.997000000003</v>
      </c>
      <c r="E140" s="27">
        <f>INDEX('AEO 2023 Table 52'!208:208,MATCH(E$4,'AEO 2023 Table 52'!$13:$13,0))*1000</f>
        <v>44302.245999999999</v>
      </c>
      <c r="F140" s="27">
        <f>INDEX('AEO 2023 Table 52'!208:208,MATCH(F$4,'AEO 2023 Table 52'!$13:$13,0))*1000</f>
        <v>43387.188000000002</v>
      </c>
      <c r="G140" s="27">
        <f>INDEX('AEO 2023 Table 52'!208:208,MATCH(G$4,'AEO 2023 Table 52'!$13:$13,0))*1000</f>
        <v>42332.565000000002</v>
      </c>
      <c r="H140" s="27">
        <f>INDEX('AEO 2023 Table 52'!208:208,MATCH(H$4,'AEO 2023 Table 52'!$13:$13,0))*1000</f>
        <v>41524.036</v>
      </c>
      <c r="I140" s="27">
        <f>INDEX('AEO 2023 Table 52'!208:208,MATCH(I$4,'AEO 2023 Table 52'!$13:$13,0))*1000</f>
        <v>40699.326000000001</v>
      </c>
      <c r="J140" s="27">
        <f>INDEX('AEO 2023 Table 52'!208:208,MATCH(J$4,'AEO 2023 Table 52'!$13:$13,0))*1000</f>
        <v>40025.500999999997</v>
      </c>
      <c r="K140" s="27">
        <f>INDEX('AEO 2023 Table 52'!208:208,MATCH(K$4,'AEO 2023 Table 52'!$13:$13,0))*1000</f>
        <v>39378.112999999998</v>
      </c>
      <c r="L140" s="27">
        <f>INDEX('AEO 2023 Table 52'!208:208,MATCH(L$4,'AEO 2023 Table 52'!$13:$13,0))*1000</f>
        <v>38946.377</v>
      </c>
      <c r="M140" s="27">
        <f>INDEX('AEO 2023 Table 52'!208:208,MATCH(M$4,'AEO 2023 Table 52'!$13:$13,0))*1000</f>
        <v>38846.362999999998</v>
      </c>
      <c r="N140" s="27">
        <f>INDEX('AEO 2023 Table 52'!208:208,MATCH(N$4,'AEO 2023 Table 52'!$13:$13,0))*1000</f>
        <v>38672.054000000004</v>
      </c>
      <c r="O140" s="27">
        <f>INDEX('AEO 2023 Table 52'!208:208,MATCH(O$4,'AEO 2023 Table 52'!$13:$13,0))*1000</f>
        <v>38497.954999999994</v>
      </c>
      <c r="P140" s="27">
        <f>INDEX('AEO 2023 Table 52'!208:208,MATCH(P$4,'AEO 2023 Table 52'!$13:$13,0))*1000</f>
        <v>38271.32</v>
      </c>
      <c r="Q140" s="27">
        <f>INDEX('AEO 2023 Table 52'!208:208,MATCH(Q$4,'AEO 2023 Table 52'!$13:$13,0))*1000</f>
        <v>38048.659999999996</v>
      </c>
      <c r="R140" s="27">
        <f>INDEX('AEO 2023 Table 52'!208:208,MATCH(R$4,'AEO 2023 Table 52'!$13:$13,0))*1000</f>
        <v>37879.596999999994</v>
      </c>
      <c r="S140" s="27">
        <f>INDEX('AEO 2023 Table 52'!208:208,MATCH(S$4,'AEO 2023 Table 52'!$13:$13,0))*1000</f>
        <v>37724.135999999999</v>
      </c>
      <c r="T140" s="27">
        <f>INDEX('AEO 2023 Table 52'!208:208,MATCH(T$4,'AEO 2023 Table 52'!$13:$13,0))*1000</f>
        <v>37583.775000000001</v>
      </c>
      <c r="U140" s="27">
        <f>INDEX('AEO 2023 Table 52'!208:208,MATCH(U$4,'AEO 2023 Table 52'!$13:$13,0))*1000</f>
        <v>37451.701999999997</v>
      </c>
      <c r="V140" s="27">
        <f>INDEX('AEO 2023 Table 52'!208:208,MATCH(V$4,'AEO 2023 Table 52'!$13:$13,0))*1000</f>
        <v>37346.836000000003</v>
      </c>
      <c r="W140" s="27">
        <f>INDEX('AEO 2023 Table 52'!208:208,MATCH(W$4,'AEO 2023 Table 52'!$13:$13,0))*1000</f>
        <v>37251.514000000003</v>
      </c>
      <c r="X140" s="27">
        <f>INDEX('AEO 2023 Table 52'!208:208,MATCH(X$4,'AEO 2023 Table 52'!$13:$13,0))*1000</f>
        <v>37162.968000000001</v>
      </c>
      <c r="Y140" s="27">
        <f>INDEX('AEO 2023 Table 52'!208:208,MATCH(Y$4,'AEO 2023 Table 52'!$13:$13,0))*1000</f>
        <v>37087.150999999998</v>
      </c>
      <c r="Z140" s="27">
        <f>INDEX('AEO 2023 Table 52'!208:208,MATCH(Z$4,'AEO 2023 Table 52'!$13:$13,0))*1000</f>
        <v>37022.765999999996</v>
      </c>
      <c r="AA140" s="27">
        <f>INDEX('AEO 2023 Table 52'!208:208,MATCH(AA$4,'AEO 2023 Table 52'!$13:$13,0))*1000</f>
        <v>36961.300000000003</v>
      </c>
      <c r="AB140" s="27">
        <f>INDEX('AEO 2023 Table 52'!208:208,MATCH(AB$4,'AEO 2023 Table 52'!$13:$13,0))*1000</f>
        <v>36905.506000000001</v>
      </c>
      <c r="AC140" s="27">
        <f>INDEX('AEO 2023 Table 52'!208:208,MATCH(AC$4,'AEO 2023 Table 52'!$13:$13,0))*1000</f>
        <v>36851.597000000002</v>
      </c>
      <c r="AD140" s="27">
        <f>INDEX('AEO 2023 Table 52'!208:208,MATCH(AD$4,'AEO 2023 Table 52'!$13:$13,0))*1000</f>
        <v>36802.695999999996</v>
      </c>
      <c r="AE140" s="27">
        <f>INDEX('AEO 2023 Table 52'!208:208,MATCH(AE$4,'AEO 2023 Table 52'!$13:$13,0))*1000</f>
        <v>36755.123</v>
      </c>
      <c r="AF140" s="27">
        <f>INDEX('AEO 2023 Table 52'!208:208,MATCH(AF$4,'AEO 2023 Table 52'!$13:$13,0))*1000</f>
        <v>36704.659</v>
      </c>
    </row>
    <row r="141" spans="1:32" x14ac:dyDescent="0.35">
      <c r="B141" t="s">
        <v>221</v>
      </c>
      <c r="C141" s="27">
        <f>INDEX('AEO 2022 Table 52'!201:201,MATCH(C$4,'AEO 2022 Table 52'!$14:$14,0))*1000</f>
        <v>63963.467000000004</v>
      </c>
      <c r="D141" s="27">
        <f>INDEX('AEO 2023 Table 52'!209:209,MATCH(D$4,'AEO 2023 Table 52'!$13:$13,0))*1000</f>
        <v>66663.345000000001</v>
      </c>
      <c r="E141" s="27">
        <f>INDEX('AEO 2023 Table 52'!209:209,MATCH(E$4,'AEO 2023 Table 52'!$13:$13,0))*1000</f>
        <v>65104.591</v>
      </c>
      <c r="F141" s="27">
        <f>INDEX('AEO 2023 Table 52'!209:209,MATCH(F$4,'AEO 2023 Table 52'!$13:$13,0))*1000</f>
        <v>63683.166999999994</v>
      </c>
      <c r="G141" s="27">
        <f>INDEX('AEO 2023 Table 52'!209:209,MATCH(G$4,'AEO 2023 Table 52'!$13:$13,0))*1000</f>
        <v>62109.928</v>
      </c>
      <c r="H141" s="27">
        <f>INDEX('AEO 2023 Table 52'!209:209,MATCH(H$4,'AEO 2023 Table 52'!$13:$13,0))*1000</f>
        <v>61020.701999999997</v>
      </c>
      <c r="I141" s="27">
        <f>INDEX('AEO 2023 Table 52'!209:209,MATCH(I$4,'AEO 2023 Table 52'!$13:$13,0))*1000</f>
        <v>59911.24</v>
      </c>
      <c r="J141" s="27">
        <f>INDEX('AEO 2023 Table 52'!209:209,MATCH(J$4,'AEO 2023 Table 52'!$13:$13,0))*1000</f>
        <v>58992.5</v>
      </c>
      <c r="K141" s="27">
        <f>INDEX('AEO 2023 Table 52'!209:209,MATCH(K$4,'AEO 2023 Table 52'!$13:$13,0))*1000</f>
        <v>58096.249000000003</v>
      </c>
      <c r="L141" s="27">
        <f>INDEX('AEO 2023 Table 52'!209:209,MATCH(L$4,'AEO 2023 Table 52'!$13:$13,0))*1000</f>
        <v>57483.851999999999</v>
      </c>
      <c r="M141" s="27">
        <f>INDEX('AEO 2023 Table 52'!209:209,MATCH(M$4,'AEO 2023 Table 52'!$13:$13,0))*1000</f>
        <v>57307.582999999999</v>
      </c>
      <c r="N141" s="27">
        <f>INDEX('AEO 2023 Table 52'!209:209,MATCH(N$4,'AEO 2023 Table 52'!$13:$13,0))*1000</f>
        <v>57062.828000000001</v>
      </c>
      <c r="O141" s="27">
        <f>INDEX('AEO 2023 Table 52'!209:209,MATCH(O$4,'AEO 2023 Table 52'!$13:$13,0))*1000</f>
        <v>56840.603000000003</v>
      </c>
      <c r="P141" s="27">
        <f>INDEX('AEO 2023 Table 52'!209:209,MATCH(P$4,'AEO 2023 Table 52'!$13:$13,0))*1000</f>
        <v>56568.156999999999</v>
      </c>
      <c r="Q141" s="27">
        <f>INDEX('AEO 2023 Table 52'!209:209,MATCH(Q$4,'AEO 2023 Table 52'!$13:$13,0))*1000</f>
        <v>56304.614999999998</v>
      </c>
      <c r="R141" s="27">
        <f>INDEX('AEO 2023 Table 52'!209:209,MATCH(R$4,'AEO 2023 Table 52'!$13:$13,0))*1000</f>
        <v>56106.360999999997</v>
      </c>
      <c r="S141" s="27">
        <f>INDEX('AEO 2023 Table 52'!209:209,MATCH(S$4,'AEO 2023 Table 52'!$13:$13,0))*1000</f>
        <v>55921.398000000001</v>
      </c>
      <c r="T141" s="27">
        <f>INDEX('AEO 2023 Table 52'!209:209,MATCH(T$4,'AEO 2023 Table 52'!$13:$13,0))*1000</f>
        <v>55747.086000000003</v>
      </c>
      <c r="U141" s="27">
        <f>INDEX('AEO 2023 Table 52'!209:209,MATCH(U$4,'AEO 2023 Table 52'!$13:$13,0))*1000</f>
        <v>55589.874000000003</v>
      </c>
      <c r="V141" s="27">
        <f>INDEX('AEO 2023 Table 52'!209:209,MATCH(V$4,'AEO 2023 Table 52'!$13:$13,0))*1000</f>
        <v>55456.978000000003</v>
      </c>
      <c r="W141" s="27">
        <f>INDEX('AEO 2023 Table 52'!209:209,MATCH(W$4,'AEO 2023 Table 52'!$13:$13,0))*1000</f>
        <v>55331.97</v>
      </c>
      <c r="X141" s="27">
        <f>INDEX('AEO 2023 Table 52'!209:209,MATCH(X$4,'AEO 2023 Table 52'!$13:$13,0))*1000</f>
        <v>55214.016000000003</v>
      </c>
      <c r="Y141" s="27">
        <f>INDEX('AEO 2023 Table 52'!209:209,MATCH(Y$4,'AEO 2023 Table 52'!$13:$13,0))*1000</f>
        <v>55104.462</v>
      </c>
      <c r="Z141" s="27">
        <f>INDEX('AEO 2023 Table 52'!209:209,MATCH(Z$4,'AEO 2023 Table 52'!$13:$13,0))*1000</f>
        <v>55013.114999999998</v>
      </c>
      <c r="AA141" s="27">
        <f>INDEX('AEO 2023 Table 52'!209:209,MATCH(AA$4,'AEO 2023 Table 52'!$13:$13,0))*1000</f>
        <v>54929.976999999999</v>
      </c>
      <c r="AB141" s="27">
        <f>INDEX('AEO 2023 Table 52'!209:209,MATCH(AB$4,'AEO 2023 Table 52'!$13:$13,0))*1000</f>
        <v>54850.548000000003</v>
      </c>
      <c r="AC141" s="27">
        <f>INDEX('AEO 2023 Table 52'!209:209,MATCH(AC$4,'AEO 2023 Table 52'!$13:$13,0))*1000</f>
        <v>54777.279000000002</v>
      </c>
      <c r="AD141" s="27">
        <f>INDEX('AEO 2023 Table 52'!209:209,MATCH(AD$4,'AEO 2023 Table 52'!$13:$13,0))*1000</f>
        <v>54707.05</v>
      </c>
      <c r="AE141" s="27">
        <f>INDEX('AEO 2023 Table 52'!209:209,MATCH(AE$4,'AEO 2023 Table 52'!$13:$13,0))*1000</f>
        <v>54642.467000000004</v>
      </c>
      <c r="AF141" s="27">
        <f>INDEX('AEO 2023 Table 52'!209:209,MATCH(AF$4,'AEO 2023 Table 52'!$13:$13,0))*1000</f>
        <v>54574.291000000005</v>
      </c>
    </row>
    <row r="144" spans="1:32" s="51" customFormat="1" x14ac:dyDescent="0.35">
      <c r="A144" s="50"/>
      <c r="B144" s="50" t="s">
        <v>1237</v>
      </c>
    </row>
    <row r="145" spans="1:34" x14ac:dyDescent="0.3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4" x14ac:dyDescent="0.35">
      <c r="B146" t="s">
        <v>1157</v>
      </c>
      <c r="C146" s="29">
        <f>SUMPRODUCT(C34:C49,C92:C107)*cpi_2021to2012</f>
        <v>31693.423239099509</v>
      </c>
      <c r="D146" s="29">
        <f t="shared" ref="D146:AF146" si="43">SUMPRODUCT(D34:D49,D92:D107)*cpi_2022to2012</f>
        <v>32624.726510725501</v>
      </c>
      <c r="E146" s="29">
        <f t="shared" si="43"/>
        <v>32936.659270218435</v>
      </c>
      <c r="F146" s="29">
        <f t="shared" si="43"/>
        <v>33092.744218513893</v>
      </c>
      <c r="G146" s="29">
        <f t="shared" si="43"/>
        <v>33625.108794770793</v>
      </c>
      <c r="H146" s="29">
        <f t="shared" si="43"/>
        <v>33905.97946107047</v>
      </c>
      <c r="I146" s="29">
        <f t="shared" si="43"/>
        <v>34106.735454261245</v>
      </c>
      <c r="J146" s="29">
        <f t="shared" si="43"/>
        <v>34465.003568132255</v>
      </c>
      <c r="K146" s="29">
        <f t="shared" si="43"/>
        <v>34561.995258239818</v>
      </c>
      <c r="L146" s="29">
        <f t="shared" si="43"/>
        <v>34631.670668315433</v>
      </c>
      <c r="M146" s="29">
        <f t="shared" si="43"/>
        <v>34722.380947152909</v>
      </c>
      <c r="N146" s="29">
        <f t="shared" si="43"/>
        <v>34796.052440294581</v>
      </c>
      <c r="O146" s="29">
        <f t="shared" si="43"/>
        <v>34891.173134445773</v>
      </c>
      <c r="P146" s="29">
        <f t="shared" si="43"/>
        <v>34953.713075360247</v>
      </c>
      <c r="Q146" s="29">
        <f t="shared" si="43"/>
        <v>35034.348938669224</v>
      </c>
      <c r="R146" s="29">
        <f t="shared" si="43"/>
        <v>35091.133090767005</v>
      </c>
      <c r="S146" s="29">
        <f t="shared" si="43"/>
        <v>35161.727843834218</v>
      </c>
      <c r="T146" s="29">
        <f t="shared" si="43"/>
        <v>35205.265823532995</v>
      </c>
      <c r="U146" s="29">
        <f t="shared" si="43"/>
        <v>35283.491552197942</v>
      </c>
      <c r="V146" s="29">
        <f t="shared" si="43"/>
        <v>35355.154705601846</v>
      </c>
      <c r="W146" s="29">
        <f t="shared" si="43"/>
        <v>35426.955175191666</v>
      </c>
      <c r="X146" s="29">
        <f t="shared" si="43"/>
        <v>35498.2502440186</v>
      </c>
      <c r="Y146" s="29">
        <f t="shared" si="43"/>
        <v>35556.577130617319</v>
      </c>
      <c r="Z146" s="29">
        <f t="shared" si="43"/>
        <v>35603.586333065134</v>
      </c>
      <c r="AA146" s="29">
        <f t="shared" si="43"/>
        <v>35640.737524514225</v>
      </c>
      <c r="AB146" s="29">
        <f t="shared" si="43"/>
        <v>35677.651792539247</v>
      </c>
      <c r="AC146" s="29">
        <f t="shared" si="43"/>
        <v>35712.628947080964</v>
      </c>
      <c r="AD146" s="29">
        <f t="shared" si="43"/>
        <v>35746.595717885459</v>
      </c>
      <c r="AE146" s="29">
        <f t="shared" si="43"/>
        <v>35776.308892585512</v>
      </c>
      <c r="AF146" s="29">
        <f t="shared" si="43"/>
        <v>35797.189705145021</v>
      </c>
    </row>
    <row r="147" spans="1:34" x14ac:dyDescent="0.35">
      <c r="B147" t="s">
        <v>1158</v>
      </c>
      <c r="C147" s="29">
        <f>SUMPRODUCT(C53:C68,C126:C141)*cpi_2021to2012</f>
        <v>47550.908702211629</v>
      </c>
      <c r="D147" s="29">
        <f t="shared" ref="D147:AF147" si="44">SUMPRODUCT(D53:D68,D126:D141)*cpi_2022to2012</f>
        <v>44084.236925139718</v>
      </c>
      <c r="E147" s="29">
        <f t="shared" si="44"/>
        <v>43210.052034966851</v>
      </c>
      <c r="F147" s="29">
        <f t="shared" si="44"/>
        <v>42267.859621175121</v>
      </c>
      <c r="G147" s="29">
        <f t="shared" si="44"/>
        <v>41417.488145790056</v>
      </c>
      <c r="H147" s="29">
        <f t="shared" si="44"/>
        <v>40709.199791456354</v>
      </c>
      <c r="I147" s="29">
        <f t="shared" si="44"/>
        <v>39948.05021878238</v>
      </c>
      <c r="J147" s="29">
        <f t="shared" si="44"/>
        <v>39355.425408961091</v>
      </c>
      <c r="K147" s="29">
        <f t="shared" si="44"/>
        <v>38747.008204508063</v>
      </c>
      <c r="L147" s="29">
        <f t="shared" si="44"/>
        <v>38310.245133308359</v>
      </c>
      <c r="M147" s="29">
        <f t="shared" si="44"/>
        <v>38195.432070207295</v>
      </c>
      <c r="N147" s="29">
        <f t="shared" si="44"/>
        <v>38007.046080688975</v>
      </c>
      <c r="O147" s="29">
        <f t="shared" si="44"/>
        <v>37838.816565748268</v>
      </c>
      <c r="P147" s="29">
        <f t="shared" si="44"/>
        <v>37650.404752614624</v>
      </c>
      <c r="Q147" s="29">
        <f t="shared" si="44"/>
        <v>37486.525210593303</v>
      </c>
      <c r="R147" s="29">
        <f t="shared" si="44"/>
        <v>37332.471023497535</v>
      </c>
      <c r="S147" s="29">
        <f t="shared" si="44"/>
        <v>37216.70802028654</v>
      </c>
      <c r="T147" s="29">
        <f t="shared" si="44"/>
        <v>37099.478053959501</v>
      </c>
      <c r="U147" s="29">
        <f t="shared" si="44"/>
        <v>36979.35692418812</v>
      </c>
      <c r="V147" s="29">
        <f t="shared" si="44"/>
        <v>36919.768377810346</v>
      </c>
      <c r="W147" s="29">
        <f t="shared" si="44"/>
        <v>36859.343664166779</v>
      </c>
      <c r="X147" s="29">
        <f t="shared" si="44"/>
        <v>36793.51488640991</v>
      </c>
      <c r="Y147" s="29">
        <f t="shared" si="44"/>
        <v>36741.507319715936</v>
      </c>
      <c r="Z147" s="29">
        <f t="shared" si="44"/>
        <v>36715.73304117121</v>
      </c>
      <c r="AA147" s="29">
        <f t="shared" si="44"/>
        <v>36676.82721175965</v>
      </c>
      <c r="AB147" s="29">
        <f t="shared" si="44"/>
        <v>36645.042280810412</v>
      </c>
      <c r="AC147" s="29">
        <f t="shared" si="44"/>
        <v>36616.581540754225</v>
      </c>
      <c r="AD147" s="29">
        <f t="shared" si="44"/>
        <v>36589.661913744443</v>
      </c>
      <c r="AE147" s="29">
        <f t="shared" si="44"/>
        <v>36559.006682623833</v>
      </c>
      <c r="AF147" s="29">
        <f t="shared" si="44"/>
        <v>36523.016770344329</v>
      </c>
      <c r="AH147" s="29"/>
    </row>
    <row r="148" spans="1:34" x14ac:dyDescent="0.35">
      <c r="B148" t="s">
        <v>1159</v>
      </c>
      <c r="C148" s="29">
        <f>SUMPRODUCT(C72:C87,C109:C124)*cpi_2021to2012</f>
        <v>36228.026941962002</v>
      </c>
      <c r="D148" s="29">
        <f t="shared" ref="D148:AF148" si="45">SUMPRODUCT(D72:D87,D109:D124)*cpi_2022to2012</f>
        <v>37151.436643796573</v>
      </c>
      <c r="E148" s="29">
        <f t="shared" si="45"/>
        <v>37445.607108016295</v>
      </c>
      <c r="F148" s="29">
        <f t="shared" si="45"/>
        <v>37588.320232533457</v>
      </c>
      <c r="G148" s="29">
        <f t="shared" si="45"/>
        <v>38049.285890606232</v>
      </c>
      <c r="H148" s="29">
        <f t="shared" si="45"/>
        <v>38298.573740487067</v>
      </c>
      <c r="I148" s="29">
        <f t="shared" si="45"/>
        <v>38466.984980476132</v>
      </c>
      <c r="J148" s="29">
        <f t="shared" si="45"/>
        <v>38729.493311619641</v>
      </c>
      <c r="K148" s="29">
        <f t="shared" si="45"/>
        <v>38826.460394042319</v>
      </c>
      <c r="L148" s="29">
        <f t="shared" si="45"/>
        <v>38897.746010191986</v>
      </c>
      <c r="M148" s="29">
        <f t="shared" si="45"/>
        <v>38994.466549516619</v>
      </c>
      <c r="N148" s="29">
        <f t="shared" si="45"/>
        <v>39065.869852887343</v>
      </c>
      <c r="O148" s="29">
        <f t="shared" si="45"/>
        <v>39153.219835279808</v>
      </c>
      <c r="P148" s="29">
        <f t="shared" si="45"/>
        <v>39205.281013558131</v>
      </c>
      <c r="Q148" s="29">
        <f t="shared" si="45"/>
        <v>39273.071154817524</v>
      </c>
      <c r="R148" s="29">
        <f t="shared" si="45"/>
        <v>39305.697811184502</v>
      </c>
      <c r="S148" s="29">
        <f t="shared" si="45"/>
        <v>39360.010323359304</v>
      </c>
      <c r="T148" s="29">
        <f t="shared" si="45"/>
        <v>39394.518676406879</v>
      </c>
      <c r="U148" s="29">
        <f t="shared" si="45"/>
        <v>39437.06270877245</v>
      </c>
      <c r="V148" s="29">
        <f t="shared" si="45"/>
        <v>39500.235536557928</v>
      </c>
      <c r="W148" s="29">
        <f t="shared" si="45"/>
        <v>39559.606462152886</v>
      </c>
      <c r="X148" s="29">
        <f t="shared" si="45"/>
        <v>39612.434136448057</v>
      </c>
      <c r="Y148" s="29">
        <f t="shared" si="45"/>
        <v>39663.661219548507</v>
      </c>
      <c r="Z148" s="29">
        <f t="shared" si="45"/>
        <v>39715.732312371772</v>
      </c>
      <c r="AA148" s="29">
        <f t="shared" si="45"/>
        <v>39752.242292276744</v>
      </c>
      <c r="AB148" s="29">
        <f t="shared" si="45"/>
        <v>39790.761690570718</v>
      </c>
      <c r="AC148" s="29">
        <f t="shared" si="45"/>
        <v>39828.634175047177</v>
      </c>
      <c r="AD148" s="29">
        <f t="shared" si="45"/>
        <v>39865.355543555532</v>
      </c>
      <c r="AE148" s="29">
        <f t="shared" si="45"/>
        <v>39895.044089550523</v>
      </c>
      <c r="AF148" s="29">
        <f t="shared" si="45"/>
        <v>39917.213893959182</v>
      </c>
    </row>
    <row r="150" spans="1:34" s="51" customFormat="1" x14ac:dyDescent="0.35">
      <c r="A150" s="50"/>
      <c r="B150" s="50" t="s">
        <v>1238</v>
      </c>
    </row>
    <row r="151" spans="1:34" x14ac:dyDescent="0.35">
      <c r="C151" s="1">
        <f>C145</f>
        <v>2021</v>
      </c>
      <c r="D151" s="1">
        <f t="shared" ref="D151:AF151" si="46">D145</f>
        <v>2022</v>
      </c>
      <c r="E151" s="1">
        <f t="shared" si="46"/>
        <v>2023</v>
      </c>
      <c r="F151" s="1">
        <f t="shared" si="46"/>
        <v>2024</v>
      </c>
      <c r="G151" s="1">
        <f t="shared" si="46"/>
        <v>2025</v>
      </c>
      <c r="H151" s="1">
        <f t="shared" si="46"/>
        <v>2026</v>
      </c>
      <c r="I151" s="1">
        <f t="shared" si="46"/>
        <v>2027</v>
      </c>
      <c r="J151" s="1">
        <f t="shared" si="46"/>
        <v>2028</v>
      </c>
      <c r="K151" s="1">
        <f t="shared" si="46"/>
        <v>2029</v>
      </c>
      <c r="L151" s="1">
        <f t="shared" si="46"/>
        <v>2030</v>
      </c>
      <c r="M151" s="1">
        <f t="shared" si="46"/>
        <v>2031</v>
      </c>
      <c r="N151" s="1">
        <f t="shared" si="46"/>
        <v>2032</v>
      </c>
      <c r="O151" s="1">
        <f t="shared" si="46"/>
        <v>2033</v>
      </c>
      <c r="P151" s="1">
        <f t="shared" si="46"/>
        <v>2034</v>
      </c>
      <c r="Q151" s="1">
        <f t="shared" si="46"/>
        <v>2035</v>
      </c>
      <c r="R151" s="1">
        <f t="shared" si="46"/>
        <v>2036</v>
      </c>
      <c r="S151" s="1">
        <f t="shared" si="46"/>
        <v>2037</v>
      </c>
      <c r="T151" s="1">
        <f t="shared" si="46"/>
        <v>2038</v>
      </c>
      <c r="U151" s="1">
        <f t="shared" si="46"/>
        <v>2039</v>
      </c>
      <c r="V151" s="1">
        <f t="shared" si="46"/>
        <v>2040</v>
      </c>
      <c r="W151" s="1">
        <f t="shared" si="46"/>
        <v>2041</v>
      </c>
      <c r="X151" s="1">
        <f t="shared" si="46"/>
        <v>2042</v>
      </c>
      <c r="Y151" s="1">
        <f t="shared" si="46"/>
        <v>2043</v>
      </c>
      <c r="Z151" s="1">
        <f t="shared" si="46"/>
        <v>2044</v>
      </c>
      <c r="AA151" s="1">
        <f t="shared" si="46"/>
        <v>2045</v>
      </c>
      <c r="AB151" s="1">
        <f t="shared" si="46"/>
        <v>2046</v>
      </c>
      <c r="AC151" s="1">
        <f t="shared" si="46"/>
        <v>2047</v>
      </c>
      <c r="AD151" s="1">
        <f t="shared" si="46"/>
        <v>2048</v>
      </c>
      <c r="AE151" s="1">
        <f t="shared" si="46"/>
        <v>2049</v>
      </c>
      <c r="AF151" s="1">
        <f t="shared" si="46"/>
        <v>2050</v>
      </c>
    </row>
    <row r="152" spans="1:34" x14ac:dyDescent="0.35">
      <c r="B152" t="s">
        <v>1157</v>
      </c>
      <c r="C152" s="29">
        <f>INDEX('NREL Calcs'!$C$29:$AG$31,MATCH('LDV Cost Calcs'!$B152,'NREL Calcs'!$B$29:$B$31,0),MATCH('LDV Cost Calcs'!C$151,'NREL Calcs'!$C$28:$AG$28,0))*C146</f>
        <v>31467.402503195495</v>
      </c>
      <c r="D152" s="29">
        <f>INDEX('NREL Calcs'!$C$29:$AG$31,MATCH('LDV Cost Calcs'!$B152,'NREL Calcs'!$B$29:$B$31,0),MATCH('LDV Cost Calcs'!D$151,'NREL Calcs'!$C$28:$AG$28,0))*D146</f>
        <v>32351.883736161617</v>
      </c>
      <c r="E152" s="29">
        <f>INDEX('NREL Calcs'!$C$29:$AG$31,MATCH('LDV Cost Calcs'!$B152,'NREL Calcs'!$B$29:$B$31,0),MATCH('LDV Cost Calcs'!E$151,'NREL Calcs'!$C$28:$AG$28,0))*E146</f>
        <v>32620.643129827113</v>
      </c>
      <c r="F152" s="29">
        <f>INDEX('NREL Calcs'!$C$29:$AG$31,MATCH('LDV Cost Calcs'!$B152,'NREL Calcs'!$B$29:$B$31,0),MATCH('LDV Cost Calcs'!F$151,'NREL Calcs'!$C$28:$AG$28,0))*F146</f>
        <v>32734.473610852474</v>
      </c>
      <c r="G152" s="29">
        <f>INDEX('NREL Calcs'!$C$29:$AG$31,MATCH('LDV Cost Calcs'!$B152,'NREL Calcs'!$B$29:$B$31,0),MATCH('LDV Cost Calcs'!G$151,'NREL Calcs'!$C$28:$AG$28,0))*G146</f>
        <v>33219.6621277265</v>
      </c>
      <c r="H152" s="29">
        <f>INDEX('NREL Calcs'!$C$29:$AG$31,MATCH('LDV Cost Calcs'!$B152,'NREL Calcs'!$B$29:$B$31,0),MATCH('LDV Cost Calcs'!H$151,'NREL Calcs'!$C$28:$AG$28,0))*H146</f>
        <v>33455.38763448978</v>
      </c>
      <c r="I152" s="29">
        <f>INDEX('NREL Calcs'!$C$29:$AG$31,MATCH('LDV Cost Calcs'!$B152,'NREL Calcs'!$B$29:$B$31,0),MATCH('LDV Cost Calcs'!I$151,'NREL Calcs'!$C$28:$AG$28,0))*I146</f>
        <v>33611.469978733796</v>
      </c>
      <c r="J152" s="29">
        <f>INDEX('NREL Calcs'!$C$29:$AG$31,MATCH('LDV Cost Calcs'!$B152,'NREL Calcs'!$B$29:$B$31,0),MATCH('LDV Cost Calcs'!J$151,'NREL Calcs'!$C$28:$AG$28,0))*J146</f>
        <v>33922.088711160242</v>
      </c>
      <c r="K152" s="29">
        <f>INDEX('NREL Calcs'!$C$29:$AG$31,MATCH('LDV Cost Calcs'!$B152,'NREL Calcs'!$B$29:$B$31,0),MATCH('LDV Cost Calcs'!K$151,'NREL Calcs'!$C$28:$AG$28,0))*K146</f>
        <v>33974.986117683227</v>
      </c>
      <c r="L152" s="29">
        <f>INDEX('NREL Calcs'!$C$29:$AG$31,MATCH('LDV Cost Calcs'!$B152,'NREL Calcs'!$B$29:$B$31,0),MATCH('LDV Cost Calcs'!L$151,'NREL Calcs'!$C$28:$AG$28,0))*L146</f>
        <v>34000.825923864875</v>
      </c>
      <c r="M152" s="29">
        <f>INDEX('NREL Calcs'!$C$29:$AG$31,MATCH('LDV Cost Calcs'!$B152,'NREL Calcs'!$B$29:$B$31,0),MATCH('LDV Cost Calcs'!M$151,'NREL Calcs'!$C$28:$AG$28,0))*M146</f>
        <v>34047.119900801707</v>
      </c>
      <c r="N152" s="29">
        <f>INDEX('NREL Calcs'!$C$29:$AG$31,MATCH('LDV Cost Calcs'!$B152,'NREL Calcs'!$B$29:$B$31,0),MATCH('LDV Cost Calcs'!N$151,'NREL Calcs'!$C$28:$AG$28,0))*N146</f>
        <v>34076.50400072171</v>
      </c>
      <c r="O152" s="29">
        <f>INDEX('NREL Calcs'!$C$29:$AG$31,MATCH('LDV Cost Calcs'!$B152,'NREL Calcs'!$B$29:$B$31,0),MATCH('LDV Cost Calcs'!O$151,'NREL Calcs'!$C$28:$AG$28,0))*O146</f>
        <v>34126.68586933746</v>
      </c>
      <c r="P152" s="29">
        <f>INDEX('NREL Calcs'!$C$29:$AG$31,MATCH('LDV Cost Calcs'!$B152,'NREL Calcs'!$B$29:$B$31,0),MATCH('LDV Cost Calcs'!P$151,'NREL Calcs'!$C$28:$AG$28,0))*P146</f>
        <v>34144.806675071137</v>
      </c>
      <c r="Q152" s="29">
        <f>INDEX('NREL Calcs'!$C$29:$AG$31,MATCH('LDV Cost Calcs'!$B152,'NREL Calcs'!$B$29:$B$31,0),MATCH('LDV Cost Calcs'!Q$151,'NREL Calcs'!$C$28:$AG$28,0))*Q146</f>
        <v>34180.428288723735</v>
      </c>
      <c r="R152" s="29">
        <f>INDEX('NREL Calcs'!$C$29:$AG$31,MATCH('LDV Cost Calcs'!$B152,'NREL Calcs'!$B$29:$B$31,0),MATCH('LDV Cost Calcs'!R$151,'NREL Calcs'!$C$28:$AG$28,0))*R146</f>
        <v>34192.610302386609</v>
      </c>
      <c r="S152" s="29">
        <f>INDEX('NREL Calcs'!$C$29:$AG$31,MATCH('LDV Cost Calcs'!$B152,'NREL Calcs'!$B$29:$B$31,0),MATCH('LDV Cost Calcs'!S$151,'NREL Calcs'!$C$28:$AG$28,0))*S146</f>
        <v>34218.092411618345</v>
      </c>
      <c r="T152" s="29">
        <f>INDEX('NREL Calcs'!$C$29:$AG$31,MATCH('LDV Cost Calcs'!$B152,'NREL Calcs'!$B$29:$B$31,0),MATCH('LDV Cost Calcs'!T$151,'NREL Calcs'!$C$28:$AG$28,0))*T146</f>
        <v>34217.103304823431</v>
      </c>
      <c r="U152" s="29">
        <f>INDEX('NREL Calcs'!$C$29:$AG$31,MATCH('LDV Cost Calcs'!$B152,'NREL Calcs'!$B$29:$B$31,0),MATCH('LDV Cost Calcs'!U$151,'NREL Calcs'!$C$28:$AG$28,0))*U146</f>
        <v>34249.678346777662</v>
      </c>
      <c r="V152" s="29">
        <f>INDEX('NREL Calcs'!$C$29:$AG$31,MATCH('LDV Cost Calcs'!$B152,'NREL Calcs'!$B$29:$B$31,0),MATCH('LDV Cost Calcs'!V$151,'NREL Calcs'!$C$28:$AG$28,0))*V146</f>
        <v>34275.698495692151</v>
      </c>
      <c r="W152" s="29">
        <f>INDEX('NREL Calcs'!$C$29:$AG$31,MATCH('LDV Cost Calcs'!$B152,'NREL Calcs'!$B$29:$B$31,0),MATCH('LDV Cost Calcs'!W$151,'NREL Calcs'!$C$28:$AG$28,0))*W146</f>
        <v>34301.675079087741</v>
      </c>
      <c r="X152" s="29">
        <f>INDEX('NREL Calcs'!$C$29:$AG$31,MATCH('LDV Cost Calcs'!$B152,'NREL Calcs'!$B$29:$B$31,0),MATCH('LDV Cost Calcs'!X$151,'NREL Calcs'!$C$28:$AG$28,0))*X146</f>
        <v>34326.986079096358</v>
      </c>
      <c r="Y152" s="29">
        <f>INDEX('NREL Calcs'!$C$29:$AG$31,MATCH('LDV Cost Calcs'!$B152,'NREL Calcs'!$B$29:$B$31,0),MATCH('LDV Cost Calcs'!Y$151,'NREL Calcs'!$C$28:$AG$28,0))*Y146</f>
        <v>34339.597139973499</v>
      </c>
      <c r="Z152" s="29">
        <f>INDEX('NREL Calcs'!$C$29:$AG$31,MATCH('LDV Cost Calcs'!$B152,'NREL Calcs'!$B$29:$B$31,0),MATCH('LDV Cost Calcs'!Z$151,'NREL Calcs'!$C$28:$AG$28,0))*Z146</f>
        <v>34341.148150823734</v>
      </c>
      <c r="AA152" s="29">
        <f>INDEX('NREL Calcs'!$C$29:$AG$31,MATCH('LDV Cost Calcs'!$B152,'NREL Calcs'!$B$29:$B$31,0),MATCH('LDV Cost Calcs'!AA$151,'NREL Calcs'!$C$28:$AG$28,0))*AA146</f>
        <v>34333.087046163171</v>
      </c>
      <c r="AB152" s="29">
        <f>INDEX('NREL Calcs'!$C$29:$AG$31,MATCH('LDV Cost Calcs'!$B152,'NREL Calcs'!$B$29:$B$31,0),MATCH('LDV Cost Calcs'!AB$151,'NREL Calcs'!$C$28:$AG$28,0))*AB146</f>
        <v>34324.706492035715</v>
      </c>
      <c r="AC152" s="29">
        <f>INDEX('NREL Calcs'!$C$29:$AG$31,MATCH('LDV Cost Calcs'!$B152,'NREL Calcs'!$B$29:$B$31,0),MATCH('LDV Cost Calcs'!AC$151,'NREL Calcs'!$C$28:$AG$28,0))*AC146</f>
        <v>34314.373741240663</v>
      </c>
      <c r="AD152" s="29">
        <f>INDEX('NREL Calcs'!$C$29:$AG$31,MATCH('LDV Cost Calcs'!$B152,'NREL Calcs'!$B$29:$B$31,0),MATCH('LDV Cost Calcs'!AD$151,'NREL Calcs'!$C$28:$AG$28,0))*AD146</f>
        <v>34302.985255175554</v>
      </c>
      <c r="AE152" s="29">
        <f>INDEX('NREL Calcs'!$C$29:$AG$31,MATCH('LDV Cost Calcs'!$B152,'NREL Calcs'!$B$29:$B$31,0),MATCH('LDV Cost Calcs'!AE$151,'NREL Calcs'!$C$28:$AG$28,0))*AE146</f>
        <v>34287.436524650475</v>
      </c>
      <c r="AF152" s="29">
        <f>INDEX('NREL Calcs'!$C$29:$AG$31,MATCH('LDV Cost Calcs'!$B152,'NREL Calcs'!$B$29:$B$31,0),MATCH('LDV Cost Calcs'!AF$151,'NREL Calcs'!$C$28:$AG$28,0))*AF146</f>
        <v>34263.360689582536</v>
      </c>
    </row>
    <row r="153" spans="1:34" x14ac:dyDescent="0.35">
      <c r="B153" t="s">
        <v>1158</v>
      </c>
      <c r="C153" s="29">
        <f>INDEX('NREL Calcs'!$C$29:$AG$31,MATCH('LDV Cost Calcs'!$B153,'NREL Calcs'!$B$29:$B$31,0),MATCH('LDV Cost Calcs'!C$151,'NREL Calcs'!$C$28:$AG$28,0))*C147</f>
        <v>45476.458136590554</v>
      </c>
      <c r="D153" s="29">
        <f>INDEX('NREL Calcs'!$C$29:$AG$31,MATCH('LDV Cost Calcs'!$B153,'NREL Calcs'!$B$29:$B$31,0),MATCH('LDV Cost Calcs'!D$151,'NREL Calcs'!$C$28:$AG$28,0))*D147</f>
        <v>41889.088220134698</v>
      </c>
      <c r="E153" s="29">
        <f>INDEX('NREL Calcs'!$C$29:$AG$31,MATCH('LDV Cost Calcs'!$B153,'NREL Calcs'!$B$29:$B$31,0),MATCH('LDV Cost Calcs'!E$151,'NREL Calcs'!$C$28:$AG$28,0))*E147</f>
        <v>40791.890515618266</v>
      </c>
      <c r="F153" s="29">
        <f>INDEX('NREL Calcs'!$C$29:$AG$31,MATCH('LDV Cost Calcs'!$B153,'NREL Calcs'!$B$29:$B$31,0),MATCH('LDV Cost Calcs'!F$151,'NREL Calcs'!$C$28:$AG$28,0))*F147</f>
        <v>39641.695559380343</v>
      </c>
      <c r="G153" s="29">
        <f>INDEX('NREL Calcs'!$C$29:$AG$31,MATCH('LDV Cost Calcs'!$B153,'NREL Calcs'!$B$29:$B$31,0),MATCH('LDV Cost Calcs'!G$151,'NREL Calcs'!$C$28:$AG$28,0))*G147</f>
        <v>38588.674049390283</v>
      </c>
      <c r="H153" s="29">
        <f>INDEX('NREL Calcs'!$C$29:$AG$31,MATCH('LDV Cost Calcs'!$B153,'NREL Calcs'!$B$29:$B$31,0),MATCH('LDV Cost Calcs'!H$151,'NREL Calcs'!$C$28:$AG$28,0))*H147</f>
        <v>37677.646018453699</v>
      </c>
      <c r="I153" s="29">
        <f>INDEX('NREL Calcs'!$C$29:$AG$31,MATCH('LDV Cost Calcs'!$B153,'NREL Calcs'!$B$29:$B$31,0),MATCH('LDV Cost Calcs'!I$151,'NREL Calcs'!$C$28:$AG$28,0))*I147</f>
        <v>36726.757532106269</v>
      </c>
      <c r="J153" s="29">
        <f>INDEX('NREL Calcs'!$C$29:$AG$31,MATCH('LDV Cost Calcs'!$B153,'NREL Calcs'!$B$29:$B$31,0),MATCH('LDV Cost Calcs'!J$151,'NREL Calcs'!$C$28:$AG$28,0))*J147</f>
        <v>35939.155262621207</v>
      </c>
      <c r="K153" s="29">
        <f>INDEX('NREL Calcs'!$C$29:$AG$31,MATCH('LDV Cost Calcs'!$B153,'NREL Calcs'!$B$29:$B$31,0),MATCH('LDV Cost Calcs'!K$151,'NREL Calcs'!$C$28:$AG$28,0))*K147</f>
        <v>35144.540125453794</v>
      </c>
      <c r="L153" s="29">
        <f>INDEX('NREL Calcs'!$C$29:$AG$31,MATCH('LDV Cost Calcs'!$B153,'NREL Calcs'!$B$29:$B$31,0),MATCH('LDV Cost Calcs'!L$151,'NREL Calcs'!$C$28:$AG$28,0))*L147</f>
        <v>34512.06695550336</v>
      </c>
      <c r="M153" s="29">
        <f>INDEX('NREL Calcs'!$C$29:$AG$31,MATCH('LDV Cost Calcs'!$B153,'NREL Calcs'!$B$29:$B$31,0),MATCH('LDV Cost Calcs'!M$151,'NREL Calcs'!$C$28:$AG$28,0))*M147</f>
        <v>34173.027237312155</v>
      </c>
      <c r="N153" s="29">
        <f>INDEX('NREL Calcs'!$C$29:$AG$31,MATCH('LDV Cost Calcs'!$B153,'NREL Calcs'!$B$29:$B$31,0),MATCH('LDV Cost Calcs'!N$151,'NREL Calcs'!$C$28:$AG$28,0))*N147</f>
        <v>33770.032933408962</v>
      </c>
      <c r="O153" s="29">
        <f>INDEX('NREL Calcs'!$C$29:$AG$31,MATCH('LDV Cost Calcs'!$B153,'NREL Calcs'!$B$29:$B$31,0),MATCH('LDV Cost Calcs'!O$151,'NREL Calcs'!$C$28:$AG$28,0))*O147</f>
        <v>33387.147858928074</v>
      </c>
      <c r="P153" s="29">
        <f>INDEX('NREL Calcs'!$C$29:$AG$31,MATCH('LDV Cost Calcs'!$B153,'NREL Calcs'!$B$29:$B$31,0),MATCH('LDV Cost Calcs'!P$151,'NREL Calcs'!$C$28:$AG$28,0))*P147</f>
        <v>32988.654848708677</v>
      </c>
      <c r="Q153" s="29">
        <f>INDEX('NREL Calcs'!$C$29:$AG$31,MATCH('LDV Cost Calcs'!$B153,'NREL Calcs'!$B$29:$B$31,0),MATCH('LDV Cost Calcs'!Q$151,'NREL Calcs'!$C$28:$AG$28,0))*Q147</f>
        <v>32613.8297225282</v>
      </c>
      <c r="R153" s="29">
        <f>INDEX('NREL Calcs'!$C$29:$AG$31,MATCH('LDV Cost Calcs'!$B153,'NREL Calcs'!$B$29:$B$31,0),MATCH('LDV Cost Calcs'!R$151,'NREL Calcs'!$C$28:$AG$28,0))*R147</f>
        <v>32249.513982557688</v>
      </c>
      <c r="S153" s="29">
        <f>INDEX('NREL Calcs'!$C$29:$AG$31,MATCH('LDV Cost Calcs'!$B153,'NREL Calcs'!$B$29:$B$31,0),MATCH('LDV Cost Calcs'!S$151,'NREL Calcs'!$C$28:$AG$28,0))*S147</f>
        <v>31919.940311457562</v>
      </c>
      <c r="T153" s="29">
        <f>INDEX('NREL Calcs'!$C$29:$AG$31,MATCH('LDV Cost Calcs'!$B153,'NREL Calcs'!$B$29:$B$31,0),MATCH('LDV Cost Calcs'!T$151,'NREL Calcs'!$C$28:$AG$28,0))*T147</f>
        <v>31590.545682050972</v>
      </c>
      <c r="U153" s="29">
        <f>INDEX('NREL Calcs'!$C$29:$AG$31,MATCH('LDV Cost Calcs'!$B153,'NREL Calcs'!$B$29:$B$31,0),MATCH('LDV Cost Calcs'!U$151,'NREL Calcs'!$C$28:$AG$28,0))*U147</f>
        <v>31260.153306919907</v>
      </c>
      <c r="V153" s="29">
        <f>INDEX('NREL Calcs'!$C$29:$AG$31,MATCH('LDV Cost Calcs'!$B153,'NREL Calcs'!$B$29:$B$31,0),MATCH('LDV Cost Calcs'!V$151,'NREL Calcs'!$C$28:$AG$28,0))*V147</f>
        <v>30982.04012851528</v>
      </c>
      <c r="W153" s="29">
        <f>INDEX('NREL Calcs'!$C$29:$AG$31,MATCH('LDV Cost Calcs'!$B153,'NREL Calcs'!$B$29:$B$31,0),MATCH('LDV Cost Calcs'!W$151,'NREL Calcs'!$C$28:$AG$28,0))*W147</f>
        <v>30703.965566795763</v>
      </c>
      <c r="X153" s="29">
        <f>INDEX('NREL Calcs'!$C$29:$AG$31,MATCH('LDV Cost Calcs'!$B153,'NREL Calcs'!$B$29:$B$31,0),MATCH('LDV Cost Calcs'!X$151,'NREL Calcs'!$C$28:$AG$28,0))*X147</f>
        <v>30422.168198242689</v>
      </c>
      <c r="Y153" s="29">
        <f>INDEX('NREL Calcs'!$C$29:$AG$31,MATCH('LDV Cost Calcs'!$B153,'NREL Calcs'!$B$29:$B$31,0),MATCH('LDV Cost Calcs'!Y$151,'NREL Calcs'!$C$28:$AG$28,0))*Y147</f>
        <v>30152.525568186775</v>
      </c>
      <c r="Z153" s="29">
        <f>INDEX('NREL Calcs'!$C$29:$AG$31,MATCH('LDV Cost Calcs'!$B153,'NREL Calcs'!$B$29:$B$31,0),MATCH('LDV Cost Calcs'!Z$151,'NREL Calcs'!$C$28:$AG$28,0))*Z147</f>
        <v>29904.891519214598</v>
      </c>
      <c r="AA153" s="29">
        <f>INDEX('NREL Calcs'!$C$29:$AG$31,MATCH('LDV Cost Calcs'!$B153,'NREL Calcs'!$B$29:$B$31,0),MATCH('LDV Cost Calcs'!AA$151,'NREL Calcs'!$C$28:$AG$28,0))*AA147</f>
        <v>29646.960829125754</v>
      </c>
      <c r="AB153" s="29">
        <f>INDEX('NREL Calcs'!$C$29:$AG$31,MATCH('LDV Cost Calcs'!$B153,'NREL Calcs'!$B$29:$B$31,0),MATCH('LDV Cost Calcs'!AB$151,'NREL Calcs'!$C$28:$AG$28,0))*AB147</f>
        <v>29395.222229026498</v>
      </c>
      <c r="AC153" s="29">
        <f>INDEX('NREL Calcs'!$C$29:$AG$31,MATCH('LDV Cost Calcs'!$B153,'NREL Calcs'!$B$29:$B$31,0),MATCH('LDV Cost Calcs'!AC$151,'NREL Calcs'!$C$28:$AG$28,0))*AC147</f>
        <v>29146.521792078944</v>
      </c>
      <c r="AD153" s="29">
        <f>INDEX('NREL Calcs'!$C$29:$AG$31,MATCH('LDV Cost Calcs'!$B153,'NREL Calcs'!$B$29:$B$31,0),MATCH('LDV Cost Calcs'!AD$151,'NREL Calcs'!$C$28:$AG$28,0))*AD147</f>
        <v>28899.389684698159</v>
      </c>
      <c r="AE153" s="29">
        <f>INDEX('NREL Calcs'!$C$29:$AG$31,MATCH('LDV Cost Calcs'!$B153,'NREL Calcs'!$B$29:$B$31,0),MATCH('LDV Cost Calcs'!AE$151,'NREL Calcs'!$C$28:$AG$28,0))*AE147</f>
        <v>28649.662259908622</v>
      </c>
      <c r="AF153" s="29">
        <f>INDEX('NREL Calcs'!$C$29:$AG$31,MATCH('LDV Cost Calcs'!$B153,'NREL Calcs'!$B$29:$B$31,0),MATCH('LDV Cost Calcs'!AF$151,'NREL Calcs'!$C$28:$AG$28,0))*AF147</f>
        <v>28396.165385843316</v>
      </c>
    </row>
    <row r="154" spans="1:34" x14ac:dyDescent="0.35">
      <c r="B154" t="s">
        <v>1159</v>
      </c>
      <c r="C154" s="29">
        <f>INDEX('NREL Calcs'!$C$29:$AG$31,MATCH('LDV Cost Calcs'!$B154,'NREL Calcs'!$B$29:$B$31,0),MATCH('LDV Cost Calcs'!C$151,'NREL Calcs'!$C$28:$AG$28,0))*C148</f>
        <v>34921.733122287085</v>
      </c>
      <c r="D154" s="29">
        <f>INDEX('NREL Calcs'!$C$29:$AG$31,MATCH('LDV Cost Calcs'!$B154,'NREL Calcs'!$B$29:$B$31,0),MATCH('LDV Cost Calcs'!D$151,'NREL Calcs'!$C$28:$AG$28,0))*D148</f>
        <v>35737.939087386505</v>
      </c>
      <c r="E154" s="29">
        <f>INDEX('NREL Calcs'!$C$29:$AG$31,MATCH('LDV Cost Calcs'!$B154,'NREL Calcs'!$B$29:$B$31,0),MATCH('LDV Cost Calcs'!E$151,'NREL Calcs'!$C$28:$AG$28,0))*E148</f>
        <v>35946.424212764497</v>
      </c>
      <c r="F154" s="29">
        <f>INDEX('NREL Calcs'!$C$29:$AG$31,MATCH('LDV Cost Calcs'!$B154,'NREL Calcs'!$B$29:$B$31,0),MATCH('LDV Cost Calcs'!F$151,'NREL Calcs'!$C$28:$AG$28,0))*F148</f>
        <v>36008.646665387721</v>
      </c>
      <c r="G154" s="29">
        <f>INDEX('NREL Calcs'!$C$29:$AG$31,MATCH('LDV Cost Calcs'!$B154,'NREL Calcs'!$B$29:$B$31,0),MATCH('LDV Cost Calcs'!G$151,'NREL Calcs'!$C$28:$AG$28,0))*G148</f>
        <v>36374.545943444107</v>
      </c>
      <c r="H154" s="29">
        <f>INDEX('NREL Calcs'!$C$29:$AG$31,MATCH('LDV Cost Calcs'!$B154,'NREL Calcs'!$B$29:$B$31,0),MATCH('LDV Cost Calcs'!H$151,'NREL Calcs'!$C$28:$AG$28,0))*H148</f>
        <v>36536.671460546873</v>
      </c>
      <c r="I154" s="29">
        <f>INDEX('NREL Calcs'!$C$29:$AG$31,MATCH('LDV Cost Calcs'!$B154,'NREL Calcs'!$B$29:$B$31,0),MATCH('LDV Cost Calcs'!I$151,'NREL Calcs'!$C$28:$AG$28,0))*I148</f>
        <v>36620.810089506282</v>
      </c>
      <c r="J154" s="29">
        <f>INDEX('NREL Calcs'!$C$29:$AG$31,MATCH('LDV Cost Calcs'!$B154,'NREL Calcs'!$B$29:$B$31,0),MATCH('LDV Cost Calcs'!J$151,'NREL Calcs'!$C$28:$AG$28,0))*J148</f>
        <v>36793.672480043839</v>
      </c>
      <c r="K154" s="29">
        <f>INDEX('NREL Calcs'!$C$29:$AG$31,MATCH('LDV Cost Calcs'!$B154,'NREL Calcs'!$B$29:$B$31,0),MATCH('LDV Cost Calcs'!K$151,'NREL Calcs'!$C$28:$AG$28,0))*K148</f>
        <v>36808.552761043829</v>
      </c>
      <c r="L154" s="29">
        <f>INDEX('NREL Calcs'!$C$29:$AG$31,MATCH('LDV Cost Calcs'!$B154,'NREL Calcs'!$B$29:$B$31,0),MATCH('LDV Cost Calcs'!L$151,'NREL Calcs'!$C$28:$AG$28,0))*L148</f>
        <v>36798.751589004125</v>
      </c>
      <c r="M154" s="29">
        <f>INDEX('NREL Calcs'!$C$29:$AG$31,MATCH('LDV Cost Calcs'!$B154,'NREL Calcs'!$B$29:$B$31,0),MATCH('LDV Cost Calcs'!M$151,'NREL Calcs'!$C$28:$AG$28,0))*M148</f>
        <v>36812.678598649938</v>
      </c>
      <c r="N154" s="29">
        <f>INDEX('NREL Calcs'!$C$29:$AG$31,MATCH('LDV Cost Calcs'!$B154,'NREL Calcs'!$B$29:$B$31,0),MATCH('LDV Cost Calcs'!N$151,'NREL Calcs'!$C$28:$AG$28,0))*N148</f>
        <v>36802.370442516323</v>
      </c>
      <c r="O154" s="29">
        <f>INDEX('NREL Calcs'!$C$29:$AG$31,MATCH('LDV Cost Calcs'!$B154,'NREL Calcs'!$B$29:$B$31,0),MATCH('LDV Cost Calcs'!O$151,'NREL Calcs'!$C$28:$AG$28,0))*O148</f>
        <v>36806.769186900194</v>
      </c>
      <c r="P154" s="29">
        <f>INDEX('NREL Calcs'!$C$29:$AG$31,MATCH('LDV Cost Calcs'!$B154,'NREL Calcs'!$B$29:$B$31,0),MATCH('LDV Cost Calcs'!P$151,'NREL Calcs'!$C$28:$AG$28,0))*P148</f>
        <v>36777.716643582047</v>
      </c>
      <c r="Q154" s="29">
        <f>INDEX('NREL Calcs'!$C$29:$AG$31,MATCH('LDV Cost Calcs'!$B154,'NREL Calcs'!$B$29:$B$31,0),MATCH('LDV Cost Calcs'!Q$151,'NREL Calcs'!$C$28:$AG$28,0))*Q148</f>
        <v>36763.180708264888</v>
      </c>
      <c r="R154" s="29">
        <f>INDEX('NREL Calcs'!$C$29:$AG$31,MATCH('LDV Cost Calcs'!$B154,'NREL Calcs'!$B$29:$B$31,0),MATCH('LDV Cost Calcs'!R$151,'NREL Calcs'!$C$28:$AG$28,0))*R148</f>
        <v>36715.528774359031</v>
      </c>
      <c r="S154" s="29">
        <f>INDEX('NREL Calcs'!$C$29:$AG$31,MATCH('LDV Cost Calcs'!$B154,'NREL Calcs'!$B$29:$B$31,0),MATCH('LDV Cost Calcs'!S$151,'NREL Calcs'!$C$28:$AG$28,0))*S148</f>
        <v>36687.960686617174</v>
      </c>
      <c r="T154" s="29">
        <f>INDEX('NREL Calcs'!$C$29:$AG$31,MATCH('LDV Cost Calcs'!$B154,'NREL Calcs'!$B$29:$B$31,0),MATCH('LDV Cost Calcs'!T$151,'NREL Calcs'!$C$28:$AG$28,0))*T148</f>
        <v>36641.756195748894</v>
      </c>
      <c r="U154" s="29">
        <f>INDEX('NREL Calcs'!$C$29:$AG$31,MATCH('LDV Cost Calcs'!$B154,'NREL Calcs'!$B$29:$B$31,0),MATCH('LDV Cost Calcs'!U$151,'NREL Calcs'!$C$28:$AG$28,0))*U148</f>
        <v>36602.872591244814</v>
      </c>
      <c r="V154" s="29">
        <f>INDEX('NREL Calcs'!$C$29:$AG$31,MATCH('LDV Cost Calcs'!$B154,'NREL Calcs'!$B$29:$B$31,0),MATCH('LDV Cost Calcs'!V$151,'NREL Calcs'!$C$28:$AG$28,0))*V148</f>
        <v>36582.924960274904</v>
      </c>
      <c r="W154" s="29">
        <f>INDEX('NREL Calcs'!$C$29:$AG$31,MATCH('LDV Cost Calcs'!$B154,'NREL Calcs'!$B$29:$B$31,0),MATCH('LDV Cost Calcs'!W$151,'NREL Calcs'!$C$28:$AG$28,0))*W148</f>
        <v>36559.212434075605</v>
      </c>
      <c r="X154" s="29">
        <f>INDEX('NREL Calcs'!$C$29:$AG$31,MATCH('LDV Cost Calcs'!$B154,'NREL Calcs'!$B$29:$B$31,0),MATCH('LDV Cost Calcs'!X$151,'NREL Calcs'!$C$28:$AG$28,0))*X148</f>
        <v>36529.229724548844</v>
      </c>
      <c r="Y154" s="29">
        <f>INDEX('NREL Calcs'!$C$29:$AG$31,MATCH('LDV Cost Calcs'!$B154,'NREL Calcs'!$B$29:$B$31,0),MATCH('LDV Cost Calcs'!Y$151,'NREL Calcs'!$C$28:$AG$28,0))*Y148</f>
        <v>36497.564001540413</v>
      </c>
      <c r="Z154" s="29">
        <f>INDEX('NREL Calcs'!$C$29:$AG$31,MATCH('LDV Cost Calcs'!$B154,'NREL Calcs'!$B$29:$B$31,0),MATCH('LDV Cost Calcs'!Z$151,'NREL Calcs'!$C$28:$AG$28,0))*Z148</f>
        <v>36466.469418342844</v>
      </c>
      <c r="AA154" s="29">
        <f>INDEX('NREL Calcs'!$C$29:$AG$31,MATCH('LDV Cost Calcs'!$B154,'NREL Calcs'!$B$29:$B$31,0),MATCH('LDV Cost Calcs'!AA$151,'NREL Calcs'!$C$28:$AG$28,0))*AA148</f>
        <v>36420.910603160308</v>
      </c>
      <c r="AB154" s="29">
        <f>INDEX('NREL Calcs'!$C$29:$AG$31,MATCH('LDV Cost Calcs'!$B154,'NREL Calcs'!$B$29:$B$31,0),MATCH('LDV Cost Calcs'!AB$151,'NREL Calcs'!$C$28:$AG$28,0))*AB148</f>
        <v>36377.043551385905</v>
      </c>
      <c r="AC154" s="29">
        <f>INDEX('NREL Calcs'!$C$29:$AG$31,MATCH('LDV Cost Calcs'!$B154,'NREL Calcs'!$B$29:$B$31,0),MATCH('LDV Cost Calcs'!AC$151,'NREL Calcs'!$C$28:$AG$28,0))*AC148</f>
        <v>36332.433114146181</v>
      </c>
      <c r="AD154" s="29">
        <f>INDEX('NREL Calcs'!$C$29:$AG$31,MATCH('LDV Cost Calcs'!$B154,'NREL Calcs'!$B$29:$B$31,0),MATCH('LDV Cost Calcs'!AD$151,'NREL Calcs'!$C$28:$AG$28,0))*AD148</f>
        <v>36286.624212597126</v>
      </c>
      <c r="AE154" s="29">
        <f>INDEX('NREL Calcs'!$C$29:$AG$31,MATCH('LDV Cost Calcs'!$B154,'NREL Calcs'!$B$29:$B$31,0),MATCH('LDV Cost Calcs'!AE$151,'NREL Calcs'!$C$28:$AG$28,0))*AE148</f>
        <v>36234.281714549979</v>
      </c>
      <c r="AF154" s="29">
        <f>INDEX('NREL Calcs'!$C$29:$AG$31,MATCH('LDV Cost Calcs'!$B154,'NREL Calcs'!$B$29:$B$31,0),MATCH('LDV Cost Calcs'!AF$151,'NREL Calcs'!$C$28:$AG$28,0))*AF148</f>
        <v>36175.007228051581</v>
      </c>
    </row>
    <row r="157" spans="1:34" x14ac:dyDescent="0.35">
      <c r="C157" s="89">
        <f>C152/0.785</f>
        <v>40085.863061395532</v>
      </c>
      <c r="E157" s="29"/>
    </row>
    <row r="158" spans="1:34" x14ac:dyDescent="0.35">
      <c r="C158" s="89">
        <f t="shared" ref="C158:C159" si="47">C153/0.785</f>
        <v>57931.79380457395</v>
      </c>
    </row>
    <row r="159" spans="1:34" x14ac:dyDescent="0.35">
      <c r="C159" s="89">
        <f t="shared" si="47"/>
        <v>44486.284232212849</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254"/>
  <sheetViews>
    <sheetView topLeftCell="A233" workbookViewId="0">
      <selection activeCell="B254" sqref="B254"/>
    </sheetView>
  </sheetViews>
  <sheetFormatPr defaultColWidth="8.81640625" defaultRowHeight="14.5" x14ac:dyDescent="0.35"/>
  <cols>
    <col min="1" max="1" width="26" bestFit="1" customWidth="1"/>
  </cols>
  <sheetData>
    <row r="1" spans="1:31" s="2" customFormat="1" x14ac:dyDescent="0.35">
      <c r="A1" s="2" t="s">
        <v>206</v>
      </c>
    </row>
    <row r="2" spans="1:31" x14ac:dyDescent="0.3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35">
      <c r="A3" t="str">
        <f>'AEO 2022 Table 39'!A22</f>
        <v>100 Mile Electric Vehicle</v>
      </c>
      <c r="B3">
        <f>INDEX('AEO 2022 Table 39'!22:22,MATCH(B$2,'AEO 2022 Table 39'!$14:$14,0))</f>
        <v>0.19994300000000001</v>
      </c>
      <c r="C3">
        <f>INDEX('AEO 2023 Table 39'!23:23,MATCH(C$2,'AEO 2023 Table 39'!$13:$13,0))</f>
        <v>0.18093899999999999</v>
      </c>
      <c r="D3">
        <f>INDEX('AEO 2023 Table 39'!23:23,MATCH(D$2,'AEO 2023 Table 39'!$13:$13,0))</f>
        <v>0.17658699999999999</v>
      </c>
      <c r="E3">
        <f>INDEX('AEO 2023 Table 39'!23:23,MATCH(E$2,'AEO 2023 Table 39'!$13:$13,0))</f>
        <v>0.17203599999999999</v>
      </c>
      <c r="F3">
        <f>INDEX('AEO 2023 Table 39'!23:23,MATCH(F$2,'AEO 2023 Table 39'!$13:$13,0))</f>
        <v>0.16694899999999999</v>
      </c>
      <c r="G3">
        <f>INDEX('AEO 2023 Table 39'!23:23,MATCH(G$2,'AEO 2023 Table 39'!$13:$13,0))</f>
        <v>0.16114800000000001</v>
      </c>
      <c r="H3">
        <f>INDEX('AEO 2023 Table 39'!23:23,MATCH(H$2,'AEO 2023 Table 39'!$13:$13,0))</f>
        <v>0.154665</v>
      </c>
      <c r="I3">
        <f>INDEX('AEO 2023 Table 39'!23:23,MATCH(I$2,'AEO 2023 Table 39'!$13:$13,0))</f>
        <v>0.14732700000000001</v>
      </c>
      <c r="J3">
        <f>INDEX('AEO 2023 Table 39'!23:23,MATCH(J$2,'AEO 2023 Table 39'!$13:$13,0))</f>
        <v>0.13911000000000001</v>
      </c>
      <c r="K3">
        <f>INDEX('AEO 2023 Table 39'!23:23,MATCH(K$2,'AEO 2023 Table 39'!$13:$13,0))</f>
        <v>0.13011400000000001</v>
      </c>
      <c r="L3">
        <f>INDEX('AEO 2023 Table 39'!23:23,MATCH(L$2,'AEO 2023 Table 39'!$13:$13,0))</f>
        <v>0.120506</v>
      </c>
      <c r="M3">
        <f>INDEX('AEO 2023 Table 39'!23:23,MATCH(M$2,'AEO 2023 Table 39'!$13:$13,0))</f>
        <v>0.110415</v>
      </c>
      <c r="N3">
        <f>INDEX('AEO 2023 Table 39'!23:23,MATCH(N$2,'AEO 2023 Table 39'!$13:$13,0))</f>
        <v>0.10023700000000001</v>
      </c>
      <c r="O3">
        <f>INDEX('AEO 2023 Table 39'!23:23,MATCH(O$2,'AEO 2023 Table 39'!$13:$13,0))</f>
        <v>9.0276999999999996E-2</v>
      </c>
      <c r="P3">
        <f>INDEX('AEO 2023 Table 39'!23:23,MATCH(P$2,'AEO 2023 Table 39'!$13:$13,0))</f>
        <v>8.0784999999999996E-2</v>
      </c>
      <c r="Q3">
        <f>INDEX('AEO 2023 Table 39'!23:23,MATCH(Q$2,'AEO 2023 Table 39'!$13:$13,0))</f>
        <v>7.2225999999999999E-2</v>
      </c>
      <c r="R3">
        <f>INDEX('AEO 2023 Table 39'!23:23,MATCH(R$2,'AEO 2023 Table 39'!$13:$13,0))</f>
        <v>6.4684000000000005E-2</v>
      </c>
      <c r="S3">
        <f>INDEX('AEO 2023 Table 39'!23:23,MATCH(S$2,'AEO 2023 Table 39'!$13:$13,0))</f>
        <v>5.8673000000000003E-2</v>
      </c>
      <c r="T3">
        <f>INDEX('AEO 2023 Table 39'!23:23,MATCH(T$2,'AEO 2023 Table 39'!$13:$13,0))</f>
        <v>5.3756999999999999E-2</v>
      </c>
      <c r="U3">
        <f>INDEX('AEO 2023 Table 39'!23:23,MATCH(U$2,'AEO 2023 Table 39'!$13:$13,0))</f>
        <v>5.0125000000000003E-2</v>
      </c>
      <c r="V3">
        <f>INDEX('AEO 2023 Table 39'!23:23,MATCH(V$2,'AEO 2023 Table 39'!$13:$13,0))</f>
        <v>4.7440000000000003E-2</v>
      </c>
      <c r="W3">
        <f>INDEX('AEO 2023 Table 39'!23:23,MATCH(W$2,'AEO 2023 Table 39'!$13:$13,0))</f>
        <v>4.5488000000000001E-2</v>
      </c>
      <c r="X3">
        <f>INDEX('AEO 2023 Table 39'!23:23,MATCH(X$2,'AEO 2023 Table 39'!$13:$13,0))</f>
        <v>4.4076999999999998E-2</v>
      </c>
      <c r="Y3">
        <f>INDEX('AEO 2023 Table 39'!23:23,MATCH(Y$2,'AEO 2023 Table 39'!$13:$13,0))</f>
        <v>4.2965000000000003E-2</v>
      </c>
      <c r="Z3">
        <f>INDEX('AEO 2023 Table 39'!23:23,MATCH(Z$2,'AEO 2023 Table 39'!$13:$13,0))</f>
        <v>4.2034000000000002E-2</v>
      </c>
      <c r="AA3">
        <f>INDEX('AEO 2023 Table 39'!23:23,MATCH(AA$2,'AEO 2023 Table 39'!$13:$13,0))</f>
        <v>4.1266999999999998E-2</v>
      </c>
      <c r="AB3">
        <f>INDEX('AEO 2023 Table 39'!23:23,MATCH(AB$2,'AEO 2023 Table 39'!$13:$13,0))</f>
        <v>4.0593999999999998E-2</v>
      </c>
      <c r="AC3">
        <f>INDEX('AEO 2023 Table 39'!23:23,MATCH(AC$2,'AEO 2023 Table 39'!$13:$13,0))</f>
        <v>4.0014000000000001E-2</v>
      </c>
      <c r="AD3">
        <f>INDEX('AEO 2023 Table 39'!23:23,MATCH(AD$2,'AEO 2023 Table 39'!$13:$13,0))</f>
        <v>3.9545999999999998E-2</v>
      </c>
      <c r="AE3">
        <f>INDEX('AEO 2023 Table 39'!23:23,MATCH(AE$2,'AEO 2023 Table 39'!$13:$13,0))</f>
        <v>3.9192999999999999E-2</v>
      </c>
    </row>
    <row r="4" spans="1:31" x14ac:dyDescent="0.35">
      <c r="A4" t="str">
        <f>'AEO 2022 Table 39'!A23</f>
        <v>200 Mile Electric Vehicle</v>
      </c>
      <c r="B4">
        <f>INDEX('AEO 2022 Table 39'!23:23,MATCH(B$2,'AEO 2022 Table 39'!$14:$14,0))</f>
        <v>0.13844799999999999</v>
      </c>
      <c r="C4">
        <f>INDEX('AEO 2023 Table 39'!24:24,MATCH(C$2,'AEO 2023 Table 39'!$13:$13,0))</f>
        <v>0.31749699999999997</v>
      </c>
      <c r="D4">
        <f>INDEX('AEO 2023 Table 39'!24:24,MATCH(D$2,'AEO 2023 Table 39'!$13:$13,0))</f>
        <v>0.39547599999999999</v>
      </c>
      <c r="E4">
        <f>INDEX('AEO 2023 Table 39'!24:24,MATCH(E$2,'AEO 2023 Table 39'!$13:$13,0))</f>
        <v>0.49154700000000001</v>
      </c>
      <c r="F4">
        <f>INDEX('AEO 2023 Table 39'!24:24,MATCH(F$2,'AEO 2023 Table 39'!$13:$13,0))</f>
        <v>0.59043299999999999</v>
      </c>
      <c r="G4">
        <f>INDEX('AEO 2023 Table 39'!24:24,MATCH(G$2,'AEO 2023 Table 39'!$13:$13,0))</f>
        <v>0.716974</v>
      </c>
      <c r="H4">
        <f>INDEX('AEO 2023 Table 39'!24:24,MATCH(H$2,'AEO 2023 Table 39'!$13:$13,0))</f>
        <v>0.868035</v>
      </c>
      <c r="I4">
        <f>INDEX('AEO 2023 Table 39'!24:24,MATCH(I$2,'AEO 2023 Table 39'!$13:$13,0))</f>
        <v>1.0375779999999999</v>
      </c>
      <c r="J4">
        <f>INDEX('AEO 2023 Table 39'!24:24,MATCH(J$2,'AEO 2023 Table 39'!$13:$13,0))</f>
        <v>1.252915</v>
      </c>
      <c r="K4">
        <f>INDEX('AEO 2023 Table 39'!24:24,MATCH(K$2,'AEO 2023 Table 39'!$13:$13,0))</f>
        <v>1.508599</v>
      </c>
      <c r="L4">
        <f>INDEX('AEO 2023 Table 39'!24:24,MATCH(L$2,'AEO 2023 Table 39'!$13:$13,0))</f>
        <v>1.7715080000000001</v>
      </c>
      <c r="M4">
        <f>INDEX('AEO 2023 Table 39'!24:24,MATCH(M$2,'AEO 2023 Table 39'!$13:$13,0))</f>
        <v>2.0419100000000001</v>
      </c>
      <c r="N4">
        <f>INDEX('AEO 2023 Table 39'!24:24,MATCH(N$2,'AEO 2023 Table 39'!$13:$13,0))</f>
        <v>2.3171430000000002</v>
      </c>
      <c r="O4">
        <f>INDEX('AEO 2023 Table 39'!24:24,MATCH(O$2,'AEO 2023 Table 39'!$13:$13,0))</f>
        <v>2.5979350000000001</v>
      </c>
      <c r="P4">
        <f>INDEX('AEO 2023 Table 39'!24:24,MATCH(P$2,'AEO 2023 Table 39'!$13:$13,0))</f>
        <v>2.8825409999999998</v>
      </c>
      <c r="Q4">
        <f>INDEX('AEO 2023 Table 39'!24:24,MATCH(Q$2,'AEO 2023 Table 39'!$13:$13,0))</f>
        <v>3.1753969999999998</v>
      </c>
      <c r="R4">
        <f>INDEX('AEO 2023 Table 39'!24:24,MATCH(R$2,'AEO 2023 Table 39'!$13:$13,0))</f>
        <v>3.466027</v>
      </c>
      <c r="S4">
        <f>INDEX('AEO 2023 Table 39'!24:24,MATCH(S$2,'AEO 2023 Table 39'!$13:$13,0))</f>
        <v>3.757485</v>
      </c>
      <c r="T4">
        <f>INDEX('AEO 2023 Table 39'!24:24,MATCH(T$2,'AEO 2023 Table 39'!$13:$13,0))</f>
        <v>4.0534109999999997</v>
      </c>
      <c r="U4">
        <f>INDEX('AEO 2023 Table 39'!24:24,MATCH(U$2,'AEO 2023 Table 39'!$13:$13,0))</f>
        <v>4.3336449999999997</v>
      </c>
      <c r="V4">
        <f>INDEX('AEO 2023 Table 39'!24:24,MATCH(V$2,'AEO 2023 Table 39'!$13:$13,0))</f>
        <v>4.597836</v>
      </c>
      <c r="W4">
        <f>INDEX('AEO 2023 Table 39'!24:24,MATCH(W$2,'AEO 2023 Table 39'!$13:$13,0))</f>
        <v>4.8472929999999996</v>
      </c>
      <c r="X4">
        <f>INDEX('AEO 2023 Table 39'!24:24,MATCH(X$2,'AEO 2023 Table 39'!$13:$13,0))</f>
        <v>5.0753969999999997</v>
      </c>
      <c r="Y4">
        <f>INDEX('AEO 2023 Table 39'!24:24,MATCH(Y$2,'AEO 2023 Table 39'!$13:$13,0))</f>
        <v>5.2765360000000001</v>
      </c>
      <c r="Z4">
        <f>INDEX('AEO 2023 Table 39'!24:24,MATCH(Z$2,'AEO 2023 Table 39'!$13:$13,0))</f>
        <v>5.4564789999999999</v>
      </c>
      <c r="AA4">
        <f>INDEX('AEO 2023 Table 39'!24:24,MATCH(AA$2,'AEO 2023 Table 39'!$13:$13,0))</f>
        <v>5.6115919999999999</v>
      </c>
      <c r="AB4">
        <f>INDEX('AEO 2023 Table 39'!24:24,MATCH(AB$2,'AEO 2023 Table 39'!$13:$13,0))</f>
        <v>5.739452</v>
      </c>
      <c r="AC4">
        <f>INDEX('AEO 2023 Table 39'!24:24,MATCH(AC$2,'AEO 2023 Table 39'!$13:$13,0))</f>
        <v>5.8398709999999996</v>
      </c>
      <c r="AD4">
        <f>INDEX('AEO 2023 Table 39'!24:24,MATCH(AD$2,'AEO 2023 Table 39'!$13:$13,0))</f>
        <v>5.9153070000000003</v>
      </c>
      <c r="AE4">
        <f>INDEX('AEO 2023 Table 39'!24:24,MATCH(AE$2,'AEO 2023 Table 39'!$13:$13,0))</f>
        <v>5.967352</v>
      </c>
    </row>
    <row r="5" spans="1:31" x14ac:dyDescent="0.35">
      <c r="A5" t="str">
        <f>'AEO 2022 Table 39'!A24</f>
        <v>300 Mile Electric Vehicle</v>
      </c>
      <c r="B5">
        <f>INDEX('AEO 2022 Table 39'!24:24,MATCH(B$2,'AEO 2022 Table 39'!$14:$14,0))</f>
        <v>0.71364899999999998</v>
      </c>
      <c r="C5">
        <f>INDEX('AEO 2023 Table 39'!25:25,MATCH(C$2,'AEO 2023 Table 39'!$13:$13,0))</f>
        <v>1.3699730000000001</v>
      </c>
      <c r="D5">
        <f>INDEX('AEO 2023 Table 39'!25:25,MATCH(D$2,'AEO 2023 Table 39'!$13:$13,0))</f>
        <v>1.8527</v>
      </c>
      <c r="E5">
        <f>INDEX('AEO 2023 Table 39'!25:25,MATCH(E$2,'AEO 2023 Table 39'!$13:$13,0))</f>
        <v>2.3227350000000002</v>
      </c>
      <c r="F5">
        <f>INDEX('AEO 2023 Table 39'!25:25,MATCH(F$2,'AEO 2023 Table 39'!$13:$13,0))</f>
        <v>2.8032379999999999</v>
      </c>
      <c r="G5">
        <f>INDEX('AEO 2023 Table 39'!25:25,MATCH(G$2,'AEO 2023 Table 39'!$13:$13,0))</f>
        <v>3.2720769999999999</v>
      </c>
      <c r="H5">
        <f>INDEX('AEO 2023 Table 39'!25:25,MATCH(H$2,'AEO 2023 Table 39'!$13:$13,0))</f>
        <v>3.7545280000000001</v>
      </c>
      <c r="I5">
        <f>INDEX('AEO 2023 Table 39'!25:25,MATCH(I$2,'AEO 2023 Table 39'!$13:$13,0))</f>
        <v>4.2467819999999996</v>
      </c>
      <c r="J5">
        <f>INDEX('AEO 2023 Table 39'!25:25,MATCH(J$2,'AEO 2023 Table 39'!$13:$13,0))</f>
        <v>4.740615</v>
      </c>
      <c r="K5">
        <f>INDEX('AEO 2023 Table 39'!25:25,MATCH(K$2,'AEO 2023 Table 39'!$13:$13,0))</f>
        <v>5.2247890000000003</v>
      </c>
      <c r="L5">
        <f>INDEX('AEO 2023 Table 39'!25:25,MATCH(L$2,'AEO 2023 Table 39'!$13:$13,0))</f>
        <v>5.6975769999999999</v>
      </c>
      <c r="M5">
        <f>INDEX('AEO 2023 Table 39'!25:25,MATCH(M$2,'AEO 2023 Table 39'!$13:$13,0))</f>
        <v>6.1715869999999997</v>
      </c>
      <c r="N5">
        <f>INDEX('AEO 2023 Table 39'!25:25,MATCH(N$2,'AEO 2023 Table 39'!$13:$13,0))</f>
        <v>6.6432580000000003</v>
      </c>
      <c r="O5">
        <f>INDEX('AEO 2023 Table 39'!25:25,MATCH(O$2,'AEO 2023 Table 39'!$13:$13,0))</f>
        <v>7.1129220000000002</v>
      </c>
      <c r="P5">
        <f>INDEX('AEO 2023 Table 39'!25:25,MATCH(P$2,'AEO 2023 Table 39'!$13:$13,0))</f>
        <v>7.5764880000000003</v>
      </c>
      <c r="Q5">
        <f>INDEX('AEO 2023 Table 39'!25:25,MATCH(Q$2,'AEO 2023 Table 39'!$13:$13,0))</f>
        <v>8.0359569999999998</v>
      </c>
      <c r="R5">
        <f>INDEX('AEO 2023 Table 39'!25:25,MATCH(R$2,'AEO 2023 Table 39'!$13:$13,0))</f>
        <v>8.4820779999999996</v>
      </c>
      <c r="S5">
        <f>INDEX('AEO 2023 Table 39'!25:25,MATCH(S$2,'AEO 2023 Table 39'!$13:$13,0))</f>
        <v>8.9223210000000002</v>
      </c>
      <c r="T5">
        <f>INDEX('AEO 2023 Table 39'!25:25,MATCH(T$2,'AEO 2023 Table 39'!$13:$13,0))</f>
        <v>9.3654200000000003</v>
      </c>
      <c r="U5">
        <f>INDEX('AEO 2023 Table 39'!25:25,MATCH(U$2,'AEO 2023 Table 39'!$13:$13,0))</f>
        <v>9.7880850000000006</v>
      </c>
      <c r="V5">
        <f>INDEX('AEO 2023 Table 39'!25:25,MATCH(V$2,'AEO 2023 Table 39'!$13:$13,0))</f>
        <v>10.188853999999999</v>
      </c>
      <c r="W5">
        <f>INDEX('AEO 2023 Table 39'!25:25,MATCH(W$2,'AEO 2023 Table 39'!$13:$13,0))</f>
        <v>10.571445000000001</v>
      </c>
      <c r="X5">
        <f>INDEX('AEO 2023 Table 39'!25:25,MATCH(X$2,'AEO 2023 Table 39'!$13:$13,0))</f>
        <v>10.937177</v>
      </c>
      <c r="Y5">
        <f>INDEX('AEO 2023 Table 39'!25:25,MATCH(Y$2,'AEO 2023 Table 39'!$13:$13,0))</f>
        <v>11.277082</v>
      </c>
      <c r="Z5">
        <f>INDEX('AEO 2023 Table 39'!25:25,MATCH(Z$2,'AEO 2023 Table 39'!$13:$13,0))</f>
        <v>11.605843</v>
      </c>
      <c r="AA5">
        <f>INDEX('AEO 2023 Table 39'!25:25,MATCH(AA$2,'AEO 2023 Table 39'!$13:$13,0))</f>
        <v>11.924809</v>
      </c>
      <c r="AB5">
        <f>INDEX('AEO 2023 Table 39'!25:25,MATCH(AB$2,'AEO 2023 Table 39'!$13:$13,0))</f>
        <v>12.230482</v>
      </c>
      <c r="AC5">
        <f>INDEX('AEO 2023 Table 39'!25:25,MATCH(AC$2,'AEO 2023 Table 39'!$13:$13,0))</f>
        <v>12.524979</v>
      </c>
      <c r="AD5">
        <f>INDEX('AEO 2023 Table 39'!25:25,MATCH(AD$2,'AEO 2023 Table 39'!$13:$13,0))</f>
        <v>12.813174</v>
      </c>
      <c r="AE5">
        <f>INDEX('AEO 2023 Table 39'!25:25,MATCH(AE$2,'AEO 2023 Table 39'!$13:$13,0))</f>
        <v>13.10188</v>
      </c>
    </row>
    <row r="6" spans="1:31" x14ac:dyDescent="0.35">
      <c r="A6" t="str">
        <f>'AEO 2022 Table 39'!A25</f>
        <v>Plug-in 20 Gasoline Hybrid</v>
      </c>
      <c r="B6">
        <f>INDEX('AEO 2022 Table 39'!25:25,MATCH(B$2,'AEO 2022 Table 39'!$14:$14,0))</f>
        <v>0.34413199999999999</v>
      </c>
      <c r="C6">
        <f>INDEX('AEO 2023 Table 39'!26:26,MATCH(C$2,'AEO 2023 Table 39'!$13:$13,0))</f>
        <v>0.36360300000000001</v>
      </c>
      <c r="D6">
        <f>INDEX('AEO 2023 Table 39'!26:26,MATCH(D$2,'AEO 2023 Table 39'!$13:$13,0))</f>
        <v>0.39271800000000001</v>
      </c>
      <c r="E6">
        <f>INDEX('AEO 2023 Table 39'!26:26,MATCH(E$2,'AEO 2023 Table 39'!$13:$13,0))</f>
        <v>0.42949599999999999</v>
      </c>
      <c r="F6">
        <f>INDEX('AEO 2023 Table 39'!26:26,MATCH(F$2,'AEO 2023 Table 39'!$13:$13,0))</f>
        <v>0.475325</v>
      </c>
      <c r="G6">
        <f>INDEX('AEO 2023 Table 39'!26:26,MATCH(G$2,'AEO 2023 Table 39'!$13:$13,0))</f>
        <v>0.52513299999999996</v>
      </c>
      <c r="H6">
        <f>INDEX('AEO 2023 Table 39'!26:26,MATCH(H$2,'AEO 2023 Table 39'!$13:$13,0))</f>
        <v>0.57726200000000005</v>
      </c>
      <c r="I6">
        <f>INDEX('AEO 2023 Table 39'!26:26,MATCH(I$2,'AEO 2023 Table 39'!$13:$13,0))</f>
        <v>0.63211700000000004</v>
      </c>
      <c r="J6">
        <f>INDEX('AEO 2023 Table 39'!26:26,MATCH(J$2,'AEO 2023 Table 39'!$13:$13,0))</f>
        <v>0.68853200000000003</v>
      </c>
      <c r="K6">
        <f>INDEX('AEO 2023 Table 39'!26:26,MATCH(K$2,'AEO 2023 Table 39'!$13:$13,0))</f>
        <v>0.74330399999999996</v>
      </c>
      <c r="L6">
        <f>INDEX('AEO 2023 Table 39'!26:26,MATCH(L$2,'AEO 2023 Table 39'!$13:$13,0))</f>
        <v>0.796543</v>
      </c>
      <c r="M6">
        <f>INDEX('AEO 2023 Table 39'!26:26,MATCH(M$2,'AEO 2023 Table 39'!$13:$13,0))</f>
        <v>0.84858</v>
      </c>
      <c r="N6">
        <f>INDEX('AEO 2023 Table 39'!26:26,MATCH(N$2,'AEO 2023 Table 39'!$13:$13,0))</f>
        <v>0.90174900000000002</v>
      </c>
      <c r="O6">
        <f>INDEX('AEO 2023 Table 39'!26:26,MATCH(O$2,'AEO 2023 Table 39'!$13:$13,0))</f>
        <v>0.95748599999999995</v>
      </c>
      <c r="P6">
        <f>INDEX('AEO 2023 Table 39'!26:26,MATCH(P$2,'AEO 2023 Table 39'!$13:$13,0))</f>
        <v>1.0161480000000001</v>
      </c>
      <c r="Q6">
        <f>INDEX('AEO 2023 Table 39'!26:26,MATCH(Q$2,'AEO 2023 Table 39'!$13:$13,0))</f>
        <v>1.0763910000000001</v>
      </c>
      <c r="R6">
        <f>INDEX('AEO 2023 Table 39'!26:26,MATCH(R$2,'AEO 2023 Table 39'!$13:$13,0))</f>
        <v>1.137834</v>
      </c>
      <c r="S6">
        <f>INDEX('AEO 2023 Table 39'!26:26,MATCH(S$2,'AEO 2023 Table 39'!$13:$13,0))</f>
        <v>1.201003</v>
      </c>
      <c r="T6">
        <f>INDEX('AEO 2023 Table 39'!26:26,MATCH(T$2,'AEO 2023 Table 39'!$13:$13,0))</f>
        <v>1.2657</v>
      </c>
      <c r="U6">
        <f>INDEX('AEO 2023 Table 39'!26:26,MATCH(U$2,'AEO 2023 Table 39'!$13:$13,0))</f>
        <v>1.3295889999999999</v>
      </c>
      <c r="V6">
        <f>INDEX('AEO 2023 Table 39'!26:26,MATCH(V$2,'AEO 2023 Table 39'!$13:$13,0))</f>
        <v>1.392787</v>
      </c>
      <c r="W6">
        <f>INDEX('AEO 2023 Table 39'!26:26,MATCH(W$2,'AEO 2023 Table 39'!$13:$13,0))</f>
        <v>1.455884</v>
      </c>
      <c r="X6">
        <f>INDEX('AEO 2023 Table 39'!26:26,MATCH(X$2,'AEO 2023 Table 39'!$13:$13,0))</f>
        <v>1.5183949999999999</v>
      </c>
      <c r="Y6">
        <f>INDEX('AEO 2023 Table 39'!26:26,MATCH(Y$2,'AEO 2023 Table 39'!$13:$13,0))</f>
        <v>1.5790040000000001</v>
      </c>
      <c r="Z6">
        <f>INDEX('AEO 2023 Table 39'!26:26,MATCH(Z$2,'AEO 2023 Table 39'!$13:$13,0))</f>
        <v>1.6385419999999999</v>
      </c>
      <c r="AA6">
        <f>INDEX('AEO 2023 Table 39'!26:26,MATCH(AA$2,'AEO 2023 Table 39'!$13:$13,0))</f>
        <v>1.6968540000000001</v>
      </c>
      <c r="AB6">
        <f>INDEX('AEO 2023 Table 39'!26:26,MATCH(AB$2,'AEO 2023 Table 39'!$13:$13,0))</f>
        <v>1.7532140000000001</v>
      </c>
      <c r="AC6">
        <f>INDEX('AEO 2023 Table 39'!26:26,MATCH(AC$2,'AEO 2023 Table 39'!$13:$13,0))</f>
        <v>1.807947</v>
      </c>
      <c r="AD6">
        <f>INDEX('AEO 2023 Table 39'!26:26,MATCH(AD$2,'AEO 2023 Table 39'!$13:$13,0))</f>
        <v>1.8617870000000001</v>
      </c>
      <c r="AE6">
        <f>INDEX('AEO 2023 Table 39'!26:26,MATCH(AE$2,'AEO 2023 Table 39'!$13:$13,0))</f>
        <v>1.9156390000000001</v>
      </c>
    </row>
    <row r="7" spans="1:31" x14ac:dyDescent="0.35">
      <c r="A7" t="str">
        <f>'AEO 2022 Table 39'!A26</f>
        <v>Plug-in 50 Gasoline Hybrid</v>
      </c>
      <c r="B7">
        <f>INDEX('AEO 2022 Table 39'!26:26,MATCH(B$2,'AEO 2022 Table 39'!$14:$14,0))</f>
        <v>0.206648</v>
      </c>
      <c r="C7">
        <f>INDEX('AEO 2023 Table 39'!27:27,MATCH(C$2,'AEO 2023 Table 39'!$13:$13,0))</f>
        <v>0.203735</v>
      </c>
      <c r="D7">
        <f>INDEX('AEO 2023 Table 39'!27:27,MATCH(D$2,'AEO 2023 Table 39'!$13:$13,0))</f>
        <v>0.19880900000000001</v>
      </c>
      <c r="E7">
        <f>INDEX('AEO 2023 Table 39'!27:27,MATCH(E$2,'AEO 2023 Table 39'!$13:$13,0))</f>
        <v>0.19395699999999999</v>
      </c>
      <c r="F7">
        <f>INDEX('AEO 2023 Table 39'!27:27,MATCH(F$2,'AEO 2023 Table 39'!$13:$13,0))</f>
        <v>0.18872700000000001</v>
      </c>
      <c r="G7">
        <f>INDEX('AEO 2023 Table 39'!27:27,MATCH(G$2,'AEO 2023 Table 39'!$13:$13,0))</f>
        <v>0.18299000000000001</v>
      </c>
      <c r="H7">
        <f>INDEX('AEO 2023 Table 39'!27:27,MATCH(H$2,'AEO 2023 Table 39'!$13:$13,0))</f>
        <v>0.176652</v>
      </c>
      <c r="I7">
        <f>INDEX('AEO 2023 Table 39'!27:27,MATCH(I$2,'AEO 2023 Table 39'!$13:$13,0))</f>
        <v>0.16954900000000001</v>
      </c>
      <c r="J7">
        <f>INDEX('AEO 2023 Table 39'!27:27,MATCH(J$2,'AEO 2023 Table 39'!$13:$13,0))</f>
        <v>0.161636</v>
      </c>
      <c r="K7">
        <f>INDEX('AEO 2023 Table 39'!27:27,MATCH(K$2,'AEO 2023 Table 39'!$13:$13,0))</f>
        <v>0.15295900000000001</v>
      </c>
      <c r="L7">
        <f>INDEX('AEO 2023 Table 39'!27:27,MATCH(L$2,'AEO 2023 Table 39'!$13:$13,0))</f>
        <v>0.14357700000000001</v>
      </c>
      <c r="M7">
        <f>INDEX('AEO 2023 Table 39'!27:27,MATCH(M$2,'AEO 2023 Table 39'!$13:$13,0))</f>
        <v>0.133686</v>
      </c>
      <c r="N7">
        <f>INDEX('AEO 2023 Table 39'!27:27,MATCH(N$2,'AEO 2023 Table 39'!$13:$13,0))</f>
        <v>0.123457</v>
      </c>
      <c r="O7">
        <f>INDEX('AEO 2023 Table 39'!27:27,MATCH(O$2,'AEO 2023 Table 39'!$13:$13,0))</f>
        <v>0.113284</v>
      </c>
      <c r="P7">
        <f>INDEX('AEO 2023 Table 39'!27:27,MATCH(P$2,'AEO 2023 Table 39'!$13:$13,0))</f>
        <v>0.103606</v>
      </c>
      <c r="Q7">
        <f>INDEX('AEO 2023 Table 39'!27:27,MATCH(Q$2,'AEO 2023 Table 39'!$13:$13,0))</f>
        <v>9.4686000000000006E-2</v>
      </c>
      <c r="R7">
        <f>INDEX('AEO 2023 Table 39'!27:27,MATCH(R$2,'AEO 2023 Table 39'!$13:$13,0))</f>
        <v>8.6804999999999993E-2</v>
      </c>
      <c r="S7">
        <f>INDEX('AEO 2023 Table 39'!27:27,MATCH(S$2,'AEO 2023 Table 39'!$13:$13,0))</f>
        <v>8.0379000000000006E-2</v>
      </c>
      <c r="T7">
        <f>INDEX('AEO 2023 Table 39'!27:27,MATCH(T$2,'AEO 2023 Table 39'!$13:$13,0))</f>
        <v>7.5504000000000002E-2</v>
      </c>
      <c r="U7">
        <f>INDEX('AEO 2023 Table 39'!27:27,MATCH(U$2,'AEO 2023 Table 39'!$13:$13,0))</f>
        <v>7.1774000000000004E-2</v>
      </c>
      <c r="V7">
        <f>INDEX('AEO 2023 Table 39'!27:27,MATCH(V$2,'AEO 2023 Table 39'!$13:$13,0))</f>
        <v>6.8655999999999995E-2</v>
      </c>
      <c r="W7">
        <f>INDEX('AEO 2023 Table 39'!27:27,MATCH(W$2,'AEO 2023 Table 39'!$13:$13,0))</f>
        <v>6.6841999999999999E-2</v>
      </c>
      <c r="X7">
        <f>INDEX('AEO 2023 Table 39'!27:27,MATCH(X$2,'AEO 2023 Table 39'!$13:$13,0))</f>
        <v>6.6185999999999995E-2</v>
      </c>
      <c r="Y7">
        <f>INDEX('AEO 2023 Table 39'!27:27,MATCH(Y$2,'AEO 2023 Table 39'!$13:$13,0))</f>
        <v>6.5974000000000005E-2</v>
      </c>
      <c r="Z7">
        <f>INDEX('AEO 2023 Table 39'!27:27,MATCH(Z$2,'AEO 2023 Table 39'!$13:$13,0))</f>
        <v>6.6049999999999998E-2</v>
      </c>
      <c r="AA7">
        <f>INDEX('AEO 2023 Table 39'!27:27,MATCH(AA$2,'AEO 2023 Table 39'!$13:$13,0))</f>
        <v>6.6346000000000002E-2</v>
      </c>
      <c r="AB7">
        <f>INDEX('AEO 2023 Table 39'!27:27,MATCH(AB$2,'AEO 2023 Table 39'!$13:$13,0))</f>
        <v>6.6741999999999996E-2</v>
      </c>
      <c r="AC7">
        <f>INDEX('AEO 2023 Table 39'!27:27,MATCH(AC$2,'AEO 2023 Table 39'!$13:$13,0))</f>
        <v>6.7233000000000001E-2</v>
      </c>
      <c r="AD7">
        <f>INDEX('AEO 2023 Table 39'!27:27,MATCH(AD$2,'AEO 2023 Table 39'!$13:$13,0))</f>
        <v>6.7848000000000006E-2</v>
      </c>
      <c r="AE7">
        <f>INDEX('AEO 2023 Table 39'!27:27,MATCH(AE$2,'AEO 2023 Table 39'!$13:$13,0))</f>
        <v>6.8610000000000004E-2</v>
      </c>
    </row>
    <row r="9" spans="1:31" s="2" customFormat="1" x14ac:dyDescent="0.35">
      <c r="A9" s="2" t="s">
        <v>207</v>
      </c>
    </row>
    <row r="10" spans="1:31" x14ac:dyDescent="0.35">
      <c r="B10">
        <v>2021</v>
      </c>
      <c r="C10">
        <v>2022</v>
      </c>
      <c r="D10">
        <v>2023</v>
      </c>
      <c r="E10">
        <v>2024</v>
      </c>
      <c r="F10">
        <v>2025</v>
      </c>
      <c r="G10">
        <v>2026</v>
      </c>
      <c r="H10">
        <v>2027</v>
      </c>
      <c r="I10">
        <v>2028</v>
      </c>
      <c r="J10">
        <v>2029</v>
      </c>
      <c r="K10">
        <v>2030</v>
      </c>
      <c r="L10">
        <v>2031</v>
      </c>
      <c r="M10">
        <v>2032</v>
      </c>
      <c r="N10">
        <v>2033</v>
      </c>
      <c r="O10">
        <v>2034</v>
      </c>
      <c r="P10">
        <v>2035</v>
      </c>
      <c r="Q10">
        <v>2036</v>
      </c>
      <c r="R10">
        <v>2037</v>
      </c>
      <c r="S10">
        <v>2038</v>
      </c>
      <c r="T10">
        <v>2039</v>
      </c>
      <c r="U10">
        <v>2040</v>
      </c>
      <c r="V10">
        <v>2041</v>
      </c>
      <c r="W10">
        <v>2042</v>
      </c>
      <c r="X10">
        <v>2043</v>
      </c>
      <c r="Y10">
        <v>2044</v>
      </c>
      <c r="Z10">
        <v>2045</v>
      </c>
      <c r="AA10">
        <v>2046</v>
      </c>
      <c r="AB10">
        <v>2047</v>
      </c>
      <c r="AC10">
        <v>2048</v>
      </c>
      <c r="AD10">
        <v>2049</v>
      </c>
      <c r="AE10">
        <v>2050</v>
      </c>
    </row>
    <row r="11" spans="1:31" x14ac:dyDescent="0.35">
      <c r="A11" t="str">
        <f>'AEO 2022 Table 39'!A45</f>
        <v>200 Mile Electric Vehicle</v>
      </c>
      <c r="B11">
        <f>INDEX('AEO 2022 Table 39'!45:45,MATCH(B$2,'AEO 2022 Table 39'!$14:$14,0))</f>
        <v>5.3226999999999997E-2</v>
      </c>
      <c r="C11">
        <f>INDEX('AEO 2023 Table 39'!49:49,MATCH(C$2,'AEO 2023 Table 39'!$13:$13,0))</f>
        <v>5.2873999999999997E-2</v>
      </c>
      <c r="D11">
        <f>INDEX('AEO 2023 Table 39'!49:49,MATCH(D$2,'AEO 2023 Table 39'!$13:$13,0))</f>
        <v>7.5170000000000001E-2</v>
      </c>
      <c r="E11">
        <f>INDEX('AEO 2023 Table 39'!49:49,MATCH(E$2,'AEO 2023 Table 39'!$13:$13,0))</f>
        <v>0.104211</v>
      </c>
      <c r="F11">
        <f>INDEX('AEO 2023 Table 39'!49:49,MATCH(F$2,'AEO 2023 Table 39'!$13:$13,0))</f>
        <v>0.137989</v>
      </c>
      <c r="G11">
        <f>INDEX('AEO 2023 Table 39'!49:49,MATCH(G$2,'AEO 2023 Table 39'!$13:$13,0))</f>
        <v>0.173814</v>
      </c>
      <c r="H11">
        <f>INDEX('AEO 2023 Table 39'!49:49,MATCH(H$2,'AEO 2023 Table 39'!$13:$13,0))</f>
        <v>0.20998900000000001</v>
      </c>
      <c r="I11">
        <f>INDEX('AEO 2023 Table 39'!49:49,MATCH(I$2,'AEO 2023 Table 39'!$13:$13,0))</f>
        <v>0.24560999999999999</v>
      </c>
      <c r="J11">
        <f>INDEX('AEO 2023 Table 39'!49:49,MATCH(J$2,'AEO 2023 Table 39'!$13:$13,0))</f>
        <v>0.28159299999999998</v>
      </c>
      <c r="K11">
        <f>INDEX('AEO 2023 Table 39'!49:49,MATCH(K$2,'AEO 2023 Table 39'!$13:$13,0))</f>
        <v>0.31512600000000002</v>
      </c>
      <c r="L11">
        <f>INDEX('AEO 2023 Table 39'!49:49,MATCH(L$2,'AEO 2023 Table 39'!$13:$13,0))</f>
        <v>0.34517799999999998</v>
      </c>
      <c r="M11">
        <f>INDEX('AEO 2023 Table 39'!49:49,MATCH(M$2,'AEO 2023 Table 39'!$13:$13,0))</f>
        <v>0.37283100000000002</v>
      </c>
      <c r="N11">
        <f>INDEX('AEO 2023 Table 39'!49:49,MATCH(N$2,'AEO 2023 Table 39'!$13:$13,0))</f>
        <v>0.39838800000000002</v>
      </c>
      <c r="O11">
        <f>INDEX('AEO 2023 Table 39'!49:49,MATCH(O$2,'AEO 2023 Table 39'!$13:$13,0))</f>
        <v>0.422456</v>
      </c>
      <c r="P11">
        <f>INDEX('AEO 2023 Table 39'!49:49,MATCH(P$2,'AEO 2023 Table 39'!$13:$13,0))</f>
        <v>0.44554500000000002</v>
      </c>
      <c r="Q11">
        <f>INDEX('AEO 2023 Table 39'!49:49,MATCH(Q$2,'AEO 2023 Table 39'!$13:$13,0))</f>
        <v>0.46708499999999997</v>
      </c>
      <c r="R11">
        <f>INDEX('AEO 2023 Table 39'!49:49,MATCH(R$2,'AEO 2023 Table 39'!$13:$13,0))</f>
        <v>0.48755399999999999</v>
      </c>
      <c r="S11">
        <f>INDEX('AEO 2023 Table 39'!49:49,MATCH(S$2,'AEO 2023 Table 39'!$13:$13,0))</f>
        <v>0.50729000000000002</v>
      </c>
      <c r="T11">
        <f>INDEX('AEO 2023 Table 39'!49:49,MATCH(T$2,'AEO 2023 Table 39'!$13:$13,0))</f>
        <v>0.52610400000000002</v>
      </c>
      <c r="U11">
        <f>INDEX('AEO 2023 Table 39'!49:49,MATCH(U$2,'AEO 2023 Table 39'!$13:$13,0))</f>
        <v>0.54466599999999998</v>
      </c>
      <c r="V11">
        <f>INDEX('AEO 2023 Table 39'!49:49,MATCH(V$2,'AEO 2023 Table 39'!$13:$13,0))</f>
        <v>0.56270200000000004</v>
      </c>
      <c r="W11">
        <f>INDEX('AEO 2023 Table 39'!49:49,MATCH(W$2,'AEO 2023 Table 39'!$13:$13,0))</f>
        <v>0.57997500000000002</v>
      </c>
      <c r="X11">
        <f>INDEX('AEO 2023 Table 39'!49:49,MATCH(X$2,'AEO 2023 Table 39'!$13:$13,0))</f>
        <v>0.596966</v>
      </c>
      <c r="Y11">
        <f>INDEX('AEO 2023 Table 39'!49:49,MATCH(Y$2,'AEO 2023 Table 39'!$13:$13,0))</f>
        <v>0.61420799999999998</v>
      </c>
      <c r="Z11">
        <f>INDEX('AEO 2023 Table 39'!49:49,MATCH(Z$2,'AEO 2023 Table 39'!$13:$13,0))</f>
        <v>0.63192300000000001</v>
      </c>
      <c r="AA11">
        <f>INDEX('AEO 2023 Table 39'!49:49,MATCH(AA$2,'AEO 2023 Table 39'!$13:$13,0))</f>
        <v>0.650343</v>
      </c>
      <c r="AB11">
        <f>INDEX('AEO 2023 Table 39'!49:49,MATCH(AB$2,'AEO 2023 Table 39'!$13:$13,0))</f>
        <v>0.66908900000000004</v>
      </c>
      <c r="AC11">
        <f>INDEX('AEO 2023 Table 39'!49:49,MATCH(AC$2,'AEO 2023 Table 39'!$13:$13,0))</f>
        <v>0.68854099999999996</v>
      </c>
      <c r="AD11">
        <f>INDEX('AEO 2023 Table 39'!49:49,MATCH(AD$2,'AEO 2023 Table 39'!$13:$13,0))</f>
        <v>0.70898000000000005</v>
      </c>
      <c r="AE11">
        <f>INDEX('AEO 2023 Table 39'!49:49,MATCH(AE$2,'AEO 2023 Table 39'!$13:$13,0))</f>
        <v>0.73086899999999999</v>
      </c>
    </row>
    <row r="12" spans="1:31" x14ac:dyDescent="0.35">
      <c r="A12" t="str">
        <f>'AEO 2022 Table 39'!A46</f>
        <v>300 Mile Electric Vehicle</v>
      </c>
      <c r="B12">
        <f>INDEX('AEO 2022 Table 39'!46:46,MATCH(B$2,'AEO 2022 Table 39'!$14:$14,0))</f>
        <v>0.167295</v>
      </c>
      <c r="C12">
        <f>INDEX('AEO 2023 Table 39'!50:50,MATCH(C$2,'AEO 2023 Table 39'!$13:$13,0))</f>
        <v>0.11258700000000001</v>
      </c>
      <c r="D12">
        <f>INDEX('AEO 2023 Table 39'!50:50,MATCH(D$2,'AEO 2023 Table 39'!$13:$13,0))</f>
        <v>0.199962</v>
      </c>
      <c r="E12">
        <f>INDEX('AEO 2023 Table 39'!50:50,MATCH(E$2,'AEO 2023 Table 39'!$13:$13,0))</f>
        <v>0.31909799999999999</v>
      </c>
      <c r="F12">
        <f>INDEX('AEO 2023 Table 39'!50:50,MATCH(F$2,'AEO 2023 Table 39'!$13:$13,0))</f>
        <v>0.48930899999999999</v>
      </c>
      <c r="G12">
        <f>INDEX('AEO 2023 Table 39'!50:50,MATCH(G$2,'AEO 2023 Table 39'!$13:$13,0))</f>
        <v>0.71184800000000004</v>
      </c>
      <c r="H12">
        <f>INDEX('AEO 2023 Table 39'!50:50,MATCH(H$2,'AEO 2023 Table 39'!$13:$13,0))</f>
        <v>0.987842</v>
      </c>
      <c r="I12">
        <f>INDEX('AEO 2023 Table 39'!50:50,MATCH(I$2,'AEO 2023 Table 39'!$13:$13,0))</f>
        <v>1.3197129999999999</v>
      </c>
      <c r="J12">
        <f>INDEX('AEO 2023 Table 39'!50:50,MATCH(J$2,'AEO 2023 Table 39'!$13:$13,0))</f>
        <v>1.7113780000000001</v>
      </c>
      <c r="K12">
        <f>INDEX('AEO 2023 Table 39'!50:50,MATCH(K$2,'AEO 2023 Table 39'!$13:$13,0))</f>
        <v>2.1437759999999999</v>
      </c>
      <c r="L12">
        <f>INDEX('AEO 2023 Table 39'!50:50,MATCH(L$2,'AEO 2023 Table 39'!$13:$13,0))</f>
        <v>2.591037</v>
      </c>
      <c r="M12">
        <f>INDEX('AEO 2023 Table 39'!50:50,MATCH(M$2,'AEO 2023 Table 39'!$13:$13,0))</f>
        <v>3.0570810000000002</v>
      </c>
      <c r="N12">
        <f>INDEX('AEO 2023 Table 39'!50:50,MATCH(N$2,'AEO 2023 Table 39'!$13:$13,0))</f>
        <v>3.5421369999999999</v>
      </c>
      <c r="O12">
        <f>INDEX('AEO 2023 Table 39'!50:50,MATCH(O$2,'AEO 2023 Table 39'!$13:$13,0))</f>
        <v>4.0484730000000004</v>
      </c>
      <c r="P12">
        <f>INDEX('AEO 2023 Table 39'!50:50,MATCH(P$2,'AEO 2023 Table 39'!$13:$13,0))</f>
        <v>4.5762210000000003</v>
      </c>
      <c r="Q12">
        <f>INDEX('AEO 2023 Table 39'!50:50,MATCH(Q$2,'AEO 2023 Table 39'!$13:$13,0))</f>
        <v>5.1239800000000004</v>
      </c>
      <c r="R12">
        <f>INDEX('AEO 2023 Table 39'!50:50,MATCH(R$2,'AEO 2023 Table 39'!$13:$13,0))</f>
        <v>5.6846360000000002</v>
      </c>
      <c r="S12">
        <f>INDEX('AEO 2023 Table 39'!50:50,MATCH(S$2,'AEO 2023 Table 39'!$13:$13,0))</f>
        <v>6.2575849999999997</v>
      </c>
      <c r="T12">
        <f>INDEX('AEO 2023 Table 39'!50:50,MATCH(T$2,'AEO 2023 Table 39'!$13:$13,0))</f>
        <v>6.845974</v>
      </c>
      <c r="U12">
        <f>INDEX('AEO 2023 Table 39'!50:50,MATCH(U$2,'AEO 2023 Table 39'!$13:$13,0))</f>
        <v>7.4342480000000002</v>
      </c>
      <c r="V12">
        <f>INDEX('AEO 2023 Table 39'!50:50,MATCH(V$2,'AEO 2023 Table 39'!$13:$13,0))</f>
        <v>8.0137420000000006</v>
      </c>
      <c r="W12">
        <f>INDEX('AEO 2023 Table 39'!50:50,MATCH(W$2,'AEO 2023 Table 39'!$13:$13,0))</f>
        <v>8.5854149999999994</v>
      </c>
      <c r="X12">
        <f>INDEX('AEO 2023 Table 39'!50:50,MATCH(X$2,'AEO 2023 Table 39'!$13:$13,0))</f>
        <v>9.1440249999999992</v>
      </c>
      <c r="Y12">
        <f>INDEX('AEO 2023 Table 39'!50:50,MATCH(Y$2,'AEO 2023 Table 39'!$13:$13,0))</f>
        <v>9.6792069999999999</v>
      </c>
      <c r="Z12">
        <f>INDEX('AEO 2023 Table 39'!50:50,MATCH(Z$2,'AEO 2023 Table 39'!$13:$13,0))</f>
        <v>10.197331999999999</v>
      </c>
      <c r="AA12">
        <f>INDEX('AEO 2023 Table 39'!50:50,MATCH(AA$2,'AEO 2023 Table 39'!$13:$13,0))</f>
        <v>10.695983</v>
      </c>
      <c r="AB12">
        <f>INDEX('AEO 2023 Table 39'!50:50,MATCH(AB$2,'AEO 2023 Table 39'!$13:$13,0))</f>
        <v>11.170882000000001</v>
      </c>
      <c r="AC12">
        <f>INDEX('AEO 2023 Table 39'!50:50,MATCH(AC$2,'AEO 2023 Table 39'!$13:$13,0))</f>
        <v>11.62242</v>
      </c>
      <c r="AD12">
        <f>INDEX('AEO 2023 Table 39'!50:50,MATCH(AD$2,'AEO 2023 Table 39'!$13:$13,0))</f>
        <v>12.054561</v>
      </c>
      <c r="AE12">
        <f>INDEX('AEO 2023 Table 39'!50:50,MATCH(AE$2,'AEO 2023 Table 39'!$13:$13,0))</f>
        <v>12.472075999999999</v>
      </c>
    </row>
    <row r="13" spans="1:31" x14ac:dyDescent="0.35">
      <c r="A13" t="str">
        <f>'AEO 2022 Table 39'!A47</f>
        <v>Plug-in 20 Gasoline Hybrid</v>
      </c>
      <c r="B13">
        <f>INDEX('AEO 2022 Table 39'!47:47,MATCH(B$2,'AEO 2022 Table 39'!$14:$14,0))</f>
        <v>0.143902</v>
      </c>
      <c r="C13">
        <f>INDEX('AEO 2023 Table 39'!51:51,MATCH(C$2,'AEO 2023 Table 39'!$13:$13,0))</f>
        <v>0.25580799999999998</v>
      </c>
      <c r="D13">
        <f>INDEX('AEO 2023 Table 39'!51:51,MATCH(D$2,'AEO 2023 Table 39'!$13:$13,0))</f>
        <v>0.35252</v>
      </c>
      <c r="E13">
        <f>INDEX('AEO 2023 Table 39'!51:51,MATCH(E$2,'AEO 2023 Table 39'!$13:$13,0))</f>
        <v>0.46359400000000001</v>
      </c>
      <c r="F13">
        <f>INDEX('AEO 2023 Table 39'!51:51,MATCH(F$2,'AEO 2023 Table 39'!$13:$13,0))</f>
        <v>0.58534900000000001</v>
      </c>
      <c r="G13">
        <f>INDEX('AEO 2023 Table 39'!51:51,MATCH(G$2,'AEO 2023 Table 39'!$13:$13,0))</f>
        <v>0.71346100000000001</v>
      </c>
      <c r="H13">
        <f>INDEX('AEO 2023 Table 39'!51:51,MATCH(H$2,'AEO 2023 Table 39'!$13:$13,0))</f>
        <v>0.84281799999999996</v>
      </c>
      <c r="I13">
        <f>INDEX('AEO 2023 Table 39'!51:51,MATCH(I$2,'AEO 2023 Table 39'!$13:$13,0))</f>
        <v>0.97460400000000003</v>
      </c>
      <c r="J13">
        <f>INDEX('AEO 2023 Table 39'!51:51,MATCH(J$2,'AEO 2023 Table 39'!$13:$13,0))</f>
        <v>1.1073459999999999</v>
      </c>
      <c r="K13">
        <f>INDEX('AEO 2023 Table 39'!51:51,MATCH(K$2,'AEO 2023 Table 39'!$13:$13,0))</f>
        <v>1.2358910000000001</v>
      </c>
      <c r="L13">
        <f>INDEX('AEO 2023 Table 39'!51:51,MATCH(L$2,'AEO 2023 Table 39'!$13:$13,0))</f>
        <v>1.3631260000000001</v>
      </c>
      <c r="M13">
        <f>INDEX('AEO 2023 Table 39'!51:51,MATCH(M$2,'AEO 2023 Table 39'!$13:$13,0))</f>
        <v>1.4879800000000001</v>
      </c>
      <c r="N13">
        <f>INDEX('AEO 2023 Table 39'!51:51,MATCH(N$2,'AEO 2023 Table 39'!$13:$13,0))</f>
        <v>1.6118790000000001</v>
      </c>
      <c r="O13">
        <f>INDEX('AEO 2023 Table 39'!51:51,MATCH(O$2,'AEO 2023 Table 39'!$13:$13,0))</f>
        <v>1.7356309999999999</v>
      </c>
      <c r="P13">
        <f>INDEX('AEO 2023 Table 39'!51:51,MATCH(P$2,'AEO 2023 Table 39'!$13:$13,0))</f>
        <v>1.859524</v>
      </c>
      <c r="Q13">
        <f>INDEX('AEO 2023 Table 39'!51:51,MATCH(Q$2,'AEO 2023 Table 39'!$13:$13,0))</f>
        <v>1.980332</v>
      </c>
      <c r="R13">
        <f>INDEX('AEO 2023 Table 39'!51:51,MATCH(R$2,'AEO 2023 Table 39'!$13:$13,0))</f>
        <v>2.097099</v>
      </c>
      <c r="S13">
        <f>INDEX('AEO 2023 Table 39'!51:51,MATCH(S$2,'AEO 2023 Table 39'!$13:$13,0))</f>
        <v>2.2097009999999999</v>
      </c>
      <c r="T13">
        <f>INDEX('AEO 2023 Table 39'!51:51,MATCH(T$2,'AEO 2023 Table 39'!$13:$13,0))</f>
        <v>2.3166190000000002</v>
      </c>
      <c r="U13">
        <f>INDEX('AEO 2023 Table 39'!51:51,MATCH(U$2,'AEO 2023 Table 39'!$13:$13,0))</f>
        <v>2.417656</v>
      </c>
      <c r="V13">
        <f>INDEX('AEO 2023 Table 39'!51:51,MATCH(V$2,'AEO 2023 Table 39'!$13:$13,0))</f>
        <v>2.5124219999999999</v>
      </c>
      <c r="W13">
        <f>INDEX('AEO 2023 Table 39'!51:51,MATCH(W$2,'AEO 2023 Table 39'!$13:$13,0))</f>
        <v>2.6000809999999999</v>
      </c>
      <c r="X13">
        <f>INDEX('AEO 2023 Table 39'!51:51,MATCH(X$2,'AEO 2023 Table 39'!$13:$13,0))</f>
        <v>2.6817289999999998</v>
      </c>
      <c r="Y13">
        <f>INDEX('AEO 2023 Table 39'!51:51,MATCH(Y$2,'AEO 2023 Table 39'!$13:$13,0))</f>
        <v>2.7573970000000001</v>
      </c>
      <c r="Z13">
        <f>INDEX('AEO 2023 Table 39'!51:51,MATCH(Z$2,'AEO 2023 Table 39'!$13:$13,0))</f>
        <v>2.8279869999999998</v>
      </c>
      <c r="AA13">
        <f>INDEX('AEO 2023 Table 39'!51:51,MATCH(AA$2,'AEO 2023 Table 39'!$13:$13,0))</f>
        <v>2.894774</v>
      </c>
      <c r="AB13">
        <f>INDEX('AEO 2023 Table 39'!51:51,MATCH(AB$2,'AEO 2023 Table 39'!$13:$13,0))</f>
        <v>2.957068</v>
      </c>
      <c r="AC13">
        <f>INDEX('AEO 2023 Table 39'!51:51,MATCH(AC$2,'AEO 2023 Table 39'!$13:$13,0))</f>
        <v>3.015752</v>
      </c>
      <c r="AD13">
        <f>INDEX('AEO 2023 Table 39'!51:51,MATCH(AD$2,'AEO 2023 Table 39'!$13:$13,0))</f>
        <v>3.0714199999999998</v>
      </c>
      <c r="AE13">
        <f>INDEX('AEO 2023 Table 39'!51:51,MATCH(AE$2,'AEO 2023 Table 39'!$13:$13,0))</f>
        <v>3.1248580000000001</v>
      </c>
    </row>
    <row r="14" spans="1:31" x14ac:dyDescent="0.35">
      <c r="A14" t="str">
        <f>'AEO 2022 Table 39'!A48</f>
        <v>Plug-in 50 Gasoline Hybrid</v>
      </c>
      <c r="B14">
        <f>INDEX('AEO 2022 Table 39'!48:48,MATCH(B$2,'AEO 2022 Table 39'!$14:$14,0))</f>
        <v>3.6219000000000001E-2</v>
      </c>
      <c r="C14">
        <f>INDEX('AEO 2023 Table 39'!52:52,MATCH(C$2,'AEO 2023 Table 39'!$13:$13,0))</f>
        <v>9.4851000000000005E-2</v>
      </c>
      <c r="D14">
        <f>INDEX('AEO 2023 Table 39'!52:52,MATCH(D$2,'AEO 2023 Table 39'!$13:$13,0))</f>
        <v>0.166378</v>
      </c>
      <c r="E14">
        <f>INDEX('AEO 2023 Table 39'!52:52,MATCH(E$2,'AEO 2023 Table 39'!$13:$13,0))</f>
        <v>0.26229400000000003</v>
      </c>
      <c r="F14">
        <f>INDEX('AEO 2023 Table 39'!52:52,MATCH(F$2,'AEO 2023 Table 39'!$13:$13,0))</f>
        <v>0.38324200000000003</v>
      </c>
      <c r="G14">
        <f>INDEX('AEO 2023 Table 39'!52:52,MATCH(G$2,'AEO 2023 Table 39'!$13:$13,0))</f>
        <v>0.51732199999999995</v>
      </c>
      <c r="H14">
        <f>INDEX('AEO 2023 Table 39'!52:52,MATCH(H$2,'AEO 2023 Table 39'!$13:$13,0))</f>
        <v>0.66548600000000002</v>
      </c>
      <c r="I14">
        <f>INDEX('AEO 2023 Table 39'!52:52,MATCH(I$2,'AEO 2023 Table 39'!$13:$13,0))</f>
        <v>0.83026500000000003</v>
      </c>
      <c r="J14">
        <f>INDEX('AEO 2023 Table 39'!52:52,MATCH(J$2,'AEO 2023 Table 39'!$13:$13,0))</f>
        <v>1.0086349999999999</v>
      </c>
      <c r="K14">
        <f>INDEX('AEO 2023 Table 39'!52:52,MATCH(K$2,'AEO 2023 Table 39'!$13:$13,0))</f>
        <v>1.196696</v>
      </c>
      <c r="L14">
        <f>INDEX('AEO 2023 Table 39'!52:52,MATCH(L$2,'AEO 2023 Table 39'!$13:$13,0))</f>
        <v>1.3873629999999999</v>
      </c>
      <c r="M14">
        <f>INDEX('AEO 2023 Table 39'!52:52,MATCH(M$2,'AEO 2023 Table 39'!$13:$13,0))</f>
        <v>1.5827439999999999</v>
      </c>
      <c r="N14">
        <f>INDEX('AEO 2023 Table 39'!52:52,MATCH(N$2,'AEO 2023 Table 39'!$13:$13,0))</f>
        <v>1.7875779999999999</v>
      </c>
      <c r="O14">
        <f>INDEX('AEO 2023 Table 39'!52:52,MATCH(O$2,'AEO 2023 Table 39'!$13:$13,0))</f>
        <v>2.0037500000000001</v>
      </c>
      <c r="P14">
        <f>INDEX('AEO 2023 Table 39'!52:52,MATCH(P$2,'AEO 2023 Table 39'!$13:$13,0))</f>
        <v>2.2314189999999998</v>
      </c>
      <c r="Q14">
        <f>INDEX('AEO 2023 Table 39'!52:52,MATCH(Q$2,'AEO 2023 Table 39'!$13:$13,0))</f>
        <v>2.4668809999999999</v>
      </c>
      <c r="R14">
        <f>INDEX('AEO 2023 Table 39'!52:52,MATCH(R$2,'AEO 2023 Table 39'!$13:$13,0))</f>
        <v>2.7074750000000001</v>
      </c>
      <c r="S14">
        <f>INDEX('AEO 2023 Table 39'!52:52,MATCH(S$2,'AEO 2023 Table 39'!$13:$13,0))</f>
        <v>2.9519880000000001</v>
      </c>
      <c r="T14">
        <f>INDEX('AEO 2023 Table 39'!52:52,MATCH(T$2,'AEO 2023 Table 39'!$13:$13,0))</f>
        <v>3.1995939999999998</v>
      </c>
      <c r="U14">
        <f>INDEX('AEO 2023 Table 39'!52:52,MATCH(U$2,'AEO 2023 Table 39'!$13:$13,0))</f>
        <v>3.4457879999999999</v>
      </c>
      <c r="V14">
        <f>INDEX('AEO 2023 Table 39'!52:52,MATCH(V$2,'AEO 2023 Table 39'!$13:$13,0))</f>
        <v>3.6869740000000002</v>
      </c>
      <c r="W14">
        <f>INDEX('AEO 2023 Table 39'!52:52,MATCH(W$2,'AEO 2023 Table 39'!$13:$13,0))</f>
        <v>3.922123</v>
      </c>
      <c r="X14">
        <f>INDEX('AEO 2023 Table 39'!52:52,MATCH(X$2,'AEO 2023 Table 39'!$13:$13,0))</f>
        <v>4.1503579999999998</v>
      </c>
      <c r="Y14">
        <f>INDEX('AEO 2023 Table 39'!52:52,MATCH(Y$2,'AEO 2023 Table 39'!$13:$13,0))</f>
        <v>4.3686489999999996</v>
      </c>
      <c r="Z14">
        <f>INDEX('AEO 2023 Table 39'!52:52,MATCH(Z$2,'AEO 2023 Table 39'!$13:$13,0))</f>
        <v>4.578805</v>
      </c>
      <c r="AA14">
        <f>INDEX('AEO 2023 Table 39'!52:52,MATCH(AA$2,'AEO 2023 Table 39'!$13:$13,0))</f>
        <v>4.7805429999999998</v>
      </c>
      <c r="AB14">
        <f>INDEX('AEO 2023 Table 39'!52:52,MATCH(AB$2,'AEO 2023 Table 39'!$13:$13,0))</f>
        <v>4.9726660000000003</v>
      </c>
      <c r="AC14">
        <f>INDEX('AEO 2023 Table 39'!52:52,MATCH(AC$2,'AEO 2023 Table 39'!$13:$13,0))</f>
        <v>5.1553779999999998</v>
      </c>
      <c r="AD14">
        <f>INDEX('AEO 2023 Table 39'!52:52,MATCH(AD$2,'AEO 2023 Table 39'!$13:$13,0))</f>
        <v>5.3299899999999996</v>
      </c>
      <c r="AE14">
        <f>INDEX('AEO 2023 Table 39'!52:52,MATCH(AE$2,'AEO 2023 Table 39'!$13:$13,0))</f>
        <v>5.4980310000000001</v>
      </c>
    </row>
    <row r="15" spans="1:31" x14ac:dyDescent="0.35">
      <c r="A15" t="str">
        <f>'AEO 2022 Table 39'!A49</f>
        <v>Electric-Diesel Hybrid</v>
      </c>
      <c r="B15">
        <f>INDEX('AEO 2022 Table 39'!49:49,MATCH(B$2,'AEO 2022 Table 39'!$14:$14,0))</f>
        <v>0</v>
      </c>
      <c r="C15">
        <f>INDEX('AEO 2023 Table 39'!53:53,MATCH(C$2,'AEO 2023 Table 39'!$13:$13,0))</f>
        <v>0</v>
      </c>
      <c r="D15">
        <f>INDEX('AEO 2023 Table 39'!53:53,MATCH(D$2,'AEO 2023 Table 39'!$13:$13,0))</f>
        <v>0</v>
      </c>
      <c r="E15">
        <f>INDEX('AEO 2023 Table 39'!53:53,MATCH(E$2,'AEO 2023 Table 39'!$13:$13,0))</f>
        <v>0</v>
      </c>
      <c r="F15">
        <f>INDEX('AEO 2023 Table 39'!53:53,MATCH(F$2,'AEO 2023 Table 39'!$13:$13,0))</f>
        <v>0</v>
      </c>
      <c r="G15">
        <f>INDEX('AEO 2023 Table 39'!53:53,MATCH(G$2,'AEO 2023 Table 39'!$13:$13,0))</f>
        <v>0</v>
      </c>
      <c r="H15">
        <f>INDEX('AEO 2023 Table 39'!53:53,MATCH(H$2,'AEO 2023 Table 39'!$13:$13,0))</f>
        <v>0</v>
      </c>
      <c r="I15">
        <f>INDEX('AEO 2023 Table 39'!53:53,MATCH(I$2,'AEO 2023 Table 39'!$13:$13,0))</f>
        <v>0</v>
      </c>
      <c r="J15">
        <f>INDEX('AEO 2023 Table 39'!53:53,MATCH(J$2,'AEO 2023 Table 39'!$13:$13,0))</f>
        <v>0</v>
      </c>
      <c r="K15">
        <f>INDEX('AEO 2023 Table 39'!53:53,MATCH(K$2,'AEO 2023 Table 39'!$13:$13,0))</f>
        <v>0</v>
      </c>
      <c r="L15">
        <f>INDEX('AEO 2023 Table 39'!53:53,MATCH(L$2,'AEO 2023 Table 39'!$13:$13,0))</f>
        <v>0</v>
      </c>
      <c r="M15">
        <f>INDEX('AEO 2023 Table 39'!53:53,MATCH(M$2,'AEO 2023 Table 39'!$13:$13,0))</f>
        <v>0</v>
      </c>
      <c r="N15">
        <f>INDEX('AEO 2023 Table 39'!53:53,MATCH(N$2,'AEO 2023 Table 39'!$13:$13,0))</f>
        <v>0</v>
      </c>
      <c r="O15">
        <f>INDEX('AEO 2023 Table 39'!53:53,MATCH(O$2,'AEO 2023 Table 39'!$13:$13,0))</f>
        <v>0</v>
      </c>
      <c r="P15">
        <f>INDEX('AEO 2023 Table 39'!53:53,MATCH(P$2,'AEO 2023 Table 39'!$13:$13,0))</f>
        <v>0</v>
      </c>
      <c r="Q15">
        <f>INDEX('AEO 2023 Table 39'!53:53,MATCH(Q$2,'AEO 2023 Table 39'!$13:$13,0))</f>
        <v>0</v>
      </c>
      <c r="R15">
        <f>INDEX('AEO 2023 Table 39'!53:53,MATCH(R$2,'AEO 2023 Table 39'!$13:$13,0))</f>
        <v>0</v>
      </c>
      <c r="S15">
        <f>INDEX('AEO 2023 Table 39'!53:53,MATCH(S$2,'AEO 2023 Table 39'!$13:$13,0))</f>
        <v>0</v>
      </c>
      <c r="T15">
        <f>INDEX('AEO 2023 Table 39'!53:53,MATCH(T$2,'AEO 2023 Table 39'!$13:$13,0))</f>
        <v>0</v>
      </c>
      <c r="U15">
        <f>INDEX('AEO 2023 Table 39'!53:53,MATCH(U$2,'AEO 2023 Table 39'!$13:$13,0))</f>
        <v>0</v>
      </c>
      <c r="V15">
        <f>INDEX('AEO 2023 Table 39'!53:53,MATCH(V$2,'AEO 2023 Table 39'!$13:$13,0))</f>
        <v>0</v>
      </c>
      <c r="W15">
        <f>INDEX('AEO 2023 Table 39'!53:53,MATCH(W$2,'AEO 2023 Table 39'!$13:$13,0))</f>
        <v>0</v>
      </c>
      <c r="X15">
        <f>INDEX('AEO 2023 Table 39'!53:53,MATCH(X$2,'AEO 2023 Table 39'!$13:$13,0))</f>
        <v>0</v>
      </c>
      <c r="Y15">
        <f>INDEX('AEO 2023 Table 39'!53:53,MATCH(Y$2,'AEO 2023 Table 39'!$13:$13,0))</f>
        <v>0</v>
      </c>
      <c r="Z15">
        <f>INDEX('AEO 2023 Table 39'!53:53,MATCH(Z$2,'AEO 2023 Table 39'!$13:$13,0))</f>
        <v>0</v>
      </c>
      <c r="AA15">
        <f>INDEX('AEO 2023 Table 39'!53:53,MATCH(AA$2,'AEO 2023 Table 39'!$13:$13,0))</f>
        <v>0</v>
      </c>
      <c r="AB15">
        <f>INDEX('AEO 2023 Table 39'!53:53,MATCH(AB$2,'AEO 2023 Table 39'!$13:$13,0))</f>
        <v>0</v>
      </c>
      <c r="AC15">
        <f>INDEX('AEO 2023 Table 39'!53:53,MATCH(AC$2,'AEO 2023 Table 39'!$13:$13,0))</f>
        <v>0</v>
      </c>
      <c r="AD15">
        <f>INDEX('AEO 2023 Table 39'!53:53,MATCH(AD$2,'AEO 2023 Table 39'!$13:$13,0))</f>
        <v>0</v>
      </c>
      <c r="AE15">
        <f>INDEX('AEO 2023 Table 39'!53:53,MATCH(AE$2,'AEO 2023 Table 39'!$13:$13,0))</f>
        <v>0</v>
      </c>
    </row>
    <row r="17" spans="1:31" s="2" customFormat="1" x14ac:dyDescent="0.35">
      <c r="A17" s="2" t="s">
        <v>208</v>
      </c>
    </row>
    <row r="18" spans="1:31" x14ac:dyDescent="0.35">
      <c r="A18" t="s">
        <v>209</v>
      </c>
      <c r="B18">
        <f t="shared" ref="B18:AE18" si="0">B2</f>
        <v>2021</v>
      </c>
      <c r="C18">
        <f t="shared" si="0"/>
        <v>2022</v>
      </c>
      <c r="D18">
        <f t="shared" si="0"/>
        <v>2023</v>
      </c>
      <c r="E18">
        <f t="shared" si="0"/>
        <v>2024</v>
      </c>
      <c r="F18">
        <f t="shared" si="0"/>
        <v>2025</v>
      </c>
      <c r="G18">
        <f t="shared" si="0"/>
        <v>2026</v>
      </c>
      <c r="H18">
        <f t="shared" si="0"/>
        <v>2027</v>
      </c>
      <c r="I18">
        <f t="shared" si="0"/>
        <v>2028</v>
      </c>
      <c r="J18">
        <f t="shared" si="0"/>
        <v>2029</v>
      </c>
      <c r="K18">
        <f t="shared" si="0"/>
        <v>2030</v>
      </c>
      <c r="L18">
        <f t="shared" si="0"/>
        <v>2031</v>
      </c>
      <c r="M18">
        <f t="shared" si="0"/>
        <v>2032</v>
      </c>
      <c r="N18">
        <f t="shared" si="0"/>
        <v>2033</v>
      </c>
      <c r="O18">
        <f t="shared" si="0"/>
        <v>2034</v>
      </c>
      <c r="P18">
        <f t="shared" si="0"/>
        <v>2035</v>
      </c>
      <c r="Q18">
        <f t="shared" si="0"/>
        <v>2036</v>
      </c>
      <c r="R18">
        <f t="shared" si="0"/>
        <v>2037</v>
      </c>
      <c r="S18">
        <f t="shared" si="0"/>
        <v>2038</v>
      </c>
      <c r="T18">
        <f t="shared" si="0"/>
        <v>2039</v>
      </c>
      <c r="U18">
        <f t="shared" si="0"/>
        <v>2040</v>
      </c>
      <c r="V18">
        <f t="shared" si="0"/>
        <v>2041</v>
      </c>
      <c r="W18">
        <f t="shared" si="0"/>
        <v>2042</v>
      </c>
      <c r="X18">
        <f t="shared" si="0"/>
        <v>2043</v>
      </c>
      <c r="Y18">
        <f t="shared" si="0"/>
        <v>2044</v>
      </c>
      <c r="Z18">
        <f t="shared" si="0"/>
        <v>2045</v>
      </c>
      <c r="AA18">
        <f t="shared" si="0"/>
        <v>2046</v>
      </c>
      <c r="AB18">
        <f t="shared" si="0"/>
        <v>2047</v>
      </c>
      <c r="AC18">
        <f t="shared" si="0"/>
        <v>2048</v>
      </c>
      <c r="AD18">
        <f t="shared" si="0"/>
        <v>2049</v>
      </c>
      <c r="AE18">
        <f t="shared" si="0"/>
        <v>2050</v>
      </c>
    </row>
    <row r="19" spans="1:31" x14ac:dyDescent="0.35">
      <c r="A19" t="str">
        <f>A3</f>
        <v>100 Mile Electric Vehicle</v>
      </c>
      <c r="B19">
        <f t="shared" ref="B19:AE21" si="1">(SUM(B3,B11)/SUM(B$3:B$5,B$11:B$13))</f>
        <v>0.178733804741949</v>
      </c>
      <c r="C19">
        <f t="shared" si="1"/>
        <v>0.10211610540870811</v>
      </c>
      <c r="D19">
        <f t="shared" si="1"/>
        <v>8.2477972359590673E-2</v>
      </c>
      <c r="E19">
        <f t="shared" si="1"/>
        <v>7.1322292221383712E-2</v>
      </c>
      <c r="F19">
        <f t="shared" si="1"/>
        <v>6.3884546998942235E-2</v>
      </c>
      <c r="G19">
        <f t="shared" si="1"/>
        <v>5.8261130616792729E-2</v>
      </c>
      <c r="H19">
        <f t="shared" si="1"/>
        <v>5.3484977801740927E-2</v>
      </c>
      <c r="I19">
        <f t="shared" si="1"/>
        <v>4.929202542922926E-2</v>
      </c>
      <c r="J19">
        <f t="shared" si="1"/>
        <v>4.5565358963547645E-2</v>
      </c>
      <c r="K19">
        <f t="shared" si="1"/>
        <v>4.2169687435329284E-2</v>
      </c>
      <c r="L19">
        <f t="shared" si="1"/>
        <v>3.9169540207648595E-2</v>
      </c>
      <c r="M19">
        <f t="shared" si="1"/>
        <v>3.6493970156936319E-2</v>
      </c>
      <c r="N19">
        <f t="shared" si="1"/>
        <v>3.4121916572880578E-2</v>
      </c>
      <c r="O19">
        <f t="shared" si="1"/>
        <v>3.2030409876650554E-2</v>
      </c>
      <c r="P19">
        <f t="shared" si="1"/>
        <v>3.0212206987570937E-2</v>
      </c>
      <c r="Q19">
        <f t="shared" si="1"/>
        <v>2.860311099822609E-2</v>
      </c>
      <c r="R19">
        <f t="shared" si="1"/>
        <v>2.7227880693487128E-2</v>
      </c>
      <c r="S19">
        <f t="shared" si="1"/>
        <v>2.6065562860684507E-2</v>
      </c>
      <c r="T19">
        <f t="shared" si="1"/>
        <v>2.5035787090396753E-2</v>
      </c>
      <c r="U19">
        <f t="shared" si="1"/>
        <v>2.4209569803518131E-2</v>
      </c>
      <c r="V19">
        <f t="shared" si="1"/>
        <v>2.353670848847873E-2</v>
      </c>
      <c r="W19">
        <f t="shared" si="1"/>
        <v>2.2969884681419701E-2</v>
      </c>
      <c r="X19">
        <f t="shared" si="1"/>
        <v>2.2509029430460389E-2</v>
      </c>
      <c r="Y19">
        <f t="shared" si="1"/>
        <v>2.2166298253185484E-2</v>
      </c>
      <c r="Z19">
        <f t="shared" si="1"/>
        <v>2.1909037365354038E-2</v>
      </c>
      <c r="AA19">
        <f t="shared" si="1"/>
        <v>2.1735913848078596E-2</v>
      </c>
      <c r="AB19">
        <f t="shared" si="1"/>
        <v>2.1631686372841977E-2</v>
      </c>
      <c r="AC19">
        <f t="shared" si="1"/>
        <v>2.1598604773207013E-2</v>
      </c>
      <c r="AD19">
        <f t="shared" si="1"/>
        <v>2.1631831332022546E-2</v>
      </c>
      <c r="AE19">
        <f t="shared" si="1"/>
        <v>2.1730924634529386E-2</v>
      </c>
    </row>
    <row r="20" spans="1:31" x14ac:dyDescent="0.35">
      <c r="A20" t="str">
        <f>A4</f>
        <v>200 Mile Electric Vehicle</v>
      </c>
      <c r="B20">
        <f t="shared" ref="B20:O20" si="2">(SUM(B4,B12)/SUM(B$3:B$5,B$11:B$13))</f>
        <v>0.21584946740616073</v>
      </c>
      <c r="C20">
        <f t="shared" si="2"/>
        <v>0.18783601886378778</v>
      </c>
      <c r="D20">
        <f t="shared" si="2"/>
        <v>0.19507111582140696</v>
      </c>
      <c r="E20">
        <f t="shared" si="2"/>
        <v>0.20929479624323014</v>
      </c>
      <c r="F20">
        <f t="shared" si="2"/>
        <v>0.2262060764671241</v>
      </c>
      <c r="G20">
        <f t="shared" si="2"/>
        <v>0.24852008636844486</v>
      </c>
      <c r="H20">
        <f t="shared" si="2"/>
        <v>0.27220746282163788</v>
      </c>
      <c r="I20">
        <f t="shared" si="2"/>
        <v>0.29571063024376243</v>
      </c>
      <c r="J20">
        <f t="shared" si="2"/>
        <v>0.32105564880243675</v>
      </c>
      <c r="K20">
        <f t="shared" si="2"/>
        <v>0.34592469712202584</v>
      </c>
      <c r="L20">
        <f t="shared" si="2"/>
        <v>0.36694170679082028</v>
      </c>
      <c r="M20">
        <f t="shared" si="2"/>
        <v>0.38506769923493805</v>
      </c>
      <c r="N20">
        <f t="shared" si="2"/>
        <v>0.40096237320059708</v>
      </c>
      <c r="O20">
        <f t="shared" si="2"/>
        <v>0.41520084029592264</v>
      </c>
      <c r="P20">
        <f t="shared" si="1"/>
        <v>0.42814519676824159</v>
      </c>
      <c r="Q20">
        <f t="shared" si="1"/>
        <v>0.44016903335389901</v>
      </c>
      <c r="R20">
        <f t="shared" si="1"/>
        <v>0.45116989491905124</v>
      </c>
      <c r="S20">
        <f t="shared" si="1"/>
        <v>0.46124647130493618</v>
      </c>
      <c r="T20">
        <f t="shared" si="1"/>
        <v>0.47058636858878938</v>
      </c>
      <c r="U20">
        <f t="shared" si="1"/>
        <v>0.47898442818373582</v>
      </c>
      <c r="V20">
        <f t="shared" si="1"/>
        <v>0.48650156023632463</v>
      </c>
      <c r="W20">
        <f t="shared" si="1"/>
        <v>0.49331096119064416</v>
      </c>
      <c r="X20">
        <f t="shared" si="1"/>
        <v>0.49928848498795847</v>
      </c>
      <c r="Y20">
        <f t="shared" si="1"/>
        <v>0.50445386517095347</v>
      </c>
      <c r="Z20">
        <f t="shared" si="1"/>
        <v>0.50887509159959765</v>
      </c>
      <c r="AA20">
        <f t="shared" si="1"/>
        <v>0.51251434373574745</v>
      </c>
      <c r="AB20">
        <f t="shared" si="1"/>
        <v>0.51544005076633692</v>
      </c>
      <c r="AC20">
        <f t="shared" si="1"/>
        <v>0.51768380114573354</v>
      </c>
      <c r="AD20">
        <f t="shared" si="1"/>
        <v>0.51931549957477663</v>
      </c>
      <c r="AE20">
        <f t="shared" si="1"/>
        <v>0.52035527031827422</v>
      </c>
    </row>
    <row r="21" spans="1:31" x14ac:dyDescent="0.35">
      <c r="A21" t="str">
        <f>A5</f>
        <v>300 Mile Electric Vehicle</v>
      </c>
      <c r="B21">
        <f t="shared" si="1"/>
        <v>0.60541672785189038</v>
      </c>
      <c r="C21">
        <f t="shared" si="1"/>
        <v>0.71004787572750405</v>
      </c>
      <c r="D21">
        <f t="shared" si="1"/>
        <v>0.72245091181900234</v>
      </c>
      <c r="E21">
        <f t="shared" si="1"/>
        <v>0.71938291153538625</v>
      </c>
      <c r="F21">
        <f t="shared" si="1"/>
        <v>0.70990937653393371</v>
      </c>
      <c r="G21">
        <f t="shared" si="1"/>
        <v>0.69321878301476247</v>
      </c>
      <c r="H21">
        <f t="shared" si="1"/>
        <v>0.67430755937662112</v>
      </c>
      <c r="I21">
        <f t="shared" si="1"/>
        <v>0.65499734432700829</v>
      </c>
      <c r="J21">
        <f t="shared" si="1"/>
        <v>0.6333789922340155</v>
      </c>
      <c r="K21">
        <f t="shared" si="1"/>
        <v>0.61190561544264477</v>
      </c>
      <c r="L21">
        <f t="shared" si="1"/>
        <v>0.59388875300153121</v>
      </c>
      <c r="M21">
        <f t="shared" si="1"/>
        <v>0.57843833060812555</v>
      </c>
      <c r="N21">
        <f t="shared" si="1"/>
        <v>0.56491571022652232</v>
      </c>
      <c r="O21">
        <f t="shared" si="1"/>
        <v>0.55276874982742663</v>
      </c>
      <c r="P21">
        <f t="shared" si="1"/>
        <v>0.54164259624418754</v>
      </c>
      <c r="Q21">
        <f t="shared" si="1"/>
        <v>0.53122785564787478</v>
      </c>
      <c r="R21">
        <f t="shared" si="1"/>
        <v>0.52160222438746173</v>
      </c>
      <c r="S21">
        <f t="shared" si="1"/>
        <v>0.51268796583437937</v>
      </c>
      <c r="T21">
        <f t="shared" si="1"/>
        <v>0.50437784432081378</v>
      </c>
      <c r="U21">
        <f t="shared" si="1"/>
        <v>0.496806002012746</v>
      </c>
      <c r="V21">
        <f t="shared" si="1"/>
        <v>0.48996173127519677</v>
      </c>
      <c r="W21">
        <f t="shared" si="1"/>
        <v>0.48371915412793615</v>
      </c>
      <c r="X21">
        <f t="shared" si="1"/>
        <v>0.47820248558158118</v>
      </c>
      <c r="Y21">
        <f t="shared" si="1"/>
        <v>0.47337983657586108</v>
      </c>
      <c r="Z21">
        <f t="shared" si="1"/>
        <v>0.4692158710350483</v>
      </c>
      <c r="AA21">
        <f t="shared" si="1"/>
        <v>0.46574974241617401</v>
      </c>
      <c r="AB21">
        <f t="shared" si="1"/>
        <v>0.46292826286082112</v>
      </c>
      <c r="AC21">
        <f t="shared" si="1"/>
        <v>0.46071759408105944</v>
      </c>
      <c r="AD21">
        <f t="shared" si="1"/>
        <v>0.45905266909320092</v>
      </c>
      <c r="AE21">
        <f t="shared" si="1"/>
        <v>0.45791380504719637</v>
      </c>
    </row>
    <row r="23" spans="1:31" x14ac:dyDescent="0.35">
      <c r="A23" t="s">
        <v>210</v>
      </c>
    </row>
    <row r="24" spans="1:31" x14ac:dyDescent="0.35">
      <c r="A24" t="str">
        <f>A6</f>
        <v>Plug-in 20 Gasoline Hybrid</v>
      </c>
      <c r="B24">
        <f t="shared" ref="B24:AE24" si="3">SUM(B6,B14)/SUM(B$6:B$7,B$14:B$15)</f>
        <v>0.64795851440973484</v>
      </c>
      <c r="C24">
        <f t="shared" si="3"/>
        <v>0.6923310414398306</v>
      </c>
      <c r="D24">
        <f t="shared" si="3"/>
        <v>0.73768612161154767</v>
      </c>
      <c r="E24">
        <f t="shared" si="3"/>
        <v>0.78102437829312432</v>
      </c>
      <c r="F24">
        <f t="shared" si="3"/>
        <v>0.81979558748546266</v>
      </c>
      <c r="G24">
        <f t="shared" si="3"/>
        <v>0.85067465288119826</v>
      </c>
      <c r="H24">
        <f t="shared" si="3"/>
        <v>0.87554459630829939</v>
      </c>
      <c r="I24">
        <f t="shared" si="3"/>
        <v>0.89610528876527262</v>
      </c>
      <c r="J24">
        <f t="shared" si="3"/>
        <v>0.91304296367070625</v>
      </c>
      <c r="K24">
        <f t="shared" si="3"/>
        <v>0.92691734525138803</v>
      </c>
      <c r="L24">
        <f t="shared" si="3"/>
        <v>0.9383123313897459</v>
      </c>
      <c r="M24">
        <f t="shared" si="3"/>
        <v>0.94788090494773902</v>
      </c>
      <c r="N24">
        <f t="shared" si="3"/>
        <v>0.95610860983282053</v>
      </c>
      <c r="O24">
        <f t="shared" si="3"/>
        <v>0.96315392321403015</v>
      </c>
      <c r="P24">
        <f t="shared" si="3"/>
        <v>0.96908366115387057</v>
      </c>
      <c r="Q24">
        <f t="shared" si="3"/>
        <v>0.97397276164265767</v>
      </c>
      <c r="R24">
        <f t="shared" si="3"/>
        <v>0.97792408867087777</v>
      </c>
      <c r="S24">
        <f t="shared" si="3"/>
        <v>0.98101299910000783</v>
      </c>
      <c r="T24">
        <f t="shared" si="3"/>
        <v>0.9833720856994741</v>
      </c>
      <c r="U24">
        <f t="shared" si="3"/>
        <v>0.98519253887489777</v>
      </c>
      <c r="V24">
        <f t="shared" si="3"/>
        <v>0.98666463885889588</v>
      </c>
      <c r="W24">
        <f t="shared" si="3"/>
        <v>0.98772381015524957</v>
      </c>
      <c r="X24">
        <f t="shared" si="3"/>
        <v>0.9884591623380824</v>
      </c>
      <c r="Y24">
        <f t="shared" si="3"/>
        <v>0.9890292497356421</v>
      </c>
      <c r="Z24">
        <f t="shared" si="3"/>
        <v>0.98948817017291768</v>
      </c>
      <c r="AA24">
        <f t="shared" si="3"/>
        <v>0.9898611543882454</v>
      </c>
      <c r="AB24">
        <f t="shared" si="3"/>
        <v>0.99017433915798636</v>
      </c>
      <c r="AC24">
        <f t="shared" si="3"/>
        <v>0.99043703216729018</v>
      </c>
      <c r="AD24">
        <f t="shared" si="3"/>
        <v>0.99065406270985079</v>
      </c>
      <c r="AE24">
        <f t="shared" si="3"/>
        <v>0.99083033513848717</v>
      </c>
    </row>
    <row r="25" spans="1:31" x14ac:dyDescent="0.35">
      <c r="A25" t="str">
        <f>A7</f>
        <v>Plug-in 50 Gasoline Hybrid</v>
      </c>
      <c r="B25">
        <f t="shared" ref="B25:AE25" si="4">SUM(B7,B15)/SUM(B$6:B$7,B$14:B$15)</f>
        <v>0.35204148559026505</v>
      </c>
      <c r="C25">
        <f t="shared" si="4"/>
        <v>0.30766895856016935</v>
      </c>
      <c r="D25">
        <f t="shared" si="4"/>
        <v>0.26231387838845238</v>
      </c>
      <c r="E25">
        <f t="shared" si="4"/>
        <v>0.21897562170687565</v>
      </c>
      <c r="F25">
        <f t="shared" si="4"/>
        <v>0.18020441251453748</v>
      </c>
      <c r="G25">
        <f t="shared" si="4"/>
        <v>0.14932534711880177</v>
      </c>
      <c r="H25">
        <f t="shared" si="4"/>
        <v>0.12445540369170072</v>
      </c>
      <c r="I25">
        <f t="shared" si="4"/>
        <v>0.10389471123472745</v>
      </c>
      <c r="J25">
        <f t="shared" si="4"/>
        <v>8.6957036329293635E-2</v>
      </c>
      <c r="K25">
        <f t="shared" si="4"/>
        <v>7.3082654748611905E-2</v>
      </c>
      <c r="L25">
        <f t="shared" si="4"/>
        <v>6.1687668610254084E-2</v>
      </c>
      <c r="M25">
        <f t="shared" si="4"/>
        <v>5.2119095052261005E-2</v>
      </c>
      <c r="N25">
        <f t="shared" si="4"/>
        <v>4.3891390167179564E-2</v>
      </c>
      <c r="O25">
        <f t="shared" si="4"/>
        <v>3.6846076785969836E-2</v>
      </c>
      <c r="P25">
        <f t="shared" si="4"/>
        <v>3.0916338846129401E-2</v>
      </c>
      <c r="Q25">
        <f t="shared" si="4"/>
        <v>2.6027238357342223E-2</v>
      </c>
      <c r="R25">
        <f t="shared" si="4"/>
        <v>2.2075911329122195E-2</v>
      </c>
      <c r="S25">
        <f t="shared" si="4"/>
        <v>1.8987000899992206E-2</v>
      </c>
      <c r="T25">
        <f t="shared" si="4"/>
        <v>1.6627914300526032E-2</v>
      </c>
      <c r="U25">
        <f t="shared" si="4"/>
        <v>1.4807461125102148E-2</v>
      </c>
      <c r="V25">
        <f t="shared" si="4"/>
        <v>1.3335361141104148E-2</v>
      </c>
      <c r="W25">
        <f t="shared" si="4"/>
        <v>1.2276189844750516E-2</v>
      </c>
      <c r="X25">
        <f t="shared" si="4"/>
        <v>1.1540837661917588E-2</v>
      </c>
      <c r="Y25">
        <f t="shared" si="4"/>
        <v>1.0970750264357934E-2</v>
      </c>
      <c r="Z25">
        <f t="shared" si="4"/>
        <v>1.0511829827082389E-2</v>
      </c>
      <c r="AA25">
        <f t="shared" si="4"/>
        <v>1.0138845611754618E-2</v>
      </c>
      <c r="AB25">
        <f t="shared" si="4"/>
        <v>9.8256608420135838E-3</v>
      </c>
      <c r="AC25">
        <f t="shared" si="4"/>
        <v>9.5629678327097227E-3</v>
      </c>
      <c r="AD25">
        <f t="shared" si="4"/>
        <v>9.3459372901492851E-3</v>
      </c>
      <c r="AE25">
        <f t="shared" si="4"/>
        <v>9.1696648615128013E-3</v>
      </c>
    </row>
    <row r="27" spans="1:31" s="2" customFormat="1" x14ac:dyDescent="0.35">
      <c r="A27" s="2" t="s">
        <v>212</v>
      </c>
    </row>
    <row r="28" spans="1:31" x14ac:dyDescent="0.35">
      <c r="B28">
        <f t="shared" ref="B28:AE28" si="5">B2</f>
        <v>2021</v>
      </c>
      <c r="C28">
        <f t="shared" si="5"/>
        <v>2022</v>
      </c>
      <c r="D28">
        <f t="shared" si="5"/>
        <v>2023</v>
      </c>
      <c r="E28">
        <f t="shared" si="5"/>
        <v>2024</v>
      </c>
      <c r="F28">
        <f t="shared" si="5"/>
        <v>2025</v>
      </c>
      <c r="G28">
        <f t="shared" si="5"/>
        <v>2026</v>
      </c>
      <c r="H28">
        <f t="shared" si="5"/>
        <v>2027</v>
      </c>
      <c r="I28">
        <f t="shared" si="5"/>
        <v>2028</v>
      </c>
      <c r="J28">
        <f t="shared" si="5"/>
        <v>2029</v>
      </c>
      <c r="K28">
        <f t="shared" si="5"/>
        <v>2030</v>
      </c>
      <c r="L28">
        <f t="shared" si="5"/>
        <v>2031</v>
      </c>
      <c r="M28">
        <f t="shared" si="5"/>
        <v>2032</v>
      </c>
      <c r="N28">
        <f t="shared" si="5"/>
        <v>2033</v>
      </c>
      <c r="O28">
        <f t="shared" si="5"/>
        <v>2034</v>
      </c>
      <c r="P28">
        <f t="shared" si="5"/>
        <v>2035</v>
      </c>
      <c r="Q28">
        <f t="shared" si="5"/>
        <v>2036</v>
      </c>
      <c r="R28">
        <f t="shared" si="5"/>
        <v>2037</v>
      </c>
      <c r="S28">
        <f t="shared" si="5"/>
        <v>2038</v>
      </c>
      <c r="T28">
        <f t="shared" si="5"/>
        <v>2039</v>
      </c>
      <c r="U28">
        <f t="shared" si="5"/>
        <v>2040</v>
      </c>
      <c r="V28">
        <f t="shared" si="5"/>
        <v>2041</v>
      </c>
      <c r="W28">
        <f t="shared" si="5"/>
        <v>2042</v>
      </c>
      <c r="X28">
        <f t="shared" si="5"/>
        <v>2043</v>
      </c>
      <c r="Y28">
        <f t="shared" si="5"/>
        <v>2044</v>
      </c>
      <c r="Z28">
        <f t="shared" si="5"/>
        <v>2045</v>
      </c>
      <c r="AA28">
        <f t="shared" si="5"/>
        <v>2046</v>
      </c>
      <c r="AB28">
        <f t="shared" si="5"/>
        <v>2047</v>
      </c>
      <c r="AC28">
        <f t="shared" si="5"/>
        <v>2048</v>
      </c>
      <c r="AD28">
        <f t="shared" si="5"/>
        <v>2049</v>
      </c>
      <c r="AE28">
        <f t="shared" si="5"/>
        <v>2050</v>
      </c>
    </row>
    <row r="29" spans="1:31" x14ac:dyDescent="0.35">
      <c r="A29" t="str">
        <f>'AEO 2022 Table 42'!A72</f>
        <v>Minicompact</v>
      </c>
      <c r="B29">
        <f>(INDEX('AEO 2022 Table 42'!72:72,MATCH(B$28,'AEO 2022 Table 42'!$14:$14,0))/100)*(SUM(B$3:B$5)/SUM(B$3:B$5,B$11:B$13))</f>
        <v>3.1284669475539085E-3</v>
      </c>
      <c r="C29">
        <f>(INDEX('AEO 2023 Table 42'!77:77,MATCH(C$28,'AEO 2023 Table 42'!$13:$13,0))/100)*(SUM(C$3:C$5)/SUM(C$3:C$5,C$11:C$13))</f>
        <v>4.1886399823250252E-3</v>
      </c>
      <c r="D29">
        <f>(INDEX('AEO 2023 Table 42'!77:77,MATCH(D$28,'AEO 2023 Table 42'!$13:$13,0))/100)*(SUM(D$3:D$5)/SUM(D$3:D$5,D$11:D$13))</f>
        <v>3.2165366943289159E-3</v>
      </c>
      <c r="E29">
        <f>(INDEX('AEO 2023 Table 42'!77:77,MATCH(E$28,'AEO 2023 Table 42'!$13:$13,0))/100)*(SUM(E$3:E$5)/SUM(E$3:E$5,E$11:E$13))</f>
        <v>3.4036300075466911E-3</v>
      </c>
      <c r="F29">
        <f>(INDEX('AEO 2023 Table 42'!77:77,MATCH(F$28,'AEO 2023 Table 42'!$13:$13,0))/100)*(SUM(F$3:F$5)/SUM(F$3:F$5,F$11:F$13))</f>
        <v>3.1248156880392406E-3</v>
      </c>
      <c r="G29">
        <f>(INDEX('AEO 2023 Table 42'!77:77,MATCH(G$28,'AEO 2023 Table 42'!$13:$13,0))/100)*(SUM(G$3:G$5)/SUM(G$3:G$5,G$11:G$13))</f>
        <v>3.1705484660278201E-3</v>
      </c>
      <c r="H29">
        <f>(INDEX('AEO 2023 Table 42'!77:77,MATCH(H$28,'AEO 2023 Table 42'!$13:$13,0))/100)*(SUM(H$3:H$5)/SUM(H$3:H$5,H$11:H$13))</f>
        <v>3.1384599872540967E-3</v>
      </c>
      <c r="I29">
        <f>(INDEX('AEO 2023 Table 42'!77:77,MATCH(I$28,'AEO 2023 Table 42'!$13:$13,0))/100)*(SUM(I$3:I$5)/SUM(I$3:I$5,I$11:I$13))</f>
        <v>3.1073452328549771E-3</v>
      </c>
      <c r="J29">
        <f>(INDEX('AEO 2023 Table 42'!77:77,MATCH(J$28,'AEO 2023 Table 42'!$13:$13,0))/100)*(SUM(J$3:J$5)/SUM(J$3:J$5,J$11:J$13))</f>
        <v>3.030500048034449E-3</v>
      </c>
      <c r="K29">
        <f>(INDEX('AEO 2023 Table 42'!77:77,MATCH(K$28,'AEO 2023 Table 42'!$13:$13,0))/100)*(SUM(K$3:K$5)/SUM(K$3:K$5,K$11:K$13))</f>
        <v>2.9951543061678045E-3</v>
      </c>
      <c r="L29">
        <f>(INDEX('AEO 2023 Table 42'!77:77,MATCH(L$28,'AEO 2023 Table 42'!$13:$13,0))/100)*(SUM(L$3:L$5)/SUM(L$3:L$5,L$11:L$13))</f>
        <v>2.9378632783079264E-3</v>
      </c>
      <c r="M29">
        <f>(INDEX('AEO 2023 Table 42'!77:77,MATCH(M$28,'AEO 2023 Table 42'!$13:$13,0))/100)*(SUM(M$3:M$5)/SUM(M$3:M$5,M$11:M$13))</f>
        <v>2.9151535683989887E-3</v>
      </c>
      <c r="N29">
        <f>(INDEX('AEO 2023 Table 42'!77:77,MATCH(N$28,'AEO 2023 Table 42'!$13:$13,0))/100)*(SUM(N$3:N$5)/SUM(N$3:N$5,N$11:N$13))</f>
        <v>2.8869392678581227E-3</v>
      </c>
      <c r="O29">
        <f>(INDEX('AEO 2023 Table 42'!77:77,MATCH(O$28,'AEO 2023 Table 42'!$13:$13,0))/100)*(SUM(O$3:O$5)/SUM(O$3:O$5,O$11:O$13))</f>
        <v>2.8588044477087073E-3</v>
      </c>
      <c r="P29">
        <f>(INDEX('AEO 2023 Table 42'!77:77,MATCH(P$28,'AEO 2023 Table 42'!$13:$13,0))/100)*(SUM(P$3:P$5)/SUM(P$3:P$5,P$11:P$13))</f>
        <v>2.8192881259098165E-3</v>
      </c>
      <c r="Q29">
        <f>(INDEX('AEO 2023 Table 42'!77:77,MATCH(Q$28,'AEO 2023 Table 42'!$13:$13,0))/100)*(SUM(Q$3:Q$5)/SUM(Q$3:Q$5,Q$11:Q$13))</f>
        <v>2.8368947529556782E-3</v>
      </c>
      <c r="R29">
        <f>(INDEX('AEO 2023 Table 42'!77:77,MATCH(R$28,'AEO 2023 Table 42'!$13:$13,0))/100)*(SUM(R$3:R$5)/SUM(R$3:R$5,R$11:R$13))</f>
        <v>2.7924740655203084E-3</v>
      </c>
      <c r="S29">
        <f>(INDEX('AEO 2023 Table 42'!77:77,MATCH(S$28,'AEO 2023 Table 42'!$13:$13,0))/100)*(SUM(S$3:S$5)/SUM(S$3:S$5,S$11:S$13))</f>
        <v>2.8037313632452922E-3</v>
      </c>
      <c r="T29">
        <f>(INDEX('AEO 2023 Table 42'!77:77,MATCH(T$28,'AEO 2023 Table 42'!$13:$13,0))/100)*(SUM(T$3:T$5)/SUM(T$3:T$5,T$11:T$13))</f>
        <v>2.8186336203038821E-3</v>
      </c>
      <c r="U29">
        <f>(INDEX('AEO 2023 Table 42'!77:77,MATCH(U$28,'AEO 2023 Table 42'!$13:$13,0))/100)*(SUM(U$3:U$5)/SUM(U$3:U$5,U$11:U$13))</f>
        <v>2.7480971141861966E-3</v>
      </c>
      <c r="V29">
        <f>(INDEX('AEO 2023 Table 42'!77:77,MATCH(V$28,'AEO 2023 Table 42'!$13:$13,0))/100)*(SUM(V$3:V$5)/SUM(V$3:V$5,V$11:V$13))</f>
        <v>2.7381142719614658E-3</v>
      </c>
      <c r="W29">
        <f>(INDEX('AEO 2023 Table 42'!77:77,MATCH(W$28,'AEO 2023 Table 42'!$13:$13,0))/100)*(SUM(W$3:W$5)/SUM(W$3:W$5,W$11:W$13))</f>
        <v>2.7378061318963634E-3</v>
      </c>
      <c r="X29">
        <f>(INDEX('AEO 2023 Table 42'!77:77,MATCH(X$28,'AEO 2023 Table 42'!$13:$13,0))/100)*(SUM(X$3:X$5)/SUM(X$3:X$5,X$11:X$13))</f>
        <v>2.7160019087261443E-3</v>
      </c>
      <c r="Y29">
        <f>(INDEX('AEO 2023 Table 42'!77:77,MATCH(Y$28,'AEO 2023 Table 42'!$13:$13,0))/100)*(SUM(Y$3:Y$5)/SUM(Y$3:Y$5,Y$11:Y$13))</f>
        <v>2.6875951490173086E-3</v>
      </c>
      <c r="Z29">
        <f>(INDEX('AEO 2023 Table 42'!77:77,MATCH(Z$28,'AEO 2023 Table 42'!$13:$13,0))/100)*(SUM(Z$3:Z$5)/SUM(Z$3:Z$5,Z$11:Z$13))</f>
        <v>2.6911160635178961E-3</v>
      </c>
      <c r="AA29">
        <f>(INDEX('AEO 2023 Table 42'!77:77,MATCH(AA$28,'AEO 2023 Table 42'!$13:$13,0))/100)*(SUM(AA$3:AA$5)/SUM(AA$3:AA$5,AA$11:AA$13))</f>
        <v>2.6788419931569945E-3</v>
      </c>
      <c r="AB29">
        <f>(INDEX('AEO 2023 Table 42'!77:77,MATCH(AB$28,'AEO 2023 Table 42'!$13:$13,0))/100)*(SUM(AB$3:AB$5)/SUM(AB$3:AB$5,AB$11:AB$13))</f>
        <v>2.6666451602461107E-3</v>
      </c>
      <c r="AC29">
        <f>(INDEX('AEO 2023 Table 42'!77:77,MATCH(AC$28,'AEO 2023 Table 42'!$13:$13,0))/100)*(SUM(AC$3:AC$5)/SUM(AC$3:AC$5,AC$11:AC$13))</f>
        <v>2.6550053108421222E-3</v>
      </c>
      <c r="AD29">
        <f>(INDEX('AEO 2023 Table 42'!77:77,MATCH(AD$28,'AEO 2023 Table 42'!$13:$13,0))/100)*(SUM(AD$3:AD$5)/SUM(AD$3:AD$5,AD$11:AD$13))</f>
        <v>2.6504240460182228E-3</v>
      </c>
      <c r="AE29">
        <f>(INDEX('AEO 2023 Table 42'!77:77,MATCH(AE$28,'AEO 2023 Table 42'!$13:$13,0))/100)*(SUM(AE$3:AE$5)/SUM(AE$3:AE$5,AE$11:AE$13))</f>
        <v>2.6386345649570828E-3</v>
      </c>
    </row>
    <row r="30" spans="1:31" x14ac:dyDescent="0.35">
      <c r="A30" t="str">
        <f>'AEO 2022 Table 42'!A73</f>
        <v>Subcompact</v>
      </c>
      <c r="B30">
        <f>(INDEX('AEO 2022 Table 42'!73:73,MATCH(B$28,'AEO 2022 Table 42'!$14:$14,0))/100)*(SUM(B$3:B$5)/SUM(B$3:B$5,B$11:B$13))</f>
        <v>4.4251872934575109E-2</v>
      </c>
      <c r="C30">
        <f>(INDEX('AEO 2023 Table 42'!78:78,MATCH(C$28,'AEO 2023 Table 42'!$13:$13,0))/100)*(SUM(C$3:C$5)/SUM(C$3:C$5,C$11:C$13))</f>
        <v>4.4005400153833855E-2</v>
      </c>
      <c r="D30">
        <f>(INDEX('AEO 2023 Table 42'!78:78,MATCH(D$28,'AEO 2023 Table 42'!$13:$13,0))/100)*(SUM(D$3:D$5)/SUM(D$3:D$5,D$11:D$13))</f>
        <v>3.390861553690111E-2</v>
      </c>
      <c r="E30">
        <f>(INDEX('AEO 2023 Table 42'!78:78,MATCH(E$28,'AEO 2023 Table 42'!$13:$13,0))/100)*(SUM(E$3:E$5)/SUM(E$3:E$5,E$11:E$13))</f>
        <v>3.4069384401246412E-2</v>
      </c>
      <c r="F30">
        <f>(INDEX('AEO 2023 Table 42'!78:78,MATCH(F$28,'AEO 2023 Table 42'!$13:$13,0))/100)*(SUM(F$3:F$5)/SUM(F$3:F$5,F$11:F$13))</f>
        <v>3.0517297144827649E-2</v>
      </c>
      <c r="G30">
        <f>(INDEX('AEO 2023 Table 42'!78:78,MATCH(G$28,'AEO 2023 Table 42'!$13:$13,0))/100)*(SUM(G$3:G$5)/SUM(G$3:G$5,G$11:G$13))</f>
        <v>3.0927537371484848E-2</v>
      </c>
      <c r="H30">
        <f>(INDEX('AEO 2023 Table 42'!78:78,MATCH(H$28,'AEO 2023 Table 42'!$13:$13,0))/100)*(SUM(H$3:H$5)/SUM(H$3:H$5,H$11:H$13))</f>
        <v>3.0053573434762757E-2</v>
      </c>
      <c r="I30">
        <f>(INDEX('AEO 2023 Table 42'!78:78,MATCH(I$28,'AEO 2023 Table 42'!$13:$13,0))/100)*(SUM(I$3:I$5)/SUM(I$3:I$5,I$11:I$13))</f>
        <v>2.9213820289901139E-2</v>
      </c>
      <c r="J30">
        <f>(INDEX('AEO 2023 Table 42'!78:78,MATCH(J$28,'AEO 2023 Table 42'!$13:$13,0))/100)*(SUM(J$3:J$5)/SUM(J$3:J$5,J$11:J$13))</f>
        <v>2.8498038548820281E-2</v>
      </c>
      <c r="K30">
        <f>(INDEX('AEO 2023 Table 42'!78:78,MATCH(K$28,'AEO 2023 Table 42'!$13:$13,0))/100)*(SUM(K$3:K$5)/SUM(K$3:K$5,K$11:K$13))</f>
        <v>2.791142767025168E-2</v>
      </c>
      <c r="L30">
        <f>(INDEX('AEO 2023 Table 42'!78:78,MATCH(L$28,'AEO 2023 Table 42'!$13:$13,0))/100)*(SUM(L$3:L$5)/SUM(L$3:L$5,L$11:L$13))</f>
        <v>2.7133469672801568E-2</v>
      </c>
      <c r="M30">
        <f>(INDEX('AEO 2023 Table 42'!78:78,MATCH(M$28,'AEO 2023 Table 42'!$13:$13,0))/100)*(SUM(M$3:M$5)/SUM(M$3:M$5,M$11:M$13))</f>
        <v>2.6717556861835443E-2</v>
      </c>
      <c r="N30">
        <f>(INDEX('AEO 2023 Table 42'!78:78,MATCH(N$28,'AEO 2023 Table 42'!$13:$13,0))/100)*(SUM(N$3:N$5)/SUM(N$3:N$5,N$11:N$13))</f>
        <v>2.6276599329635816E-2</v>
      </c>
      <c r="O30">
        <f>(INDEX('AEO 2023 Table 42'!78:78,MATCH(O$28,'AEO 2023 Table 42'!$13:$13,0))/100)*(SUM(O$3:O$5)/SUM(O$3:O$5,O$11:O$13))</f>
        <v>2.5881917284093506E-2</v>
      </c>
      <c r="P30">
        <f>(INDEX('AEO 2023 Table 42'!78:78,MATCH(P$28,'AEO 2023 Table 42'!$13:$13,0))/100)*(SUM(P$3:P$5)/SUM(P$3:P$5,P$11:P$13))</f>
        <v>2.5370513669724953E-2</v>
      </c>
      <c r="Q30">
        <f>(INDEX('AEO 2023 Table 42'!78:78,MATCH(Q$28,'AEO 2023 Table 42'!$13:$13,0))/100)*(SUM(Q$3:Q$5)/SUM(Q$3:Q$5,Q$11:Q$13))</f>
        <v>2.5380940590900746E-2</v>
      </c>
      <c r="R30">
        <f>(INDEX('AEO 2023 Table 42'!78:78,MATCH(R$28,'AEO 2023 Table 42'!$13:$13,0))/100)*(SUM(R$3:R$5)/SUM(R$3:R$5,R$11:R$13))</f>
        <v>2.4875966708380177E-2</v>
      </c>
      <c r="S30">
        <f>(INDEX('AEO 2023 Table 42'!78:78,MATCH(S$28,'AEO 2023 Table 42'!$13:$13,0))/100)*(SUM(S$3:S$5)/SUM(S$3:S$5,S$11:S$13))</f>
        <v>2.4676740896915707E-2</v>
      </c>
      <c r="T30">
        <f>(INDEX('AEO 2023 Table 42'!78:78,MATCH(T$28,'AEO 2023 Table 42'!$13:$13,0))/100)*(SUM(T$3:T$5)/SUM(T$3:T$5,T$11:T$13))</f>
        <v>2.4549003244313954E-2</v>
      </c>
      <c r="U30">
        <f>(INDEX('AEO 2023 Table 42'!78:78,MATCH(U$28,'AEO 2023 Table 42'!$13:$13,0))/100)*(SUM(U$3:U$5)/SUM(U$3:U$5,U$11:U$13))</f>
        <v>2.4015969848850714E-2</v>
      </c>
      <c r="V30">
        <f>(INDEX('AEO 2023 Table 42'!78:78,MATCH(V$28,'AEO 2023 Table 42'!$13:$13,0))/100)*(SUM(V$3:V$5)/SUM(V$3:V$5,V$11:V$13))</f>
        <v>2.3792705289990401E-2</v>
      </c>
      <c r="W30">
        <f>(INDEX('AEO 2023 Table 42'!78:78,MATCH(W$28,'AEO 2023 Table 42'!$13:$13,0))/100)*(SUM(W$3:W$5)/SUM(W$3:W$5,W$11:W$13))</f>
        <v>2.3680406179304898E-2</v>
      </c>
      <c r="X30">
        <f>(INDEX('AEO 2023 Table 42'!78:78,MATCH(X$28,'AEO 2023 Table 42'!$13:$13,0))/100)*(SUM(X$3:X$5)/SUM(X$3:X$5,X$11:X$13))</f>
        <v>2.3409997885517207E-2</v>
      </c>
      <c r="Y30">
        <f>(INDEX('AEO 2023 Table 42'!78:78,MATCH(Y$28,'AEO 2023 Table 42'!$13:$13,0))/100)*(SUM(Y$3:Y$5)/SUM(Y$3:Y$5,Y$11:Y$13))</f>
        <v>2.30866774456518E-2</v>
      </c>
      <c r="Z30">
        <f>(INDEX('AEO 2023 Table 42'!78:78,MATCH(Z$28,'AEO 2023 Table 42'!$13:$13,0))/100)*(SUM(Z$3:Z$5)/SUM(Z$3:Z$5,Z$11:Z$13))</f>
        <v>2.3022112372539292E-2</v>
      </c>
      <c r="AA30">
        <f>(INDEX('AEO 2023 Table 42'!78:78,MATCH(AA$28,'AEO 2023 Table 42'!$13:$13,0))/100)*(SUM(AA$3:AA$5)/SUM(AA$3:AA$5,AA$11:AA$13))</f>
        <v>2.2836766287585991E-2</v>
      </c>
      <c r="AB30">
        <f>(INDEX('AEO 2023 Table 42'!78:78,MATCH(AB$28,'AEO 2023 Table 42'!$13:$13,0))/100)*(SUM(AB$3:AB$5)/SUM(AB$3:AB$5,AB$11:AB$13))</f>
        <v>2.2665012609589731E-2</v>
      </c>
      <c r="AC30">
        <f>(INDEX('AEO 2023 Table 42'!78:78,MATCH(AC$28,'AEO 2023 Table 42'!$13:$13,0))/100)*(SUM(AC$3:AC$5)/SUM(AC$3:AC$5,AC$11:AC$13))</f>
        <v>2.249297155233744E-2</v>
      </c>
      <c r="AD30">
        <f>(INDEX('AEO 2023 Table 42'!78:78,MATCH(AD$28,'AEO 2023 Table 42'!$13:$13,0))/100)*(SUM(AD$3:AD$5)/SUM(AD$3:AD$5,AD$11:AD$13))</f>
        <v>2.2377523972294824E-2</v>
      </c>
      <c r="AE30">
        <f>(INDEX('AEO 2023 Table 42'!78:78,MATCH(AE$28,'AEO 2023 Table 42'!$13:$13,0))/100)*(SUM(AE$3:AE$5)/SUM(AE$3:AE$5,AE$11:AE$13))</f>
        <v>2.2179148983993157E-2</v>
      </c>
    </row>
    <row r="31" spans="1:31" x14ac:dyDescent="0.35">
      <c r="A31" t="str">
        <f>'AEO 2022 Table 42'!A74</f>
        <v>Compact</v>
      </c>
      <c r="B31">
        <f>(INDEX('AEO 2022 Table 42'!74:74,MATCH(B$28,'AEO 2022 Table 42'!$14:$14,0))/100)*(SUM(B$3:B$5)/SUM(B$3:B$5,B$11:B$13))</f>
        <v>0.10364085832862678</v>
      </c>
      <c r="C31">
        <f>(INDEX('AEO 2023 Table 42'!79:79,MATCH(C$28,'AEO 2023 Table 42'!$13:$13,0))/100)*(SUM(C$3:C$5)/SUM(C$3:C$5,C$11:C$13))</f>
        <v>0.13342110705667784</v>
      </c>
      <c r="D31">
        <f>(INDEX('AEO 2023 Table 42'!79:79,MATCH(D$28,'AEO 2023 Table 42'!$13:$13,0))/100)*(SUM(D$3:D$5)/SUM(D$3:D$5,D$11:D$13))</f>
        <v>0.11209265046548059</v>
      </c>
      <c r="E31">
        <f>(INDEX('AEO 2023 Table 42'!79:79,MATCH(E$28,'AEO 2023 Table 42'!$13:$13,0))/100)*(SUM(E$3:E$5)/SUM(E$3:E$5,E$11:E$13))</f>
        <v>0.11176232976838144</v>
      </c>
      <c r="F31">
        <f>(INDEX('AEO 2023 Table 42'!79:79,MATCH(F$28,'AEO 2023 Table 42'!$13:$13,0))/100)*(SUM(F$3:F$5)/SUM(F$3:F$5,F$11:F$13))</f>
        <v>0.10342122152806453</v>
      </c>
      <c r="G31">
        <f>(INDEX('AEO 2023 Table 42'!79:79,MATCH(G$28,'AEO 2023 Table 42'!$13:$13,0))/100)*(SUM(G$3:G$5)/SUM(G$3:G$5,G$11:G$13))</f>
        <v>0.10171245371201683</v>
      </c>
      <c r="H31">
        <f>(INDEX('AEO 2023 Table 42'!79:79,MATCH(H$28,'AEO 2023 Table 42'!$13:$13,0))/100)*(SUM(H$3:H$5)/SUM(H$3:H$5,H$11:H$13))</f>
        <v>9.8948070535329405E-2</v>
      </c>
      <c r="I31">
        <f>(INDEX('AEO 2023 Table 42'!79:79,MATCH(I$28,'AEO 2023 Table 42'!$13:$13,0))/100)*(SUM(I$3:I$5)/SUM(I$3:I$5,I$11:I$13))</f>
        <v>9.6147375378224514E-2</v>
      </c>
      <c r="J31">
        <f>(INDEX('AEO 2023 Table 42'!79:79,MATCH(J$28,'AEO 2023 Table 42'!$13:$13,0))/100)*(SUM(J$3:J$5)/SUM(J$3:J$5,J$11:J$13))</f>
        <v>9.3094871864950746E-2</v>
      </c>
      <c r="K31">
        <f>(INDEX('AEO 2023 Table 42'!79:79,MATCH(K$28,'AEO 2023 Table 42'!$13:$13,0))/100)*(SUM(K$3:K$5)/SUM(K$3:K$5,K$11:K$13))</f>
        <v>9.1016802516580564E-2</v>
      </c>
      <c r="L31">
        <f>(INDEX('AEO 2023 Table 42'!79:79,MATCH(L$28,'AEO 2023 Table 42'!$13:$13,0))/100)*(SUM(L$3:L$5)/SUM(L$3:L$5,L$11:L$13))</f>
        <v>8.8825566238401418E-2</v>
      </c>
      <c r="M31">
        <f>(INDEX('AEO 2023 Table 42'!79:79,MATCH(M$28,'AEO 2023 Table 42'!$13:$13,0))/100)*(SUM(M$3:M$5)/SUM(M$3:M$5,M$11:M$13))</f>
        <v>8.7441267977275597E-2</v>
      </c>
      <c r="N31">
        <f>(INDEX('AEO 2023 Table 42'!79:79,MATCH(N$28,'AEO 2023 Table 42'!$13:$13,0))/100)*(SUM(N$3:N$5)/SUM(N$3:N$5,N$11:N$13))</f>
        <v>8.6077456705024175E-2</v>
      </c>
      <c r="O31">
        <f>(INDEX('AEO 2023 Table 42'!79:79,MATCH(O$28,'AEO 2023 Table 42'!$13:$13,0))/100)*(SUM(O$3:O$5)/SUM(O$3:O$5,O$11:O$13))</f>
        <v>8.4707313670669859E-2</v>
      </c>
      <c r="P31">
        <f>(INDEX('AEO 2023 Table 42'!79:79,MATCH(P$28,'AEO 2023 Table 42'!$13:$13,0))/100)*(SUM(P$3:P$5)/SUM(P$3:P$5,P$11:P$13))</f>
        <v>8.3341395218051631E-2</v>
      </c>
      <c r="Q31">
        <f>(INDEX('AEO 2023 Table 42'!79:79,MATCH(Q$28,'AEO 2023 Table 42'!$13:$13,0))/100)*(SUM(Q$3:Q$5)/SUM(Q$3:Q$5,Q$11:Q$13))</f>
        <v>8.3038895875990712E-2</v>
      </c>
      <c r="R31">
        <f>(INDEX('AEO 2023 Table 42'!79:79,MATCH(R$28,'AEO 2023 Table 42'!$13:$13,0))/100)*(SUM(R$3:R$5)/SUM(R$3:R$5,R$11:R$13))</f>
        <v>8.1588373050711566E-2</v>
      </c>
      <c r="S31">
        <f>(INDEX('AEO 2023 Table 42'!79:79,MATCH(S$28,'AEO 2023 Table 42'!$13:$13,0))/100)*(SUM(S$3:S$5)/SUM(S$3:S$5,S$11:S$13))</f>
        <v>8.0935894650603066E-2</v>
      </c>
      <c r="T31">
        <f>(INDEX('AEO 2023 Table 42'!79:79,MATCH(T$28,'AEO 2023 Table 42'!$13:$13,0))/100)*(SUM(T$3:T$5)/SUM(T$3:T$5,T$11:T$13))</f>
        <v>8.0556475924899687E-2</v>
      </c>
      <c r="U31">
        <f>(INDEX('AEO 2023 Table 42'!79:79,MATCH(U$28,'AEO 2023 Table 42'!$13:$13,0))/100)*(SUM(U$3:U$5)/SUM(U$3:U$5,U$11:U$13))</f>
        <v>7.8953731332967014E-2</v>
      </c>
      <c r="V31">
        <f>(INDEX('AEO 2023 Table 42'!79:79,MATCH(V$28,'AEO 2023 Table 42'!$13:$13,0))/100)*(SUM(V$3:V$5)/SUM(V$3:V$5,V$11:V$13))</f>
        <v>7.8262617037502147E-2</v>
      </c>
      <c r="W31">
        <f>(INDEX('AEO 2023 Table 42'!79:79,MATCH(W$28,'AEO 2023 Table 42'!$13:$13,0))/100)*(SUM(W$3:W$5)/SUM(W$3:W$5,W$11:W$13))</f>
        <v>7.7806725161788604E-2</v>
      </c>
      <c r="X31">
        <f>(INDEX('AEO 2023 Table 42'!79:79,MATCH(X$28,'AEO 2023 Table 42'!$13:$13,0))/100)*(SUM(X$3:X$5)/SUM(X$3:X$5,X$11:X$13))</f>
        <v>7.7008891581073893E-2</v>
      </c>
      <c r="Y31">
        <f>(INDEX('AEO 2023 Table 42'!79:79,MATCH(Y$28,'AEO 2023 Table 42'!$13:$13,0))/100)*(SUM(Y$3:Y$5)/SUM(Y$3:Y$5,Y$11:Y$13))</f>
        <v>7.6114586740895787E-2</v>
      </c>
      <c r="Z31">
        <f>(INDEX('AEO 2023 Table 42'!79:79,MATCH(Z$28,'AEO 2023 Table 42'!$13:$13,0))/100)*(SUM(Z$3:Z$5)/SUM(Z$3:Z$5,Z$11:Z$13))</f>
        <v>7.579312642331E-2</v>
      </c>
      <c r="AA31">
        <f>(INDEX('AEO 2023 Table 42'!79:79,MATCH(AA$28,'AEO 2023 Table 42'!$13:$13,0))/100)*(SUM(AA$3:AA$5)/SUM(AA$3:AA$5,AA$11:AA$13))</f>
        <v>7.5226399179290665E-2</v>
      </c>
      <c r="AB31">
        <f>(INDEX('AEO 2023 Table 42'!79:79,MATCH(AB$28,'AEO 2023 Table 42'!$13:$13,0))/100)*(SUM(AB$3:AB$5)/SUM(AB$3:AB$5,AB$11:AB$13))</f>
        <v>7.4684482591909379E-2</v>
      </c>
      <c r="AC31">
        <f>(INDEX('AEO 2023 Table 42'!79:79,MATCH(AC$28,'AEO 2023 Table 42'!$13:$13,0))/100)*(SUM(AC$3:AC$5)/SUM(AC$3:AC$5,AC$11:AC$13))</f>
        <v>7.415578129183345E-2</v>
      </c>
      <c r="AD31">
        <f>(INDEX('AEO 2023 Table 42'!79:79,MATCH(AD$28,'AEO 2023 Table 42'!$13:$13,0))/100)*(SUM(AD$3:AD$5)/SUM(AD$3:AD$5,AD$11:AD$13))</f>
        <v>7.3746504377413022E-2</v>
      </c>
      <c r="AE31">
        <f>(INDEX('AEO 2023 Table 42'!79:79,MATCH(AE$28,'AEO 2023 Table 42'!$13:$13,0))/100)*(SUM(AE$3:AE$5)/SUM(AE$3:AE$5,AE$11:AE$13))</f>
        <v>7.3208409933465557E-2</v>
      </c>
    </row>
    <row r="32" spans="1:31" x14ac:dyDescent="0.35">
      <c r="A32" t="str">
        <f>'AEO 2022 Table 42'!A75</f>
        <v>Midsize</v>
      </c>
      <c r="B32">
        <f>(INDEX('AEO 2022 Table 42'!75:75,MATCH(B$28,'AEO 2022 Table 42'!$14:$14,0))/100)*(SUM(B$3:B$5)/SUM(B$3:B$5,B$11:B$13))</f>
        <v>0.2402904535366942</v>
      </c>
      <c r="C32">
        <f>(INDEX('AEO 2023 Table 42'!80:80,MATCH(C$28,'AEO 2023 Table 42'!$13:$13,0))/100)*(SUM(C$3:C$5)/SUM(C$3:C$5,C$11:C$13))</f>
        <v>0.23725444889479652</v>
      </c>
      <c r="D32">
        <f>(INDEX('AEO 2023 Table 42'!80:80,MATCH(D$28,'AEO 2023 Table 42'!$13:$13,0))/100)*(SUM(D$3:D$5)/SUM(D$3:D$5,D$11:D$13))</f>
        <v>0.25910593467860366</v>
      </c>
      <c r="E32">
        <f>(INDEX('AEO 2023 Table 42'!80:80,MATCH(E$28,'AEO 2023 Table 42'!$13:$13,0))/100)*(SUM(E$3:E$5)/SUM(E$3:E$5,E$11:E$13))</f>
        <v>0.24133733455404691</v>
      </c>
      <c r="F32">
        <f>(INDEX('AEO 2023 Table 42'!80:80,MATCH(F$28,'AEO 2023 Table 42'!$13:$13,0))/100)*(SUM(F$3:F$5)/SUM(F$3:F$5,F$11:F$13))</f>
        <v>0.2423966577790013</v>
      </c>
      <c r="G32">
        <f>(INDEX('AEO 2023 Table 42'!80:80,MATCH(G$28,'AEO 2023 Table 42'!$13:$13,0))/100)*(SUM(G$3:G$5)/SUM(G$3:G$5,G$11:G$13))</f>
        <v>0.22555034334106178</v>
      </c>
      <c r="H32">
        <f>(INDEX('AEO 2023 Table 42'!80:80,MATCH(H$28,'AEO 2023 Table 42'!$13:$13,0))/100)*(SUM(H$3:H$5)/SUM(H$3:H$5,H$11:H$13))</f>
        <v>0.2166181747046419</v>
      </c>
      <c r="I32">
        <f>(INDEX('AEO 2023 Table 42'!80:80,MATCH(I$28,'AEO 2023 Table 42'!$13:$13,0))/100)*(SUM(I$3:I$5)/SUM(I$3:I$5,I$11:I$13))</f>
        <v>0.20980682748302534</v>
      </c>
      <c r="J32">
        <f>(INDEX('AEO 2023 Table 42'!80:80,MATCH(J$28,'AEO 2023 Table 42'!$13:$13,0))/100)*(SUM(J$3:J$5)/SUM(J$3:J$5,J$11:J$13))</f>
        <v>0.20258198221505852</v>
      </c>
      <c r="K32">
        <f>(INDEX('AEO 2023 Table 42'!80:80,MATCH(K$28,'AEO 2023 Table 42'!$13:$13,0))/100)*(SUM(K$3:K$5)/SUM(K$3:K$5,K$11:K$13))</f>
        <v>0.1969103857624967</v>
      </c>
      <c r="L32">
        <f>(INDEX('AEO 2023 Table 42'!80:80,MATCH(L$28,'AEO 2023 Table 42'!$13:$13,0))/100)*(SUM(L$3:L$5)/SUM(L$3:L$5,L$11:L$13))</f>
        <v>0.19322488481691633</v>
      </c>
      <c r="M32">
        <f>(INDEX('AEO 2023 Table 42'!80:80,MATCH(M$28,'AEO 2023 Table 42'!$13:$13,0))/100)*(SUM(M$3:M$5)/SUM(M$3:M$5,M$11:M$13))</f>
        <v>0.18920063084141708</v>
      </c>
      <c r="N32">
        <f>(INDEX('AEO 2023 Table 42'!80:80,MATCH(N$28,'AEO 2023 Table 42'!$13:$13,0))/100)*(SUM(N$3:N$5)/SUM(N$3:N$5,N$11:N$13))</f>
        <v>0.18596717243142394</v>
      </c>
      <c r="O32">
        <f>(INDEX('AEO 2023 Table 42'!80:80,MATCH(O$28,'AEO 2023 Table 42'!$13:$13,0))/100)*(SUM(O$3:O$5)/SUM(O$3:O$5,O$11:O$13))</f>
        <v>0.18323900905431101</v>
      </c>
      <c r="P32">
        <f>(INDEX('AEO 2023 Table 42'!80:80,MATCH(P$28,'AEO 2023 Table 42'!$13:$13,0))/100)*(SUM(P$3:P$5)/SUM(P$3:P$5,P$11:P$13))</f>
        <v>0.18110764465147444</v>
      </c>
      <c r="Q32">
        <f>(INDEX('AEO 2023 Table 42'!80:80,MATCH(Q$28,'AEO 2023 Table 42'!$13:$13,0))/100)*(SUM(Q$3:Q$5)/SUM(Q$3:Q$5,Q$11:Q$13))</f>
        <v>0.17713109966533505</v>
      </c>
      <c r="R32">
        <f>(INDEX('AEO 2023 Table 42'!80:80,MATCH(R$28,'AEO 2023 Table 42'!$13:$13,0))/100)*(SUM(R$3:R$5)/SUM(R$3:R$5,R$11:R$13))</f>
        <v>0.17568782642104425</v>
      </c>
      <c r="S32">
        <f>(INDEX('AEO 2023 Table 42'!80:80,MATCH(S$28,'AEO 2023 Table 42'!$13:$13,0))/100)*(SUM(S$3:S$5)/SUM(S$3:S$5,S$11:S$13))</f>
        <v>0.17303436585712195</v>
      </c>
      <c r="T32">
        <f>(INDEX('AEO 2023 Table 42'!80:80,MATCH(T$28,'AEO 2023 Table 42'!$13:$13,0))/100)*(SUM(T$3:T$5)/SUM(T$3:T$5,T$11:T$13))</f>
        <v>0.17071682104967664</v>
      </c>
      <c r="U32">
        <f>(INDEX('AEO 2023 Table 42'!80:80,MATCH(U$28,'AEO 2023 Table 42'!$13:$13,0))/100)*(SUM(U$3:U$5)/SUM(U$3:U$5,U$11:U$13))</f>
        <v>0.1701968233810226</v>
      </c>
      <c r="V32">
        <f>(INDEX('AEO 2023 Table 42'!80:80,MATCH(V$28,'AEO 2023 Table 42'!$13:$13,0))/100)*(SUM(V$3:V$5)/SUM(V$3:V$5,V$11:V$13))</f>
        <v>0.16850872716149784</v>
      </c>
      <c r="W32">
        <f>(INDEX('AEO 2023 Table 42'!80:80,MATCH(W$28,'AEO 2023 Table 42'!$13:$13,0))/100)*(SUM(W$3:W$5)/SUM(W$3:W$5,W$11:W$13))</f>
        <v>0.16643978975613574</v>
      </c>
      <c r="X32">
        <f>(INDEX('AEO 2023 Table 42'!80:80,MATCH(X$28,'AEO 2023 Table 42'!$13:$13,0))/100)*(SUM(X$3:X$5)/SUM(X$3:X$5,X$11:X$13))</f>
        <v>0.16513810525981282</v>
      </c>
      <c r="Y32">
        <f>(INDEX('AEO 2023 Table 42'!80:80,MATCH(Y$28,'AEO 2023 Table 42'!$13:$13,0))/100)*(SUM(Y$3:Y$5)/SUM(Y$3:Y$5,Y$11:Y$13))</f>
        <v>0.16414972998282817</v>
      </c>
      <c r="Z32">
        <f>(INDEX('AEO 2023 Table 42'!80:80,MATCH(Z$28,'AEO 2023 Table 42'!$13:$13,0))/100)*(SUM(Z$3:Z$5)/SUM(Z$3:Z$5,Z$11:Z$13))</f>
        <v>0.16216290145568901</v>
      </c>
      <c r="AA32">
        <f>(INDEX('AEO 2023 Table 42'!80:80,MATCH(AA$28,'AEO 2023 Table 42'!$13:$13,0))/100)*(SUM(AA$3:AA$5)/SUM(AA$3:AA$5,AA$11:AA$13))</f>
        <v>0.16084162999962912</v>
      </c>
      <c r="AB32">
        <f>(INDEX('AEO 2023 Table 42'!80:80,MATCH(AB$28,'AEO 2023 Table 42'!$13:$13,0))/100)*(SUM(AB$3:AB$5)/SUM(AB$3:AB$5,AB$11:AB$13))</f>
        <v>0.15956976265389994</v>
      </c>
      <c r="AC32">
        <f>(INDEX('AEO 2023 Table 42'!80:80,MATCH(AC$28,'AEO 2023 Table 42'!$13:$13,0))/100)*(SUM(AC$3:AC$5)/SUM(AC$3:AC$5,AC$11:AC$13))</f>
        <v>0.15836393517215516</v>
      </c>
      <c r="AD32">
        <f>(INDEX('AEO 2023 Table 42'!80:80,MATCH(AD$28,'AEO 2023 Table 42'!$13:$13,0))/100)*(SUM(AD$3:AD$5)/SUM(AD$3:AD$5,AD$11:AD$13))</f>
        <v>0.15697672611078503</v>
      </c>
      <c r="AE32">
        <f>(INDEX('AEO 2023 Table 42'!80:80,MATCH(AE$28,'AEO 2023 Table 42'!$13:$13,0))/100)*(SUM(AE$3:AE$5)/SUM(AE$3:AE$5,AE$11:AE$13))</f>
        <v>0.15593132100570212</v>
      </c>
    </row>
    <row r="33" spans="1:31" x14ac:dyDescent="0.35">
      <c r="A33" t="str">
        <f>'AEO 2022 Table 42'!A76</f>
        <v>Large</v>
      </c>
      <c r="B33">
        <f>(INDEX('AEO 2022 Table 42'!76:76,MATCH(B$28,'AEO 2022 Table 42'!$14:$14,0))/100)*(SUM(B$3:B$5)/SUM(B$3:B$5,B$11:B$13))</f>
        <v>7.1968420746309117E-2</v>
      </c>
      <c r="C33">
        <f>(INDEX('AEO 2023 Table 42'!81:81,MATCH(C$28,'AEO 2023 Table 42'!$13:$13,0))/100)*(SUM(C$3:C$5)/SUM(C$3:C$5,C$11:C$13))</f>
        <v>6.5676712919109148E-2</v>
      </c>
      <c r="D33">
        <f>(INDEX('AEO 2023 Table 42'!81:81,MATCH(D$28,'AEO 2023 Table 42'!$13:$13,0))/100)*(SUM(D$3:D$5)/SUM(D$3:D$5,D$11:D$13))</f>
        <v>8.1021662561273619E-2</v>
      </c>
      <c r="E33">
        <f>(INDEX('AEO 2023 Table 42'!81:81,MATCH(E$28,'AEO 2023 Table 42'!$13:$13,0))/100)*(SUM(E$3:E$5)/SUM(E$3:E$5,E$11:E$13))</f>
        <v>7.2911053650891594E-2</v>
      </c>
      <c r="F33">
        <f>(INDEX('AEO 2023 Table 42'!81:81,MATCH(F$28,'AEO 2023 Table 42'!$13:$13,0))/100)*(SUM(F$3:F$5)/SUM(F$3:F$5,F$11:F$13))</f>
        <v>7.5068545372299525E-2</v>
      </c>
      <c r="G33">
        <f>(INDEX('AEO 2023 Table 42'!81:81,MATCH(G$28,'AEO 2023 Table 42'!$13:$13,0))/100)*(SUM(G$3:G$5)/SUM(G$3:G$5,G$11:G$13))</f>
        <v>6.761003672136992E-2</v>
      </c>
      <c r="H33">
        <f>(INDEX('AEO 2023 Table 42'!81:81,MATCH(H$28,'AEO 2023 Table 42'!$13:$13,0))/100)*(SUM(H$3:H$5)/SUM(H$3:H$5,H$11:H$13))</f>
        <v>6.4277374990760319E-2</v>
      </c>
      <c r="I33">
        <f>(INDEX('AEO 2023 Table 42'!81:81,MATCH(I$28,'AEO 2023 Table 42'!$13:$13,0))/100)*(SUM(I$3:I$5)/SUM(I$3:I$5,I$11:I$13))</f>
        <v>6.1617037420843498E-2</v>
      </c>
      <c r="J33">
        <f>(INDEX('AEO 2023 Table 42'!81:81,MATCH(J$28,'AEO 2023 Table 42'!$13:$13,0))/100)*(SUM(J$3:J$5)/SUM(J$3:J$5,J$11:J$13))</f>
        <v>5.9458576331201371E-2</v>
      </c>
      <c r="K33">
        <f>(INDEX('AEO 2023 Table 42'!81:81,MATCH(K$28,'AEO 2023 Table 42'!$13:$13,0))/100)*(SUM(K$3:K$5)/SUM(K$3:K$5,K$11:K$13))</f>
        <v>5.7475906817172663E-2</v>
      </c>
      <c r="L33">
        <f>(INDEX('AEO 2023 Table 42'!81:81,MATCH(L$28,'AEO 2023 Table 42'!$13:$13,0))/100)*(SUM(L$3:L$5)/SUM(L$3:L$5,L$11:L$13))</f>
        <v>5.6438919203403652E-2</v>
      </c>
      <c r="M33">
        <f>(INDEX('AEO 2023 Table 42'!81:81,MATCH(M$28,'AEO 2023 Table 42'!$13:$13,0))/100)*(SUM(M$3:M$5)/SUM(M$3:M$5,M$11:M$13))</f>
        <v>5.5004303109534011E-2</v>
      </c>
      <c r="N33">
        <f>(INDEX('AEO 2023 Table 42'!81:81,MATCH(N$28,'AEO 2023 Table 42'!$13:$13,0))/100)*(SUM(N$3:N$5)/SUM(N$3:N$5,N$11:N$13))</f>
        <v>5.3886441078329891E-2</v>
      </c>
      <c r="O33">
        <f>(INDEX('AEO 2023 Table 42'!81:81,MATCH(O$28,'AEO 2023 Table 42'!$13:$13,0))/100)*(SUM(O$3:O$5)/SUM(O$3:O$5,O$11:O$13))</f>
        <v>5.2937850163415158E-2</v>
      </c>
      <c r="P33">
        <f>(INDEX('AEO 2023 Table 42'!81:81,MATCH(P$28,'AEO 2023 Table 42'!$13:$13,0))/100)*(SUM(P$3:P$5)/SUM(P$3:P$5,P$11:P$13))</f>
        <v>5.2322250152546011E-2</v>
      </c>
      <c r="Q33">
        <f>(INDEX('AEO 2023 Table 42'!81:81,MATCH(Q$28,'AEO 2023 Table 42'!$13:$13,0))/100)*(SUM(Q$3:Q$5)/SUM(Q$3:Q$5,Q$11:Q$13))</f>
        <v>5.0672952938187077E-2</v>
      </c>
      <c r="R33">
        <f>(INDEX('AEO 2023 Table 42'!81:81,MATCH(R$28,'AEO 2023 Table 42'!$13:$13,0))/100)*(SUM(R$3:R$5)/SUM(R$3:R$5,R$11:R$13))</f>
        <v>5.0460887803841399E-2</v>
      </c>
      <c r="S33">
        <f>(INDEX('AEO 2023 Table 42'!81:81,MATCH(S$28,'AEO 2023 Table 42'!$13:$13,0))/100)*(SUM(S$3:S$5)/SUM(S$3:S$5,S$11:S$13))</f>
        <v>4.951011781341548E-2</v>
      </c>
      <c r="T33">
        <f>(INDEX('AEO 2023 Table 42'!81:81,MATCH(T$28,'AEO 2023 Table 42'!$13:$13,0))/100)*(SUM(T$3:T$5)/SUM(T$3:T$5,T$11:T$13))</f>
        <v>4.8522440134073745E-2</v>
      </c>
      <c r="U33">
        <f>(INDEX('AEO 2023 Table 42'!81:81,MATCH(U$28,'AEO 2023 Table 42'!$13:$13,0))/100)*(SUM(U$3:U$5)/SUM(U$3:U$5,U$11:U$13))</f>
        <v>4.8700003506708299E-2</v>
      </c>
      <c r="V33">
        <f>(INDEX('AEO 2023 Table 42'!81:81,MATCH(V$28,'AEO 2023 Table 42'!$13:$13,0))/100)*(SUM(V$3:V$5)/SUM(V$3:V$5,V$11:V$13))</f>
        <v>4.8098490844337594E-2</v>
      </c>
      <c r="W33">
        <f>(INDEX('AEO 2023 Table 42'!81:81,MATCH(W$28,'AEO 2023 Table 42'!$13:$13,0))/100)*(SUM(W$3:W$5)/SUM(W$3:W$5,W$11:W$13))</f>
        <v>4.7322023581937031E-2</v>
      </c>
      <c r="X33">
        <f>(INDEX('AEO 2023 Table 42'!81:81,MATCH(X$28,'AEO 2023 Table 42'!$13:$13,0))/100)*(SUM(X$3:X$5)/SUM(X$3:X$5,X$11:X$13))</f>
        <v>4.6966707639186978E-2</v>
      </c>
      <c r="Y33">
        <f>(INDEX('AEO 2023 Table 42'!81:81,MATCH(Y$28,'AEO 2023 Table 42'!$13:$13,0))/100)*(SUM(Y$3:Y$5)/SUM(Y$3:Y$5,Y$11:Y$13))</f>
        <v>4.6778318508391717E-2</v>
      </c>
      <c r="Z33">
        <f>(INDEX('AEO 2023 Table 42'!81:81,MATCH(Z$28,'AEO 2023 Table 42'!$13:$13,0))/100)*(SUM(Z$3:Z$5)/SUM(Z$3:Z$5,Z$11:Z$13))</f>
        <v>4.602854471313747E-2</v>
      </c>
      <c r="AA33">
        <f>(INDEX('AEO 2023 Table 42'!81:81,MATCH(AA$28,'AEO 2023 Table 42'!$13:$13,0))/100)*(SUM(AA$3:AA$5)/SUM(AA$3:AA$5,AA$11:AA$13))</f>
        <v>4.5602097746234548E-2</v>
      </c>
      <c r="AB33">
        <f>(INDEX('AEO 2023 Table 42'!81:81,MATCH(AB$28,'AEO 2023 Table 42'!$13:$13,0))/100)*(SUM(AB$3:AB$5)/SUM(AB$3:AB$5,AB$11:AB$13))</f>
        <v>4.5185320947889858E-2</v>
      </c>
      <c r="AC33">
        <f>(INDEX('AEO 2023 Table 42'!81:81,MATCH(AC$28,'AEO 2023 Table 42'!$13:$13,0))/100)*(SUM(AC$3:AC$5)/SUM(AC$3:AC$5,AC$11:AC$13))</f>
        <v>4.4793516780021282E-2</v>
      </c>
      <c r="AD33">
        <f>(INDEX('AEO 2023 Table 42'!81:81,MATCH(AD$28,'AEO 2023 Table 42'!$13:$13,0))/100)*(SUM(AD$3:AD$5)/SUM(AD$3:AD$5,AD$11:AD$13))</f>
        <v>4.4298248664143988E-2</v>
      </c>
      <c r="AE33">
        <f>(INDEX('AEO 2023 Table 42'!81:81,MATCH(AE$28,'AEO 2023 Table 42'!$13:$13,0))/100)*(SUM(AE$3:AE$5)/SUM(AE$3:AE$5,AE$11:AE$13))</f>
        <v>4.4006302078715878E-2</v>
      </c>
    </row>
    <row r="34" spans="1:31" x14ac:dyDescent="0.35">
      <c r="A34" t="str">
        <f>'AEO 2022 Table 42'!A77</f>
        <v>Two Seater</v>
      </c>
      <c r="B34">
        <f>(INDEX('AEO 2022 Table 42'!77:77,MATCH(B$28,'AEO 2022 Table 42'!$14:$14,0))/100)*(SUM(B$3:B$5)/SUM(B$3:B$5,B$11:B$13))</f>
        <v>7.6514403720814653E-3</v>
      </c>
      <c r="C34">
        <f>(INDEX('AEO 2023 Table 42'!82:82,MATCH(C$28,'AEO 2023 Table 42'!$13:$13,0))/100)*(SUM(C$3:C$5)/SUM(C$3:C$5,C$11:C$13))</f>
        <v>8.8418937803612548E-3</v>
      </c>
      <c r="D34">
        <f>(INDEX('AEO 2023 Table 42'!82:82,MATCH(D$28,'AEO 2023 Table 42'!$13:$13,0))/100)*(SUM(D$3:D$5)/SUM(D$3:D$5,D$11:D$13))</f>
        <v>9.0965024676592128E-3</v>
      </c>
      <c r="E34">
        <f>(INDEX('AEO 2023 Table 42'!82:82,MATCH(E$28,'AEO 2023 Table 42'!$13:$13,0))/100)*(SUM(E$3:E$5)/SUM(E$3:E$5,E$11:E$13))</f>
        <v>8.7146704719250467E-3</v>
      </c>
      <c r="F34">
        <f>(INDEX('AEO 2023 Table 42'!82:82,MATCH(F$28,'AEO 2023 Table 42'!$13:$13,0))/100)*(SUM(F$3:F$5)/SUM(F$3:F$5,F$11:F$13))</f>
        <v>8.5394004487073533E-3</v>
      </c>
      <c r="G34">
        <f>(INDEX('AEO 2023 Table 42'!82:82,MATCH(G$28,'AEO 2023 Table 42'!$13:$13,0))/100)*(SUM(G$3:G$5)/SUM(G$3:G$5,G$11:G$13))</f>
        <v>8.1564564567369845E-3</v>
      </c>
      <c r="H34">
        <f>(INDEX('AEO 2023 Table 42'!82:82,MATCH(H$28,'AEO 2023 Table 42'!$13:$13,0))/100)*(SUM(H$3:H$5)/SUM(H$3:H$5,H$11:H$13))</f>
        <v>7.8948795537907186E-3</v>
      </c>
      <c r="I34">
        <f>(INDEX('AEO 2023 Table 42'!82:82,MATCH(I$28,'AEO 2023 Table 42'!$13:$13,0))/100)*(SUM(I$3:I$5)/SUM(I$3:I$5,I$11:I$13))</f>
        <v>7.6832043876422004E-3</v>
      </c>
      <c r="J34">
        <f>(INDEX('AEO 2023 Table 42'!82:82,MATCH(J$28,'AEO 2023 Table 42'!$13:$13,0))/100)*(SUM(J$3:J$5)/SUM(J$3:J$5,J$11:J$13))</f>
        <v>7.4331423431084976E-3</v>
      </c>
      <c r="K34">
        <f>(INDEX('AEO 2023 Table 42'!82:82,MATCH(K$28,'AEO 2023 Table 42'!$13:$13,0))/100)*(SUM(K$3:K$5)/SUM(K$3:K$5,K$11:K$13))</f>
        <v>7.2594034505230253E-3</v>
      </c>
      <c r="L34">
        <f>(INDEX('AEO 2023 Table 42'!82:82,MATCH(L$28,'AEO 2023 Table 42'!$13:$13,0))/100)*(SUM(L$3:L$5)/SUM(L$3:L$5,L$11:L$13))</f>
        <v>7.1144092817479326E-3</v>
      </c>
      <c r="M34">
        <f>(INDEX('AEO 2023 Table 42'!82:82,MATCH(M$28,'AEO 2023 Table 42'!$13:$13,0))/100)*(SUM(M$3:M$5)/SUM(M$3:M$5,M$11:M$13))</f>
        <v>6.9844891186548299E-3</v>
      </c>
      <c r="N34">
        <f>(INDEX('AEO 2023 Table 42'!82:82,MATCH(N$28,'AEO 2023 Table 42'!$13:$13,0))/100)*(SUM(N$3:N$5)/SUM(N$3:N$5,N$11:N$13))</f>
        <v>6.8762746919785751E-3</v>
      </c>
      <c r="O34">
        <f>(INDEX('AEO 2023 Table 42'!82:82,MATCH(O$28,'AEO 2023 Table 42'!$13:$13,0))/100)*(SUM(O$3:O$5)/SUM(O$3:O$5,O$11:O$13))</f>
        <v>6.7721999697432983E-3</v>
      </c>
      <c r="P34">
        <f>(INDEX('AEO 2023 Table 42'!82:82,MATCH(P$28,'AEO 2023 Table 42'!$13:$13,0))/100)*(SUM(P$3:P$5)/SUM(P$3:P$5,P$11:P$13))</f>
        <v>6.6846742253533417E-3</v>
      </c>
      <c r="Q34">
        <f>(INDEX('AEO 2023 Table 42'!82:82,MATCH(Q$28,'AEO 2023 Table 42'!$13:$13,0))/100)*(SUM(Q$3:Q$5)/SUM(Q$3:Q$5,Q$11:Q$13))</f>
        <v>6.5819467523084213E-3</v>
      </c>
      <c r="R34">
        <f>(INDEX('AEO 2023 Table 42'!82:82,MATCH(R$28,'AEO 2023 Table 42'!$13:$13,0))/100)*(SUM(R$3:R$5)/SUM(R$3:R$5,R$11:R$13))</f>
        <v>6.5177155173281555E-3</v>
      </c>
      <c r="S34">
        <f>(INDEX('AEO 2023 Table 42'!82:82,MATCH(S$28,'AEO 2023 Table 42'!$13:$13,0))/100)*(SUM(S$3:S$5)/SUM(S$3:S$5,S$11:S$13))</f>
        <v>6.4478669801854233E-3</v>
      </c>
      <c r="T34">
        <f>(INDEX('AEO 2023 Table 42'!82:82,MATCH(T$28,'AEO 2023 Table 42'!$13:$13,0))/100)*(SUM(T$3:T$5)/SUM(T$3:T$5,T$11:T$13))</f>
        <v>6.3917891970726145E-3</v>
      </c>
      <c r="U34">
        <f>(INDEX('AEO 2023 Table 42'!82:82,MATCH(U$28,'AEO 2023 Table 42'!$13:$13,0))/100)*(SUM(U$3:U$5)/SUM(U$3:U$5,U$11:U$13))</f>
        <v>6.3410339879459102E-3</v>
      </c>
      <c r="V34">
        <f>(INDEX('AEO 2023 Table 42'!82:82,MATCH(V$28,'AEO 2023 Table 42'!$13:$13,0))/100)*(SUM(V$3:V$5)/SUM(V$3:V$5,V$11:V$13))</f>
        <v>6.2832046537560689E-3</v>
      </c>
      <c r="W34">
        <f>(INDEX('AEO 2023 Table 42'!82:82,MATCH(W$28,'AEO 2023 Table 42'!$13:$13,0))/100)*(SUM(W$3:W$5)/SUM(W$3:W$5,W$11:W$13))</f>
        <v>6.2243719538171869E-3</v>
      </c>
      <c r="X34">
        <f>(INDEX('AEO 2023 Table 42'!82:82,MATCH(X$28,'AEO 2023 Table 42'!$13:$13,0))/100)*(SUM(X$3:X$5)/SUM(X$3:X$5,X$11:X$13))</f>
        <v>6.1709699940293624E-3</v>
      </c>
      <c r="Y34">
        <f>(INDEX('AEO 2023 Table 42'!82:82,MATCH(Y$28,'AEO 2023 Table 42'!$13:$13,0))/100)*(SUM(Y$3:Y$5)/SUM(Y$3:Y$5,Y$11:Y$13))</f>
        <v>6.1236975827151088E-3</v>
      </c>
      <c r="Z34">
        <f>(INDEX('AEO 2023 Table 42'!82:82,MATCH(Z$28,'AEO 2023 Table 42'!$13:$13,0))/100)*(SUM(Z$3:Z$5)/SUM(Z$3:Z$5,Z$11:Z$13))</f>
        <v>6.0723537030657514E-3</v>
      </c>
      <c r="AA34">
        <f>(INDEX('AEO 2023 Table 42'!82:82,MATCH(AA$28,'AEO 2023 Table 42'!$13:$13,0))/100)*(SUM(AA$3:AA$5)/SUM(AA$3:AA$5,AA$11:AA$13))</f>
        <v>6.026036885870628E-3</v>
      </c>
      <c r="AB34">
        <f>(INDEX('AEO 2023 Table 42'!82:82,MATCH(AB$28,'AEO 2023 Table 42'!$13:$13,0))/100)*(SUM(AB$3:AB$5)/SUM(AB$3:AB$5,AB$11:AB$13))</f>
        <v>5.9803065468256155E-3</v>
      </c>
      <c r="AC34">
        <f>(INDEX('AEO 2023 Table 42'!82:82,MATCH(AC$28,'AEO 2023 Table 42'!$13:$13,0))/100)*(SUM(AC$3:AC$5)/SUM(AC$3:AC$5,AC$11:AC$13))</f>
        <v>5.9368871029777219E-3</v>
      </c>
      <c r="AD34">
        <f>(INDEX('AEO 2023 Table 42'!82:82,MATCH(AD$28,'AEO 2023 Table 42'!$13:$13,0))/100)*(SUM(AD$3:AD$5)/SUM(AD$3:AD$5,AD$11:AD$13))</f>
        <v>5.8924726121885778E-3</v>
      </c>
      <c r="AE34">
        <f>(INDEX('AEO 2023 Table 42'!82:82,MATCH(AE$28,'AEO 2023 Table 42'!$13:$13,0))/100)*(SUM(AE$3:AE$5)/SUM(AE$3:AE$5,AE$11:AE$13))</f>
        <v>5.8527775827255102E-3</v>
      </c>
    </row>
    <row r="35" spans="1:31" x14ac:dyDescent="0.35">
      <c r="A35" t="str">
        <f>'AEO 2022 Table 42'!A78</f>
        <v>Small Crossover Utility</v>
      </c>
      <c r="B35">
        <f>(INDEX('AEO 2022 Table 42'!78:78,MATCH(B$28,'AEO 2022 Table 42'!$14:$14,0))/100)*(SUM(B$3:B$5)/SUM(B$3:B$5,B$11:B$13))</f>
        <v>0.23180548516079477</v>
      </c>
      <c r="C35">
        <f>(INDEX('AEO 2023 Table 42'!83:83,MATCH(C$28,'AEO 2023 Table 42'!$13:$13,0))/100)*(SUM(C$3:C$5)/SUM(C$3:C$5,C$11:C$13))</f>
        <v>0.2597000282580651</v>
      </c>
      <c r="D35">
        <f>(INDEX('AEO 2023 Table 42'!83:83,MATCH(D$28,'AEO 2023 Table 42'!$13:$13,0))/100)*(SUM(D$3:D$5)/SUM(D$3:D$5,D$11:D$13))</f>
        <v>0.22401998349282451</v>
      </c>
      <c r="E35">
        <f>(INDEX('AEO 2023 Table 42'!83:83,MATCH(E$28,'AEO 2023 Table 42'!$13:$13,0))/100)*(SUM(E$3:E$5)/SUM(E$3:E$5,E$11:E$13))</f>
        <v>0.22877450440717431</v>
      </c>
      <c r="F35">
        <f>(INDEX('AEO 2023 Table 42'!83:83,MATCH(F$28,'AEO 2023 Table 42'!$13:$13,0))/100)*(SUM(F$3:F$5)/SUM(F$3:F$5,F$11:F$13))</f>
        <v>0.21172038370403334</v>
      </c>
      <c r="G35">
        <f>(INDEX('AEO 2023 Table 42'!83:83,MATCH(G$28,'AEO 2023 Table 42'!$13:$13,0))/100)*(SUM(G$3:G$5)/SUM(G$3:G$5,G$11:G$13))</f>
        <v>0.21555386144254401</v>
      </c>
      <c r="H35">
        <f>(INDEX('AEO 2023 Table 42'!83:83,MATCH(H$28,'AEO 2023 Table 42'!$13:$13,0))/100)*(SUM(H$3:H$5)/SUM(H$3:H$5,H$11:H$13))</f>
        <v>0.21252369132723281</v>
      </c>
      <c r="I35">
        <f>(INDEX('AEO 2023 Table 42'!83:83,MATCH(I$28,'AEO 2023 Table 42'!$13:$13,0))/100)*(SUM(I$3:I$5)/SUM(I$3:I$5,I$11:I$13))</f>
        <v>0.20787652967220435</v>
      </c>
      <c r="J35">
        <f>(INDEX('AEO 2023 Table 42'!83:83,MATCH(J$28,'AEO 2023 Table 42'!$13:$13,0))/100)*(SUM(J$3:J$5)/SUM(J$3:J$5,J$11:J$13))</f>
        <v>0.20477650515370105</v>
      </c>
      <c r="K35">
        <f>(INDEX('AEO 2023 Table 42'!83:83,MATCH(K$28,'AEO 2023 Table 42'!$13:$13,0))/100)*(SUM(K$3:K$5)/SUM(K$3:K$5,K$11:K$13))</f>
        <v>0.20209119039994242</v>
      </c>
      <c r="L35">
        <f>(INDEX('AEO 2023 Table 42'!83:83,MATCH(L$28,'AEO 2023 Table 42'!$13:$13,0))/100)*(SUM(L$3:L$5)/SUM(L$3:L$5,L$11:L$13))</f>
        <v>0.19869152822757591</v>
      </c>
      <c r="M35">
        <f>(INDEX('AEO 2023 Table 42'!83:83,MATCH(M$28,'AEO 2023 Table 42'!$13:$13,0))/100)*(SUM(M$3:M$5)/SUM(M$3:M$5,M$11:M$13))</f>
        <v>0.19697739310716877</v>
      </c>
      <c r="N35">
        <f>(INDEX('AEO 2023 Table 42'!83:83,MATCH(N$28,'AEO 2023 Table 42'!$13:$13,0))/100)*(SUM(N$3:N$5)/SUM(N$3:N$5,N$11:N$13))</f>
        <v>0.19526716237237257</v>
      </c>
      <c r="O35">
        <f>(INDEX('AEO 2023 Table 42'!83:83,MATCH(O$28,'AEO 2023 Table 42'!$13:$13,0))/100)*(SUM(O$3:O$5)/SUM(O$3:O$5,O$11:O$13))</f>
        <v>0.19344442062010678</v>
      </c>
      <c r="P35">
        <f>(INDEX('AEO 2023 Table 42'!83:83,MATCH(P$28,'AEO 2023 Table 42'!$13:$13,0))/100)*(SUM(P$3:P$5)/SUM(P$3:P$5,P$11:P$13))</f>
        <v>0.19114742154531539</v>
      </c>
      <c r="Q35">
        <f>(INDEX('AEO 2023 Table 42'!83:83,MATCH(Q$28,'AEO 2023 Table 42'!$13:$13,0))/100)*(SUM(Q$3:Q$5)/SUM(Q$3:Q$5,Q$11:Q$13))</f>
        <v>0.1914338671442134</v>
      </c>
      <c r="R35">
        <f>(INDEX('AEO 2023 Table 42'!83:83,MATCH(R$28,'AEO 2023 Table 42'!$13:$13,0))/100)*(SUM(R$3:R$5)/SUM(R$3:R$5,R$11:R$13))</f>
        <v>0.18894030062696979</v>
      </c>
      <c r="S35">
        <f>(INDEX('AEO 2023 Table 42'!83:83,MATCH(S$28,'AEO 2023 Table 42'!$13:$13,0))/100)*(SUM(S$3:S$5)/SUM(S$3:S$5,S$11:S$13))</f>
        <v>0.1882355809140151</v>
      </c>
      <c r="T35">
        <f>(INDEX('AEO 2023 Table 42'!83:83,MATCH(T$28,'AEO 2023 Table 42'!$13:$13,0))/100)*(SUM(T$3:T$5)/SUM(T$3:T$5,T$11:T$13))</f>
        <v>0.18764278681800259</v>
      </c>
      <c r="U35">
        <f>(INDEX('AEO 2023 Table 42'!83:83,MATCH(U$28,'AEO 2023 Table 42'!$13:$13,0))/100)*(SUM(U$3:U$5)/SUM(U$3:U$5,U$11:U$13))</f>
        <v>0.18509198251146136</v>
      </c>
      <c r="V35">
        <f>(INDEX('AEO 2023 Table 42'!83:83,MATCH(V$28,'AEO 2023 Table 42'!$13:$13,0))/100)*(SUM(V$3:V$5)/SUM(V$3:V$5,V$11:V$13))</f>
        <v>0.18402769702709901</v>
      </c>
      <c r="W35">
        <f>(INDEX('AEO 2023 Table 42'!83:83,MATCH(W$28,'AEO 2023 Table 42'!$13:$13,0))/100)*(SUM(W$3:W$5)/SUM(W$3:W$5,W$11:W$13))</f>
        <v>0.18358747308419335</v>
      </c>
      <c r="X35">
        <f>(INDEX('AEO 2023 Table 42'!83:83,MATCH(X$28,'AEO 2023 Table 42'!$13:$13,0))/100)*(SUM(X$3:X$5)/SUM(X$3:X$5,X$11:X$13))</f>
        <v>0.18237103848027331</v>
      </c>
      <c r="Y35">
        <f>(INDEX('AEO 2023 Table 42'!83:83,MATCH(Y$28,'AEO 2023 Table 42'!$13:$13,0))/100)*(SUM(Y$3:Y$5)/SUM(Y$3:Y$5,Y$11:Y$13))</f>
        <v>0.18083161236021442</v>
      </c>
      <c r="Z35">
        <f>(INDEX('AEO 2023 Table 42'!83:83,MATCH(Z$28,'AEO 2023 Table 42'!$13:$13,0))/100)*(SUM(Z$3:Z$5)/SUM(Z$3:Z$5,Z$11:Z$13))</f>
        <v>0.18063958942000216</v>
      </c>
      <c r="AA35">
        <f>(INDEX('AEO 2023 Table 42'!83:83,MATCH(AA$28,'AEO 2023 Table 42'!$13:$13,0))/100)*(SUM(AA$3:AA$5)/SUM(AA$3:AA$5,AA$11:AA$13))</f>
        <v>0.17979586831135386</v>
      </c>
      <c r="AB35">
        <f>(INDEX('AEO 2023 Table 42'!83:83,MATCH(AB$28,'AEO 2023 Table 42'!$13:$13,0))/100)*(SUM(AB$3:AB$5)/SUM(AB$3:AB$5,AB$11:AB$13))</f>
        <v>0.17899911770826774</v>
      </c>
      <c r="AC35">
        <f>(INDEX('AEO 2023 Table 42'!83:83,MATCH(AC$28,'AEO 2023 Table 42'!$13:$13,0))/100)*(SUM(AC$3:AC$5)/SUM(AC$3:AC$5,AC$11:AC$13))</f>
        <v>0.17819576856455893</v>
      </c>
      <c r="AD35">
        <f>(INDEX('AEO 2023 Table 42'!83:83,MATCH(AD$28,'AEO 2023 Table 42'!$13:$13,0))/100)*(SUM(AD$3:AD$5)/SUM(AD$3:AD$5,AD$11:AD$13))</f>
        <v>0.17767115292784805</v>
      </c>
      <c r="AE35">
        <f>(INDEX('AEO 2023 Table 42'!83:83,MATCH(AE$28,'AEO 2023 Table 42'!$13:$13,0))/100)*(SUM(AE$3:AE$5)/SUM(AE$3:AE$5,AE$11:AE$13))</f>
        <v>0.17674620753913201</v>
      </c>
    </row>
    <row r="36" spans="1:31" x14ac:dyDescent="0.35">
      <c r="A36" t="str">
        <f>'AEO 2022 Table 42'!A79</f>
        <v>Large Crossover Utility</v>
      </c>
      <c r="B36">
        <f>(INDEX('AEO 2022 Table 42'!79:79,MATCH(B$28,'AEO 2022 Table 42'!$14:$14,0))/100)*(SUM(B$3:B$5)/SUM(B$3:B$5,B$11:B$13))</f>
        <v>3.9985903854104304E-2</v>
      </c>
      <c r="C36">
        <f>(INDEX('AEO 2023 Table 42'!84:84,MATCH(C$28,'AEO 2023 Table 42'!$13:$13,0))/100)*(SUM(C$3:C$5)/SUM(C$3:C$5,C$11:C$13))</f>
        <v>6.2925807769847977E-2</v>
      </c>
      <c r="D36">
        <f>(INDEX('AEO 2023 Table 42'!84:84,MATCH(D$28,'AEO 2023 Table 42'!$13:$13,0))/100)*(SUM(D$3:D$5)/SUM(D$3:D$5,D$11:D$13))</f>
        <v>7.1913172970739556E-2</v>
      </c>
      <c r="E36">
        <f>(INDEX('AEO 2023 Table 42'!84:84,MATCH(E$28,'AEO 2023 Table 42'!$13:$13,0))/100)*(SUM(E$3:E$5)/SUM(E$3:E$5,E$11:E$13))</f>
        <v>7.0043765977113107E-2</v>
      </c>
      <c r="F36">
        <f>(INDEX('AEO 2023 Table 42'!84:84,MATCH(F$28,'AEO 2023 Table 42'!$13:$13,0))/100)*(SUM(F$3:F$5)/SUM(F$3:F$5,F$11:F$13))</f>
        <v>7.1162115489579778E-2</v>
      </c>
      <c r="G36">
        <f>(INDEX('AEO 2023 Table 42'!84:84,MATCH(G$28,'AEO 2023 Table 42'!$13:$13,0))/100)*(SUM(G$3:G$5)/SUM(G$3:G$5,G$11:G$13))</f>
        <v>6.917742329193946E-2</v>
      </c>
      <c r="H36">
        <f>(INDEX('AEO 2023 Table 42'!84:84,MATCH(H$28,'AEO 2023 Table 42'!$13:$13,0))/100)*(SUM(H$3:H$5)/SUM(H$3:H$5,H$11:H$13))</f>
        <v>6.7237221725020849E-2</v>
      </c>
      <c r="I36">
        <f>(INDEX('AEO 2023 Table 42'!84:84,MATCH(I$28,'AEO 2023 Table 42'!$13:$13,0))/100)*(SUM(I$3:I$5)/SUM(I$3:I$5,I$11:I$13))</f>
        <v>6.5926375345419383E-2</v>
      </c>
      <c r="J36">
        <f>(INDEX('AEO 2023 Table 42'!84:84,MATCH(J$28,'AEO 2023 Table 42'!$13:$13,0))/100)*(SUM(J$3:J$5)/SUM(J$3:J$5,J$11:J$13))</f>
        <v>6.5338479050124465E-2</v>
      </c>
      <c r="K36">
        <f>(INDEX('AEO 2023 Table 42'!84:84,MATCH(K$28,'AEO 2023 Table 42'!$13:$13,0))/100)*(SUM(K$3:K$5)/SUM(K$3:K$5,K$11:K$13))</f>
        <v>6.4397676747910526E-2</v>
      </c>
      <c r="L36">
        <f>(INDEX('AEO 2023 Table 42'!84:84,MATCH(L$28,'AEO 2023 Table 42'!$13:$13,0))/100)*(SUM(L$3:L$5)/SUM(L$3:L$5,L$11:L$13))</f>
        <v>6.4007966035301594E-2</v>
      </c>
      <c r="M36">
        <f>(INDEX('AEO 2023 Table 42'!84:84,MATCH(M$28,'AEO 2023 Table 42'!$13:$13,0))/100)*(SUM(M$3:M$5)/SUM(M$3:M$5,M$11:M$13))</f>
        <v>6.3367984661824028E-2</v>
      </c>
      <c r="N36">
        <f>(INDEX('AEO 2023 Table 42'!84:84,MATCH(N$28,'AEO 2023 Table 42'!$13:$13,0))/100)*(SUM(N$3:N$5)/SUM(N$3:N$5,N$11:N$13))</f>
        <v>6.2799533650091471E-2</v>
      </c>
      <c r="O36">
        <f>(INDEX('AEO 2023 Table 42'!84:84,MATCH(O$28,'AEO 2023 Table 42'!$13:$13,0))/100)*(SUM(O$3:O$5)/SUM(O$3:O$5,O$11:O$13))</f>
        <v>6.2434796652892033E-2</v>
      </c>
      <c r="P36">
        <f>(INDEX('AEO 2023 Table 42'!84:84,MATCH(P$28,'AEO 2023 Table 42'!$13:$13,0))/100)*(SUM(P$3:P$5)/SUM(P$3:P$5,P$11:P$13))</f>
        <v>6.2209524029644726E-2</v>
      </c>
      <c r="Q36">
        <f>(INDEX('AEO 2023 Table 42'!84:84,MATCH(Q$28,'AEO 2023 Table 42'!$13:$13,0))/100)*(SUM(Q$3:Q$5)/SUM(Q$3:Q$5,Q$11:Q$13))</f>
        <v>6.1363725656509681E-2</v>
      </c>
      <c r="R36">
        <f>(INDEX('AEO 2023 Table 42'!84:84,MATCH(R$28,'AEO 2023 Table 42'!$13:$13,0))/100)*(SUM(R$3:R$5)/SUM(R$3:R$5,R$11:R$13))</f>
        <v>6.1422186891712478E-2</v>
      </c>
      <c r="S36">
        <f>(INDEX('AEO 2023 Table 42'!84:84,MATCH(S$28,'AEO 2023 Table 42'!$13:$13,0))/100)*(SUM(S$3:S$5)/SUM(S$3:S$5,S$11:S$13))</f>
        <v>6.1029444798743893E-2</v>
      </c>
      <c r="T36">
        <f>(INDEX('AEO 2023 Table 42'!84:84,MATCH(T$28,'AEO 2023 Table 42'!$13:$13,0))/100)*(SUM(T$3:T$5)/SUM(T$3:T$5,T$11:T$13))</f>
        <v>6.0487825256346536E-2</v>
      </c>
      <c r="U36">
        <f>(INDEX('AEO 2023 Table 42'!84:84,MATCH(U$28,'AEO 2023 Table 42'!$13:$13,0))/100)*(SUM(U$3:U$5)/SUM(U$3:U$5,U$11:U$13))</f>
        <v>6.0784461940388931E-2</v>
      </c>
      <c r="V36">
        <f>(INDEX('AEO 2023 Table 42'!84:84,MATCH(V$28,'AEO 2023 Table 42'!$13:$13,0))/100)*(SUM(V$3:V$5)/SUM(V$3:V$5,V$11:V$13))</f>
        <v>6.0526601610338557E-2</v>
      </c>
      <c r="W36">
        <f>(INDEX('AEO 2023 Table 42'!84:84,MATCH(W$28,'AEO 2023 Table 42'!$13:$13,0))/100)*(SUM(W$3:W$5)/SUM(W$3:W$5,W$11:W$13))</f>
        <v>6.0119060036538788E-2</v>
      </c>
      <c r="X36">
        <f>(INDEX('AEO 2023 Table 42'!84:84,MATCH(X$28,'AEO 2023 Table 42'!$13:$13,0))/100)*(SUM(X$3:X$5)/SUM(X$3:X$5,X$11:X$13))</f>
        <v>6.0017676058073406E-2</v>
      </c>
      <c r="Y36">
        <f>(INDEX('AEO 2023 Table 42'!84:84,MATCH(Y$28,'AEO 2023 Table 42'!$13:$13,0))/100)*(SUM(Y$3:Y$5)/SUM(Y$3:Y$5,Y$11:Y$13))</f>
        <v>6.0026807879391422E-2</v>
      </c>
      <c r="Z36">
        <f>(INDEX('AEO 2023 Table 42'!84:84,MATCH(Z$28,'AEO 2023 Table 42'!$13:$13,0))/100)*(SUM(Z$3:Z$5)/SUM(Z$3:Z$5,Z$11:Z$13))</f>
        <v>5.9619751746722648E-2</v>
      </c>
      <c r="AA36">
        <f>(INDEX('AEO 2023 Table 42'!84:84,MATCH(AA$28,'AEO 2023 Table 42'!$13:$13,0))/100)*(SUM(AA$3:AA$5)/SUM(AA$3:AA$5,AA$11:AA$13))</f>
        <v>5.9423220723036158E-2</v>
      </c>
      <c r="AB36">
        <f>(INDEX('AEO 2023 Table 42'!84:84,MATCH(AB$28,'AEO 2023 Table 42'!$13:$13,0))/100)*(SUM(AB$3:AB$5)/SUM(AB$3:AB$5,AB$11:AB$13))</f>
        <v>5.9224072711157164E-2</v>
      </c>
      <c r="AC36">
        <f>(INDEX('AEO 2023 Table 42'!84:84,MATCH(AC$28,'AEO 2023 Table 42'!$13:$13,0))/100)*(SUM(AC$3:AC$5)/SUM(AC$3:AC$5,AC$11:AC$13))</f>
        <v>5.903325031761663E-2</v>
      </c>
      <c r="AD36">
        <f>(INDEX('AEO 2023 Table 42'!84:84,MATCH(AD$28,'AEO 2023 Table 42'!$13:$13,0))/100)*(SUM(AD$3:AD$5)/SUM(AD$3:AD$5,AD$11:AD$13))</f>
        <v>5.8768596129521539E-2</v>
      </c>
      <c r="AE36">
        <f>(INDEX('AEO 2023 Table 42'!84:84,MATCH(AE$28,'AEO 2023 Table 42'!$13:$13,0))/100)*(SUM(AE$3:AE$5)/SUM(AE$3:AE$5,AE$11:AE$13))</f>
        <v>5.8671303786332736E-2</v>
      </c>
    </row>
    <row r="37" spans="1:31" x14ac:dyDescent="0.35">
      <c r="A37" t="str">
        <f>'AEO 2022 Table 42'!A81</f>
        <v>Small Pickup</v>
      </c>
      <c r="B37">
        <f>INDEX('AEO 2022 Table 42'!81:81,MATCH(B$28,'AEO 2022 Table 42'!$14:$14,0))/100*(SUM(B$11:B$13)/SUM(B$3:B$5,B$11:B$13))</f>
        <v>9.2014137330140439E-3</v>
      </c>
      <c r="C37">
        <f>INDEX('AEO 2023 Table 42'!87:87,MATCH(C$28,'AEO 2023 Table 42'!$13:$13,0))/100*(SUM(C$11:C$13)/SUM(C$3:C$5,C$11:C$13))</f>
        <v>4.5176120573329525E-3</v>
      </c>
      <c r="D37">
        <f>INDEX('AEO 2023 Table 42'!87:87,MATCH(D$28,'AEO 2023 Table 42'!$13:$13,0))/100*(SUM(D$11:D$13)/SUM(D$3:D$5,D$11:D$13))</f>
        <v>5.851458733809131E-3</v>
      </c>
      <c r="E37">
        <f>INDEX('AEO 2023 Table 42'!87:87,MATCH(E$28,'AEO 2023 Table 42'!$13:$13,0))/100*(SUM(E$11:E$13)/SUM(E$3:E$5,E$11:E$13))</f>
        <v>6.3173085874857126E-3</v>
      </c>
      <c r="F37">
        <f>INDEX('AEO 2023 Table 42'!87:87,MATCH(F$28,'AEO 2023 Table 42'!$13:$13,0))/100*(SUM(F$11:F$13)/SUM(F$3:F$5,F$11:F$13))</f>
        <v>7.2425069841703816E-3</v>
      </c>
      <c r="G37">
        <f>INDEX('AEO 2023 Table 42'!87:87,MATCH(G$28,'AEO 2023 Table 42'!$13:$13,0))/100*(SUM(G$11:G$13)/SUM(G$3:G$5,G$11:G$13))</f>
        <v>7.6507311067200642E-3</v>
      </c>
      <c r="H37">
        <f>INDEX('AEO 2023 Table 42'!87:87,MATCH(H$28,'AEO 2023 Table 42'!$13:$13,0))/100*(SUM(H$11:H$13)/SUM(H$3:H$5,H$11:H$13))</f>
        <v>8.1847155017742337E-3</v>
      </c>
      <c r="I37">
        <f>INDEX('AEO 2023 Table 42'!87:87,MATCH(I$28,'AEO 2023 Table 42'!$13:$13,0))/100*(SUM(I$11:I$13)/SUM(I$3:I$5,I$11:I$13))</f>
        <v>8.7191198601412438E-3</v>
      </c>
      <c r="J37">
        <f>INDEX('AEO 2023 Table 42'!87:87,MATCH(J$28,'AEO 2023 Table 42'!$13:$13,0))/100*(SUM(J$11:J$13)/SUM(J$3:J$5,J$11:J$13))</f>
        <v>9.1460952705509184E-3</v>
      </c>
      <c r="K37">
        <f>INDEX('AEO 2023 Table 42'!87:87,MATCH(K$28,'AEO 2023 Table 42'!$13:$13,0))/100*(SUM(K$11:K$13)/SUM(K$3:K$5,K$11:K$13))</f>
        <v>9.4723265044384525E-3</v>
      </c>
      <c r="L37">
        <f>INDEX('AEO 2023 Table 42'!87:87,MATCH(L$28,'AEO 2023 Table 42'!$13:$13,0))/100*(SUM(L$11:L$13)/SUM(L$3:L$5,L$11:L$13))</f>
        <v>9.802542697652742E-3</v>
      </c>
      <c r="M37">
        <f>INDEX('AEO 2023 Table 42'!87:87,MATCH(M$28,'AEO 2023 Table 42'!$13:$13,0))/100*(SUM(M$11:M$13)/SUM(M$3:M$5,M$11:M$13))</f>
        <v>1.0012496480286221E-2</v>
      </c>
      <c r="N37">
        <f>INDEX('AEO 2023 Table 42'!87:87,MATCH(N$28,'AEO 2023 Table 42'!$13:$13,0))/100*(SUM(N$11:N$13)/SUM(N$3:N$5,N$11:N$13))</f>
        <v>1.0210428589535293E-2</v>
      </c>
      <c r="O37">
        <f>INDEX('AEO 2023 Table 42'!87:87,MATCH(O$28,'AEO 2023 Table 42'!$13:$13,0))/100*(SUM(O$11:O$13)/SUM(O$3:O$5,O$11:O$13))</f>
        <v>1.0422385208212998E-2</v>
      </c>
      <c r="P37">
        <f>INDEX('AEO 2023 Table 42'!87:87,MATCH(P$28,'AEO 2023 Table 42'!$13:$13,0))/100*(SUM(P$11:P$13)/SUM(P$3:P$5,P$11:P$13))</f>
        <v>1.0633091796363769E-2</v>
      </c>
      <c r="Q37">
        <f>INDEX('AEO 2023 Table 42'!87:87,MATCH(Q$28,'AEO 2023 Table 42'!$13:$13,0))/100*(SUM(Q$11:Q$13)/SUM(Q$3:Q$5,Q$11:Q$13))</f>
        <v>1.0678959518904215E-2</v>
      </c>
      <c r="R37">
        <f>INDEX('AEO 2023 Table 42'!87:87,MATCH(R$28,'AEO 2023 Table 42'!$13:$13,0))/100*(SUM(R$11:R$13)/SUM(R$3:R$5,R$11:R$13))</f>
        <v>1.0897251761852017E-2</v>
      </c>
      <c r="S37">
        <f>INDEX('AEO 2023 Table 42'!87:87,MATCH(S$28,'AEO 2023 Table 42'!$13:$13,0))/100*(SUM(S$11:S$13)/SUM(S$3:S$5,S$11:S$13))</f>
        <v>1.100914355702042E-2</v>
      </c>
      <c r="T37">
        <f>INDEX('AEO 2023 Table 42'!87:87,MATCH(T$28,'AEO 2023 Table 42'!$13:$13,0))/100*(SUM(T$11:T$13)/SUM(T$3:T$5,T$11:T$13))</f>
        <v>1.108588144310819E-2</v>
      </c>
      <c r="U37">
        <f>INDEX('AEO 2023 Table 42'!87:87,MATCH(U$28,'AEO 2023 Table 42'!$13:$13,0))/100*(SUM(U$11:U$13)/SUM(U$3:U$5,U$11:U$13))</f>
        <v>1.1293400412012572E-2</v>
      </c>
      <c r="V37">
        <f>INDEX('AEO 2023 Table 42'!87:87,MATCH(V$28,'AEO 2023 Table 42'!$13:$13,0))/100*(SUM(V$11:V$13)/SUM(V$3:V$5,V$11:V$13))</f>
        <v>1.1401428940371707E-2</v>
      </c>
      <c r="W37">
        <f>INDEX('AEO 2023 Table 42'!87:87,MATCH(W$28,'AEO 2023 Table 42'!$13:$13,0))/100*(SUM(W$11:W$13)/SUM(W$3:W$5,W$11:W$13))</f>
        <v>1.1465265812271431E-2</v>
      </c>
      <c r="X37">
        <f>INDEX('AEO 2023 Table 42'!87:87,MATCH(X$28,'AEO 2023 Table 42'!$13:$13,0))/100*(SUM(X$11:X$13)/SUM(X$3:X$5,X$11:X$13))</f>
        <v>1.1584869726848952E-2</v>
      </c>
      <c r="Y37">
        <f>INDEX('AEO 2023 Table 42'!87:87,MATCH(Y$28,'AEO 2023 Table 42'!$13:$13,0))/100*(SUM(Y$11:Y$13)/SUM(Y$3:Y$5,Y$11:Y$13))</f>
        <v>1.1728824661694561E-2</v>
      </c>
      <c r="Z37">
        <f>INDEX('AEO 2023 Table 42'!87:87,MATCH(Z$28,'AEO 2023 Table 42'!$13:$13,0))/100*(SUM(Z$11:Z$13)/SUM(Z$3:Z$5,Z$11:Z$13))</f>
        <v>1.1764911871711607E-2</v>
      </c>
      <c r="AA37">
        <f>INDEX('AEO 2023 Table 42'!87:87,MATCH(AA$28,'AEO 2023 Table 42'!$13:$13,0))/100*(SUM(AA$11:AA$13)/SUM(AA$3:AA$5,AA$11:AA$13))</f>
        <v>1.1850419055162664E-2</v>
      </c>
      <c r="AB37">
        <f>INDEX('AEO 2023 Table 42'!87:87,MATCH(AB$28,'AEO 2023 Table 42'!$13:$13,0))/100*(SUM(AB$11:AB$13)/SUM(AB$3:AB$5,AB$11:AB$13))</f>
        <v>1.1929683816719782E-2</v>
      </c>
      <c r="AC37">
        <f>INDEX('AEO 2023 Table 42'!87:87,MATCH(AC$28,'AEO 2023 Table 42'!$13:$13,0))/100*(SUM(AC$11:AC$13)/SUM(AC$3:AC$5,AC$11:AC$13))</f>
        <v>1.2008611140319352E-2</v>
      </c>
      <c r="AD37">
        <f>INDEX('AEO 2023 Table 42'!87:87,MATCH(AD$28,'AEO 2023 Table 42'!$13:$13,0))/100*(SUM(AD$11:AD$13)/SUM(AD$3:AD$5,AD$11:AD$13))</f>
        <v>1.2065353941224382E-2</v>
      </c>
      <c r="AE37">
        <f>INDEX('AEO 2023 Table 42'!87:87,MATCH(AE$28,'AEO 2023 Table 42'!$13:$13,0))/100*(SUM(AE$11:AE$13)/SUM(AE$3:AE$5,AE$11:AE$13))</f>
        <v>1.2154412810307011E-2</v>
      </c>
    </row>
    <row r="38" spans="1:31" x14ac:dyDescent="0.35">
      <c r="A38" t="str">
        <f>'AEO 2022 Table 42'!A82</f>
        <v>Large Pickup</v>
      </c>
      <c r="B38">
        <f>INDEX('AEO 2022 Table 42'!82:82,MATCH(B$28,'AEO 2022 Table 42'!$14:$14,0))/100*(SUM(B$11:B$13)/SUM(B$3:B$5,B$11:B$13))</f>
        <v>6.1221008609777604E-2</v>
      </c>
      <c r="C38">
        <f>INDEX('AEO 2023 Table 42'!88:88,MATCH(C$28,'AEO 2023 Table 42'!$13:$13,0))/100*(SUM(C$11:C$13)/SUM(C$3:C$5,C$11:C$13))</f>
        <v>4.2688539747938348E-2</v>
      </c>
      <c r="D38">
        <f>INDEX('AEO 2023 Table 42'!88:88,MATCH(D$28,'AEO 2023 Table 42'!$13:$13,0))/100*(SUM(D$11:D$13)/SUM(D$3:D$5,D$11:D$13))</f>
        <v>4.6694157395439348E-2</v>
      </c>
      <c r="E38">
        <f>INDEX('AEO 2023 Table 42'!88:88,MATCH(E$28,'AEO 2023 Table 42'!$13:$13,0))/100*(SUM(E$11:E$13)/SUM(E$3:E$5,E$11:E$13))</f>
        <v>5.2615640502331258E-2</v>
      </c>
      <c r="F38">
        <f>INDEX('AEO 2023 Table 42'!88:88,MATCH(F$28,'AEO 2023 Table 42'!$13:$13,0))/100*(SUM(F$11:F$13)/SUM(F$3:F$5,F$11:F$13))</f>
        <v>5.8436202214778687E-2</v>
      </c>
      <c r="G38">
        <f>INDEX('AEO 2023 Table 42'!88:88,MATCH(G$28,'AEO 2023 Table 42'!$13:$13,0))/100*(SUM(G$11:G$13)/SUM(G$3:G$5,G$11:G$13))</f>
        <v>6.4755780966865323E-2</v>
      </c>
      <c r="H38">
        <f>INDEX('AEO 2023 Table 42'!88:88,MATCH(H$28,'AEO 2023 Table 42'!$13:$13,0))/100*(SUM(H$11:H$13)/SUM(H$3:H$5,H$11:H$13))</f>
        <v>6.9905548304363657E-2</v>
      </c>
      <c r="I38">
        <f>INDEX('AEO 2023 Table 42'!88:88,MATCH(I$28,'AEO 2023 Table 42'!$13:$13,0))/100*(SUM(I$11:I$13)/SUM(I$3:I$5,I$11:I$13))</f>
        <v>7.4649415027025892E-2</v>
      </c>
      <c r="J38">
        <f>INDEX('AEO 2023 Table 42'!88:88,MATCH(J$28,'AEO 2023 Table 42'!$13:$13,0))/100*(SUM(J$11:J$13)/SUM(J$3:J$5,J$11:J$13))</f>
        <v>7.9131777736947101E-2</v>
      </c>
      <c r="K38">
        <f>INDEX('AEO 2023 Table 42'!88:88,MATCH(K$28,'AEO 2023 Table 42'!$13:$13,0))/100*(SUM(K$11:K$13)/SUM(K$3:K$5,K$11:K$13))</f>
        <v>8.2726420501635908E-2</v>
      </c>
      <c r="L38">
        <f>INDEX('AEO 2023 Table 42'!88:88,MATCH(L$28,'AEO 2023 Table 42'!$13:$13,0))/100*(SUM(L$11:L$13)/SUM(L$3:L$5,L$11:L$13))</f>
        <v>8.565806625634162E-2</v>
      </c>
      <c r="M38">
        <f>INDEX('AEO 2023 Table 42'!88:88,MATCH(M$28,'AEO 2023 Table 42'!$13:$13,0))/100*(SUM(M$11:M$13)/SUM(M$3:M$5,M$11:M$13))</f>
        <v>8.8166871387019466E-2</v>
      </c>
      <c r="N38">
        <f>INDEX('AEO 2023 Table 42'!88:88,MATCH(N$28,'AEO 2023 Table 42'!$13:$13,0))/100*(SUM(N$11:N$13)/SUM(N$3:N$5,N$11:N$13))</f>
        <v>9.0390190984072985E-2</v>
      </c>
      <c r="O38">
        <f>INDEX('AEO 2023 Table 42'!88:88,MATCH(O$28,'AEO 2023 Table 42'!$13:$13,0))/100*(SUM(O$11:O$13)/SUM(O$3:O$5,O$11:O$13))</f>
        <v>9.2443092913395253E-2</v>
      </c>
      <c r="P38">
        <f>INDEX('AEO 2023 Table 42'!88:88,MATCH(P$28,'AEO 2023 Table 42'!$13:$13,0))/100*(SUM(P$11:P$13)/SUM(P$3:P$5,P$11:P$13))</f>
        <v>9.4300029277507316E-2</v>
      </c>
      <c r="Q38">
        <f>INDEX('AEO 2023 Table 42'!88:88,MATCH(Q$28,'AEO 2023 Table 42'!$13:$13,0))/100*(SUM(Q$11:Q$13)/SUM(Q$3:Q$5,Q$11:Q$13))</f>
        <v>9.6132143202251052E-2</v>
      </c>
      <c r="R38">
        <f>INDEX('AEO 2023 Table 42'!88:88,MATCH(R$28,'AEO 2023 Table 42'!$13:$13,0))/100*(SUM(R$11:R$13)/SUM(R$3:R$5,R$11:R$13))</f>
        <v>9.7686510470681553E-2</v>
      </c>
      <c r="S38">
        <f>INDEX('AEO 2023 Table 42'!88:88,MATCH(S$28,'AEO 2023 Table 42'!$13:$13,0))/100*(SUM(S$11:S$13)/SUM(S$3:S$5,S$11:S$13))</f>
        <v>9.9240347978242591E-2</v>
      </c>
      <c r="T38">
        <f>INDEX('AEO 2023 Table 42'!88:88,MATCH(T$28,'AEO 2023 Table 42'!$13:$13,0))/100*(SUM(T$11:T$13)/SUM(T$3:T$5,T$11:T$13))</f>
        <v>0.10064664517574956</v>
      </c>
      <c r="U38">
        <f>INDEX('AEO 2023 Table 42'!88:88,MATCH(U$28,'AEO 2023 Table 42'!$13:$13,0))/100*(SUM(U$11:U$13)/SUM(U$3:U$5,U$11:U$13))</f>
        <v>0.10189242672246186</v>
      </c>
      <c r="V38">
        <f>INDEX('AEO 2023 Table 42'!88:88,MATCH(V$28,'AEO 2023 Table 42'!$13:$13,0))/100*(SUM(V$11:V$13)/SUM(V$3:V$5,V$11:V$13))</f>
        <v>0.10315799147571293</v>
      </c>
      <c r="W38">
        <f>INDEX('AEO 2023 Table 42'!88:88,MATCH(W$28,'AEO 2023 Table 42'!$13:$13,0))/100*(SUM(W$11:W$13)/SUM(W$3:W$5,W$11:W$13))</f>
        <v>0.10436089335962166</v>
      </c>
      <c r="X38">
        <f>INDEX('AEO 2023 Table 42'!88:88,MATCH(X$28,'AEO 2023 Table 42'!$13:$13,0))/100*(SUM(X$11:X$13)/SUM(X$3:X$5,X$11:X$13))</f>
        <v>0.10548914132554402</v>
      </c>
      <c r="Y38">
        <f>INDEX('AEO 2023 Table 42'!88:88,MATCH(Y$28,'AEO 2023 Table 42'!$13:$13,0))/100*(SUM(Y$11:Y$13)/SUM(Y$3:Y$5,Y$11:Y$13))</f>
        <v>0.10656414545035205</v>
      </c>
      <c r="Z38">
        <f>INDEX('AEO 2023 Table 42'!88:88,MATCH(Z$28,'AEO 2023 Table 42'!$13:$13,0))/100*(SUM(Z$11:Z$13)/SUM(Z$3:Z$5,Z$11:Z$13))</f>
        <v>0.1076308445028324</v>
      </c>
      <c r="AA38">
        <f>INDEX('AEO 2023 Table 42'!88:88,MATCH(AA$28,'AEO 2023 Table 42'!$13:$13,0))/100*(SUM(AA$11:AA$13)/SUM(AA$3:AA$5,AA$11:AA$13))</f>
        <v>0.10862400237017347</v>
      </c>
      <c r="AB38">
        <f>INDEX('AEO 2023 Table 42'!88:88,MATCH(AB$28,'AEO 2023 Table 42'!$13:$13,0))/100*(SUM(AB$11:AB$13)/SUM(AB$3:AB$5,AB$11:AB$13))</f>
        <v>0.10958380332060466</v>
      </c>
      <c r="AC38">
        <f>INDEX('AEO 2023 Table 42'!88:88,MATCH(AC$28,'AEO 2023 Table 42'!$13:$13,0))/100*(SUM(AC$11:AC$13)/SUM(AC$3:AC$5,AC$11:AC$13))</f>
        <v>0.11050583238291349</v>
      </c>
      <c r="AD38">
        <f>INDEX('AEO 2023 Table 42'!88:88,MATCH(AD$28,'AEO 2023 Table 42'!$13:$13,0))/100*(SUM(AD$11:AD$13)/SUM(AD$3:AD$5,AD$11:AD$13))</f>
        <v>0.11142372582505766</v>
      </c>
      <c r="AE38">
        <f>INDEX('AEO 2023 Table 42'!88:88,MATCH(AE$28,'AEO 2023 Table 42'!$13:$13,0))/100*(SUM(AE$11:AE$13)/SUM(AE$3:AE$5,AE$11:AE$13))</f>
        <v>0.11227919624217791</v>
      </c>
    </row>
    <row r="39" spans="1:31" x14ac:dyDescent="0.35">
      <c r="A39" t="str">
        <f>'AEO 2022 Table 42'!A83</f>
        <v>Small Van</v>
      </c>
      <c r="B39">
        <f>INDEX('AEO 2022 Table 42'!83:83,MATCH(B$28,'AEO 2022 Table 42'!$14:$14,0))/100*(SUM(B$11:B$13)/SUM(B$3:B$5,B$11:B$13))</f>
        <v>3.6239819872584131E-3</v>
      </c>
      <c r="C39">
        <f>INDEX('AEO 2023 Table 42'!89:89,MATCH(C$28,'AEO 2023 Table 42'!$13:$13,0))/100*(SUM(C$11:C$13)/SUM(C$3:C$5,C$11:C$13))</f>
        <v>2.4571311204544919E-3</v>
      </c>
      <c r="D39">
        <f>INDEX('AEO 2023 Table 42'!89:89,MATCH(D$28,'AEO 2023 Table 42'!$13:$13,0))/100*(SUM(D$11:D$13)/SUM(D$3:D$5,D$11:D$13))</f>
        <v>2.3634177081687776E-3</v>
      </c>
      <c r="E39">
        <f>INDEX('AEO 2023 Table 42'!89:89,MATCH(E$28,'AEO 2023 Table 42'!$13:$13,0))/100*(SUM(E$11:E$13)/SUM(E$3:E$5,E$11:E$13))</f>
        <v>2.7120715613464861E-3</v>
      </c>
      <c r="F39">
        <f>INDEX('AEO 2023 Table 42'!89:89,MATCH(F$28,'AEO 2023 Table 42'!$13:$13,0))/100*(SUM(F$11:F$13)/SUM(F$3:F$5,F$11:F$13))</f>
        <v>2.8185263364337259E-3</v>
      </c>
      <c r="G39">
        <f>INDEX('AEO 2023 Table 42'!89:89,MATCH(G$28,'AEO 2023 Table 42'!$13:$13,0))/100*(SUM(G$11:G$13)/SUM(G$3:G$5,G$11:G$13))</f>
        <v>3.2394848749000326E-3</v>
      </c>
      <c r="H39">
        <f>INDEX('AEO 2023 Table 42'!89:89,MATCH(H$28,'AEO 2023 Table 42'!$13:$13,0))/100*(SUM(H$11:H$13)/SUM(H$3:H$5,H$11:H$13))</f>
        <v>3.4944125631116551E-3</v>
      </c>
      <c r="I39">
        <f>INDEX('AEO 2023 Table 42'!89:89,MATCH(I$28,'AEO 2023 Table 42'!$13:$13,0))/100*(SUM(I$11:I$13)/SUM(I$3:I$5,I$11:I$13))</f>
        <v>3.7108435256799927E-3</v>
      </c>
      <c r="J39">
        <f>INDEX('AEO 2023 Table 42'!89:89,MATCH(J$28,'AEO 2023 Table 42'!$13:$13,0))/100*(SUM(J$11:J$13)/SUM(J$3:J$5,J$11:J$13))</f>
        <v>3.9696968786392048E-3</v>
      </c>
      <c r="K39">
        <f>INDEX('AEO 2023 Table 42'!89:89,MATCH(K$28,'AEO 2023 Table 42'!$13:$13,0))/100*(SUM(K$11:K$13)/SUM(K$3:K$5,K$11:K$13))</f>
        <v>4.1556791278033051E-3</v>
      </c>
      <c r="L39">
        <f>INDEX('AEO 2023 Table 42'!89:89,MATCH(L$28,'AEO 2023 Table 42'!$13:$13,0))/100*(SUM(L$11:L$13)/SUM(L$3:L$5,L$11:L$13))</f>
        <v>4.2706706069687347E-3</v>
      </c>
      <c r="M39">
        <f>INDEX('AEO 2023 Table 42'!89:89,MATCH(M$28,'AEO 2023 Table 42'!$13:$13,0))/100*(SUM(M$11:M$13)/SUM(M$3:M$5,M$11:M$13))</f>
        <v>4.4314457850999755E-3</v>
      </c>
      <c r="N39">
        <f>INDEX('AEO 2023 Table 42'!89:89,MATCH(N$28,'AEO 2023 Table 42'!$13:$13,0))/100*(SUM(N$11:N$13)/SUM(N$3:N$5,N$11:N$13))</f>
        <v>4.5377977011932203E-3</v>
      </c>
      <c r="O39">
        <f>INDEX('AEO 2023 Table 42'!89:89,MATCH(O$28,'AEO 2023 Table 42'!$13:$13,0))/100*(SUM(O$11:O$13)/SUM(O$3:O$5,O$11:O$13))</f>
        <v>4.6437456133281898E-3</v>
      </c>
      <c r="P39">
        <f>INDEX('AEO 2023 Table 42'!89:89,MATCH(P$28,'AEO 2023 Table 42'!$13:$13,0))/100*(SUM(P$11:P$13)/SUM(P$3:P$5,P$11:P$13))</f>
        <v>4.7178879070465338E-3</v>
      </c>
      <c r="Q39">
        <f>INDEX('AEO 2023 Table 42'!89:89,MATCH(Q$28,'AEO 2023 Table 42'!$13:$13,0))/100*(SUM(Q$11:Q$13)/SUM(Q$3:Q$5,Q$11:Q$13))</f>
        <v>4.8443186259373317E-3</v>
      </c>
      <c r="R39">
        <f>INDEX('AEO 2023 Table 42'!89:89,MATCH(R$28,'AEO 2023 Table 42'!$13:$13,0))/100*(SUM(R$11:R$13)/SUM(R$3:R$5,R$11:R$13))</f>
        <v>4.8903919014974704E-3</v>
      </c>
      <c r="S39">
        <f>INDEX('AEO 2023 Table 42'!89:89,MATCH(S$28,'AEO 2023 Table 42'!$13:$13,0))/100*(SUM(S$11:S$13)/SUM(S$3:S$5,S$11:S$13))</f>
        <v>4.9717652856274708E-3</v>
      </c>
      <c r="T39">
        <f>INDEX('AEO 2023 Table 42'!89:89,MATCH(T$28,'AEO 2023 Table 42'!$13:$13,0))/100*(SUM(T$11:T$13)/SUM(T$3:T$5,T$11:T$13))</f>
        <v>5.0427330166840931E-3</v>
      </c>
      <c r="U39">
        <f>INDEX('AEO 2023 Table 42'!89:89,MATCH(U$28,'AEO 2023 Table 42'!$13:$13,0))/100*(SUM(U$11:U$13)/SUM(U$3:U$5,U$11:U$13))</f>
        <v>5.073225118321585E-3</v>
      </c>
      <c r="V39">
        <f>INDEX('AEO 2023 Table 42'!89:89,MATCH(V$28,'AEO 2023 Table 42'!$13:$13,0))/100*(SUM(V$11:V$13)/SUM(V$3:V$5,V$11:V$13))</f>
        <v>5.1298771157631635E-3</v>
      </c>
      <c r="W39">
        <f>INDEX('AEO 2023 Table 42'!89:89,MATCH(W$28,'AEO 2023 Table 42'!$13:$13,0))/100*(SUM(W$11:W$13)/SUM(W$3:W$5,W$11:W$13))</f>
        <v>5.2007417149247019E-3</v>
      </c>
      <c r="X39">
        <f>INDEX('AEO 2023 Table 42'!89:89,MATCH(X$28,'AEO 2023 Table 42'!$13:$13,0))/100*(SUM(X$11:X$13)/SUM(X$3:X$5,X$11:X$13))</f>
        <v>5.2436115738651668E-3</v>
      </c>
      <c r="Y39">
        <f>INDEX('AEO 2023 Table 42'!89:89,MATCH(Y$28,'AEO 2023 Table 42'!$13:$13,0))/100*(SUM(Y$11:Y$13)/SUM(Y$3:Y$5,Y$11:Y$13))</f>
        <v>5.2754432436994889E-3</v>
      </c>
      <c r="Z39">
        <f>INDEX('AEO 2023 Table 42'!89:89,MATCH(Z$28,'AEO 2023 Table 42'!$13:$13,0))/100*(SUM(Z$11:Z$13)/SUM(Z$3:Z$5,Z$11:Z$13))</f>
        <v>5.3451073422082947E-3</v>
      </c>
      <c r="AA39">
        <f>INDEX('AEO 2023 Table 42'!89:89,MATCH(AA$28,'AEO 2023 Table 42'!$13:$13,0))/100*(SUM(AA$11:AA$13)/SUM(AA$3:AA$5,AA$11:AA$13))</f>
        <v>5.390388970119773E-3</v>
      </c>
      <c r="AB39">
        <f>INDEX('AEO 2023 Table 42'!89:89,MATCH(AB$28,'AEO 2023 Table 42'!$13:$13,0))/100*(SUM(AB$11:AB$13)/SUM(AB$3:AB$5,AB$11:AB$13))</f>
        <v>5.4344926680725816E-3</v>
      </c>
      <c r="AC39">
        <f>INDEX('AEO 2023 Table 42'!89:89,MATCH(AC$28,'AEO 2023 Table 42'!$13:$13,0))/100*(SUM(AC$11:AC$13)/SUM(AC$3:AC$5,AC$11:AC$13))</f>
        <v>5.4761380178886985E-3</v>
      </c>
      <c r="AD39">
        <f>INDEX('AEO 2023 Table 42'!89:89,MATCH(AD$28,'AEO 2023 Table 42'!$13:$13,0))/100*(SUM(AD$11:AD$13)/SUM(AD$3:AD$5,AD$11:AD$13))</f>
        <v>5.5251462279991542E-3</v>
      </c>
      <c r="AE39">
        <f>INDEX('AEO 2023 Table 42'!89:89,MATCH(AE$28,'AEO 2023 Table 42'!$13:$13,0))/100*(SUM(AE$11:AE$13)/SUM(AE$3:AE$5,AE$11:AE$13))</f>
        <v>5.5599322539678885E-3</v>
      </c>
    </row>
    <row r="40" spans="1:31" x14ac:dyDescent="0.35">
      <c r="A40" t="str">
        <f>'AEO 2022 Table 42'!A84</f>
        <v>Large Van</v>
      </c>
      <c r="B40">
        <f>INDEX('AEO 2022 Table 42'!84:84,MATCH(B$28,'AEO 2022 Table 42'!$14:$14,0))/100*(SUM(B$11:B$13)/SUM(B$3:B$5,B$11:B$13))</f>
        <v>1.7595290696494938E-2</v>
      </c>
      <c r="C40">
        <f>INDEX('AEO 2023 Table 42'!90:90,MATCH(C$28,'AEO 2023 Table 42'!$13:$13,0))/100*(SUM(C$11:C$13)/SUM(C$3:C$5,C$11:C$13))</f>
        <v>1.0650484368837015E-2</v>
      </c>
      <c r="D40">
        <f>INDEX('AEO 2023 Table 42'!90:90,MATCH(D$28,'AEO 2023 Table 42'!$13:$13,0))/100*(SUM(D$11:D$13)/SUM(D$3:D$5,D$11:D$13))</f>
        <v>1.1398549690982385E-2</v>
      </c>
      <c r="E40">
        <f>INDEX('AEO 2023 Table 42'!90:90,MATCH(E$28,'AEO 2023 Table 42'!$13:$13,0))/100*(SUM(E$11:E$13)/SUM(E$3:E$5,E$11:E$13))</f>
        <v>1.2657103336902283E-2</v>
      </c>
      <c r="F40">
        <f>INDEX('AEO 2023 Table 42'!90:90,MATCH(F$28,'AEO 2023 Table 42'!$13:$13,0))/100*(SUM(F$11:F$13)/SUM(F$3:F$5,F$11:F$13))</f>
        <v>1.3910495838162834E-2</v>
      </c>
      <c r="G40">
        <f>INDEX('AEO 2023 Table 42'!90:90,MATCH(G$28,'AEO 2023 Table 42'!$13:$13,0))/100*(SUM(G$11:G$13)/SUM(G$3:G$5,G$11:G$13))</f>
        <v>1.4921540880213358E-2</v>
      </c>
      <c r="H40">
        <f>INDEX('AEO 2023 Table 42'!90:90,MATCH(H$28,'AEO 2023 Table 42'!$13:$13,0))/100*(SUM(H$11:H$13)/SUM(H$3:H$5,H$11:H$13))</f>
        <v>1.6174587112111293E-2</v>
      </c>
      <c r="I40">
        <f>INDEX('AEO 2023 Table 42'!90:90,MATCH(I$28,'AEO 2023 Table 42'!$13:$13,0))/100*(SUM(I$11:I$13)/SUM(I$3:I$5,I$11:I$13))</f>
        <v>1.7048928947806553E-2</v>
      </c>
      <c r="J40">
        <f>INDEX('AEO 2023 Table 42'!90:90,MATCH(J$28,'AEO 2023 Table 42'!$13:$13,0))/100*(SUM(J$11:J$13)/SUM(J$3:J$5,J$11:J$13))</f>
        <v>1.8027623104656505E-2</v>
      </c>
      <c r="K40">
        <f>INDEX('AEO 2023 Table 42'!90:90,MATCH(K$28,'AEO 2023 Table 42'!$13:$13,0))/100*(SUM(K$11:K$13)/SUM(K$3:K$5,K$11:K$13))</f>
        <v>1.869350648945876E-2</v>
      </c>
      <c r="L40">
        <f>INDEX('AEO 2023 Table 42'!90:90,MATCH(L$28,'AEO 2023 Table 42'!$13:$13,0))/100*(SUM(L$11:L$13)/SUM(L$3:L$5,L$11:L$13))</f>
        <v>1.9235359482296644E-2</v>
      </c>
      <c r="M40">
        <f>INDEX('AEO 2023 Table 42'!90:90,MATCH(M$28,'AEO 2023 Table 42'!$13:$13,0))/100*(SUM(M$11:M$13)/SUM(M$3:M$5,M$11:M$13))</f>
        <v>1.9678648205468073E-2</v>
      </c>
      <c r="N40">
        <f>INDEX('AEO 2023 Table 42'!90:90,MATCH(N$28,'AEO 2023 Table 42'!$13:$13,0))/100*(SUM(N$11:N$13)/SUM(N$3:N$5,N$11:N$13))</f>
        <v>2.0024264004077998E-2</v>
      </c>
      <c r="O40">
        <f>INDEX('AEO 2023 Table 42'!90:90,MATCH(O$28,'AEO 2023 Table 42'!$13:$13,0))/100*(SUM(O$11:O$13)/SUM(O$3:O$5,O$11:O$13))</f>
        <v>2.0424078729241072E-2</v>
      </c>
      <c r="P40">
        <f>INDEX('AEO 2023 Table 42'!90:90,MATCH(P$28,'AEO 2023 Table 42'!$13:$13,0))/100*(SUM(P$11:P$13)/SUM(P$3:P$5,P$11:P$13))</f>
        <v>2.0736634338811136E-2</v>
      </c>
      <c r="Q40">
        <f>INDEX('AEO 2023 Table 42'!90:90,MATCH(Q$28,'AEO 2023 Table 42'!$13:$13,0))/100*(SUM(Q$11:Q$13)/SUM(Q$3:Q$5,Q$11:Q$13))</f>
        <v>2.1019601060201239E-2</v>
      </c>
      <c r="R40">
        <f>INDEX('AEO 2023 Table 42'!90:90,MATCH(R$28,'AEO 2023 Table 42'!$13:$13,0))/100*(SUM(R$11:R$13)/SUM(R$3:R$5,R$11:R$13))</f>
        <v>2.1289459924617192E-2</v>
      </c>
      <c r="S40">
        <f>INDEX('AEO 2023 Table 42'!90:90,MATCH(S$28,'AEO 2023 Table 42'!$13:$13,0))/100*(SUM(S$11:S$13)/SUM(S$3:S$5,S$11:S$13))</f>
        <v>2.1559189094612435E-2</v>
      </c>
      <c r="T40">
        <f>INDEX('AEO 2023 Table 42'!90:90,MATCH(T$28,'AEO 2023 Table 42'!$13:$13,0))/100*(SUM(T$11:T$13)/SUM(T$3:T$5,T$11:T$13))</f>
        <v>2.1739037646159531E-2</v>
      </c>
      <c r="U40">
        <f>INDEX('AEO 2023 Table 42'!90:90,MATCH(U$28,'AEO 2023 Table 42'!$13:$13,0))/100*(SUM(U$11:U$13)/SUM(U$3:U$5,U$11:U$13))</f>
        <v>2.1972623327234039E-2</v>
      </c>
      <c r="V40">
        <f>INDEX('AEO 2023 Table 42'!90:90,MATCH(V$28,'AEO 2023 Table 42'!$13:$13,0))/100*(SUM(V$11:V$13)/SUM(V$3:V$5,V$11:V$13))</f>
        <v>2.2168859365888884E-2</v>
      </c>
      <c r="W40">
        <f>INDEX('AEO 2023 Table 42'!90:90,MATCH(W$28,'AEO 2023 Table 42'!$13:$13,0))/100*(SUM(W$11:W$13)/SUM(W$3:W$5,W$11:W$13))</f>
        <v>2.235067281316094E-2</v>
      </c>
      <c r="X40">
        <f>INDEX('AEO 2023 Table 42'!90:90,MATCH(X$28,'AEO 2023 Table 42'!$13:$13,0))/100*(SUM(X$11:X$13)/SUM(X$3:X$5,X$11:X$13))</f>
        <v>2.2540075098596804E-2</v>
      </c>
      <c r="Y40">
        <f>INDEX('AEO 2023 Table 42'!90:90,MATCH(Y$28,'AEO 2023 Table 42'!$13:$13,0))/100*(SUM(Y$11:Y$13)/SUM(Y$3:Y$5,Y$11:Y$13))</f>
        <v>2.2731282508869327E-2</v>
      </c>
      <c r="Z40">
        <f>INDEX('AEO 2023 Table 42'!90:90,MATCH(Z$28,'AEO 2023 Table 42'!$13:$13,0))/100*(SUM(Z$11:Z$13)/SUM(Z$3:Z$5,Z$11:Z$13))</f>
        <v>2.2891194379795875E-2</v>
      </c>
      <c r="AA40">
        <f>INDEX('AEO 2023 Table 42'!90:90,MATCH(AA$28,'AEO 2023 Table 42'!$13:$13,0))/100*(SUM(AA$11:AA$13)/SUM(AA$3:AA$5,AA$11:AA$13))</f>
        <v>2.3048389658015672E-2</v>
      </c>
      <c r="AB40">
        <f>INDEX('AEO 2023 Table 42'!90:90,MATCH(AB$28,'AEO 2023 Table 42'!$13:$13,0))/100*(SUM(AB$11:AB$13)/SUM(AB$3:AB$5,AB$11:AB$13))</f>
        <v>2.3198281977686426E-2</v>
      </c>
      <c r="AC40">
        <f>INDEX('AEO 2023 Table 42'!90:90,MATCH(AC$28,'AEO 2023 Table 42'!$13:$13,0))/100*(SUM(AC$11:AC$13)/SUM(AC$3:AC$5,AC$11:AC$13))</f>
        <v>2.3341615280121058E-2</v>
      </c>
      <c r="AD40">
        <f>INDEX('AEO 2023 Table 42'!90:90,MATCH(AD$28,'AEO 2023 Table 42'!$13:$13,0))/100*(SUM(AD$11:AD$13)/SUM(AD$3:AD$5,AD$11:AD$13))</f>
        <v>2.3482134599526493E-2</v>
      </c>
      <c r="AE40">
        <f>INDEX('AEO 2023 Table 42'!90:90,MATCH(AE$28,'AEO 2023 Table 42'!$13:$13,0))/100*(SUM(AE$11:AE$13)/SUM(AE$3:AE$5,AE$11:AE$13))</f>
        <v>2.3621386040818731E-2</v>
      </c>
    </row>
    <row r="41" spans="1:31" x14ac:dyDescent="0.35">
      <c r="A41" t="str">
        <f>'AEO 2022 Table 42'!A85</f>
        <v>Small Utility</v>
      </c>
      <c r="B41">
        <f>INDEX('AEO 2022 Table 42'!85:85,MATCH(B$28,'AEO 2022 Table 42'!$14:$14,0))/100*(SUM(B$11:B$13)/SUM(B$3:B$5,B$11:B$13))</f>
        <v>7.1689489773972392E-3</v>
      </c>
      <c r="C41">
        <f>INDEX('AEO 2023 Table 42'!91:91,MATCH(C$28,'AEO 2023 Table 42'!$13:$13,0))/100*(SUM(C$11:C$13)/SUM(C$3:C$5,C$11:C$13))</f>
        <v>6.411134778230825E-3</v>
      </c>
      <c r="D41">
        <f>INDEX('AEO 2023 Table 42'!91:91,MATCH(D$28,'AEO 2023 Table 42'!$13:$13,0))/100*(SUM(D$11:D$13)/SUM(D$3:D$5,D$11:D$13))</f>
        <v>7.3870765299213891E-3</v>
      </c>
      <c r="E41">
        <f>INDEX('AEO 2023 Table 42'!91:91,MATCH(E$28,'AEO 2023 Table 42'!$13:$13,0))/100*(SUM(E$11:E$13)/SUM(E$3:E$5,E$11:E$13))</f>
        <v>7.9643466742589687E-3</v>
      </c>
      <c r="F41">
        <f>INDEX('AEO 2023 Table 42'!91:91,MATCH(F$28,'AEO 2023 Table 42'!$13:$13,0))/100*(SUM(F$11:F$13)/SUM(F$3:F$5,F$11:F$13))</f>
        <v>8.8257243261376326E-3</v>
      </c>
      <c r="G41">
        <f>INDEX('AEO 2023 Table 42'!91:91,MATCH(G$28,'AEO 2023 Table 42'!$13:$13,0))/100*(SUM(G$11:G$13)/SUM(G$3:G$5,G$11:G$13))</f>
        <v>9.451956468705355E-3</v>
      </c>
      <c r="H41">
        <f>INDEX('AEO 2023 Table 42'!91:91,MATCH(H$28,'AEO 2023 Table 42'!$13:$13,0))/100*(SUM(H$11:H$13)/SUM(H$3:H$5,H$11:H$13))</f>
        <v>1.0049668277342053E-2</v>
      </c>
      <c r="I41">
        <f>INDEX('AEO 2023 Table 42'!91:91,MATCH(I$28,'AEO 2023 Table 42'!$13:$13,0))/100*(SUM(I$11:I$13)/SUM(I$3:I$5,I$11:I$13))</f>
        <v>1.0592970686114504E-2</v>
      </c>
      <c r="J41">
        <f>INDEX('AEO 2023 Table 42'!91:91,MATCH(J$28,'AEO 2023 Table 42'!$13:$13,0))/100*(SUM(J$11:J$13)/SUM(J$3:J$5,J$11:J$13))</f>
        <v>1.103922822979247E-2</v>
      </c>
      <c r="K41">
        <f>INDEX('AEO 2023 Table 42'!91:91,MATCH(K$28,'AEO 2023 Table 42'!$13:$13,0))/100*(SUM(K$11:K$13)/SUM(K$3:K$5,K$11:K$13))</f>
        <v>1.1414918656461104E-2</v>
      </c>
      <c r="L41">
        <f>INDEX('AEO 2023 Table 42'!91:91,MATCH(L$28,'AEO 2023 Table 42'!$13:$13,0))/100*(SUM(L$11:L$13)/SUM(L$3:L$5,L$11:L$13))</f>
        <v>1.1731832830866557E-2</v>
      </c>
      <c r="M41">
        <f>INDEX('AEO 2023 Table 42'!91:91,MATCH(M$28,'AEO 2023 Table 42'!$13:$13,0))/100*(SUM(M$11:M$13)/SUM(M$3:M$5,M$11:M$13))</f>
        <v>1.1963285467481622E-2</v>
      </c>
      <c r="N41">
        <f>INDEX('AEO 2023 Table 42'!91:91,MATCH(N$28,'AEO 2023 Table 42'!$13:$13,0))/100*(SUM(N$11:N$13)/SUM(N$3:N$5,N$11:N$13))</f>
        <v>1.2171026088120459E-2</v>
      </c>
      <c r="O41">
        <f>INDEX('AEO 2023 Table 42'!91:91,MATCH(O$28,'AEO 2023 Table 42'!$13:$13,0))/100*(SUM(O$11:O$13)/SUM(O$3:O$5,O$11:O$13))</f>
        <v>1.2347665285155997E-2</v>
      </c>
      <c r="P41">
        <f>INDEX('AEO 2023 Table 42'!91:91,MATCH(P$28,'AEO 2023 Table 42'!$13:$13,0))/100*(SUM(P$11:P$13)/SUM(P$3:P$5,P$11:P$13))</f>
        <v>1.253156363340119E-2</v>
      </c>
      <c r="Q41">
        <f>INDEX('AEO 2023 Table 42'!91:91,MATCH(Q$28,'AEO 2023 Table 42'!$13:$13,0))/100*(SUM(Q$11:Q$13)/SUM(Q$3:Q$5,Q$11:Q$13))</f>
        <v>1.2651287753671617E-2</v>
      </c>
      <c r="R41">
        <f>INDEX('AEO 2023 Table 42'!91:91,MATCH(R$28,'AEO 2023 Table 42'!$13:$13,0))/100*(SUM(R$11:R$13)/SUM(R$3:R$5,R$11:R$13))</f>
        <v>1.281695317469788E-2</v>
      </c>
      <c r="S41">
        <f>INDEX('AEO 2023 Table 42'!91:91,MATCH(S$28,'AEO 2023 Table 42'!$13:$13,0))/100*(SUM(S$11:S$13)/SUM(S$3:S$5,S$11:S$13))</f>
        <v>1.2935115836897203E-2</v>
      </c>
      <c r="T41">
        <f>INDEX('AEO 2023 Table 42'!91:91,MATCH(T$28,'AEO 2023 Table 42'!$13:$13,0))/100*(SUM(T$11:T$13)/SUM(T$3:T$5,T$11:T$13))</f>
        <v>1.3042467157807092E-2</v>
      </c>
      <c r="U41">
        <f>INDEX('AEO 2023 Table 42'!91:91,MATCH(U$28,'AEO 2023 Table 42'!$13:$13,0))/100*(SUM(U$11:U$13)/SUM(U$3:U$5,U$11:U$13))</f>
        <v>1.316533461143317E-2</v>
      </c>
      <c r="V41">
        <f>INDEX('AEO 2023 Table 42'!91:91,MATCH(V$28,'AEO 2023 Table 42'!$13:$13,0))/100*(SUM(V$11:V$13)/SUM(V$3:V$5,V$11:V$13))</f>
        <v>1.3263860801156628E-2</v>
      </c>
      <c r="W41">
        <f>INDEX('AEO 2023 Table 42'!91:91,MATCH(W$28,'AEO 2023 Table 42'!$13:$13,0))/100*(SUM(W$11:W$13)/SUM(W$3:W$5,W$11:W$13))</f>
        <v>1.3344305460960876E-2</v>
      </c>
      <c r="X41">
        <f>INDEX('AEO 2023 Table 42'!91:91,MATCH(X$28,'AEO 2023 Table 42'!$13:$13,0))/100*(SUM(X$11:X$13)/SUM(X$3:X$5,X$11:X$13))</f>
        <v>1.34285982512184E-2</v>
      </c>
      <c r="Y41">
        <f>INDEX('AEO 2023 Table 42'!91:91,MATCH(Y$28,'AEO 2023 Table 42'!$13:$13,0))/100*(SUM(Y$11:Y$13)/SUM(Y$3:Y$5,Y$11:Y$13))</f>
        <v>1.3520667107012944E-2</v>
      </c>
      <c r="Z41">
        <f>INDEX('AEO 2023 Table 42'!91:91,MATCH(Z$28,'AEO 2023 Table 42'!$13:$13,0))/100*(SUM(Z$11:Z$13)/SUM(Z$3:Z$5,Z$11:Z$13))</f>
        <v>1.3585053284878112E-2</v>
      </c>
      <c r="AA41">
        <f>INDEX('AEO 2023 Table 42'!91:91,MATCH(AA$28,'AEO 2023 Table 42'!$13:$13,0))/100*(SUM(AA$11:AA$13)/SUM(AA$3:AA$5,AA$11:AA$13))</f>
        <v>1.3656812753718182E-2</v>
      </c>
      <c r="AB41">
        <f>INDEX('AEO 2023 Table 42'!91:91,MATCH(AB$28,'AEO 2023 Table 42'!$13:$13,0))/100*(SUM(AB$11:AB$13)/SUM(AB$3:AB$5,AB$11:AB$13))</f>
        <v>1.3723208019092058E-2</v>
      </c>
      <c r="AC41">
        <f>INDEX('AEO 2023 Table 42'!91:91,MATCH(AC$28,'AEO 2023 Table 42'!$13:$13,0))/100*(SUM(AC$11:AC$13)/SUM(AC$3:AC$5,AC$11:AC$13))</f>
        <v>1.3789121160023737E-2</v>
      </c>
      <c r="AD41">
        <f>INDEX('AEO 2023 Table 42'!91:91,MATCH(AD$28,'AEO 2023 Table 42'!$13:$13,0))/100*(SUM(AD$11:AD$13)/SUM(AD$3:AD$5,AD$11:AD$13))</f>
        <v>1.3845946797858612E-2</v>
      </c>
      <c r="AE41">
        <f>INDEX('AEO 2023 Table 42'!91:91,MATCH(AE$28,'AEO 2023 Table 42'!$13:$13,0))/100*(SUM(AE$11:AE$13)/SUM(AE$3:AE$5,AE$11:AE$13))</f>
        <v>1.3913017752969079E-2</v>
      </c>
    </row>
    <row r="42" spans="1:31" x14ac:dyDescent="0.35">
      <c r="A42" t="str">
        <f>'AEO 2022 Table 42'!A86</f>
        <v>Large Utility</v>
      </c>
      <c r="B42">
        <f>INDEX('AEO 2022 Table 42'!86:86,MATCH(B$28,'AEO 2022 Table 42'!$14:$14,0))/100*(SUM(B$11:B$13)/SUM(B$3:B$5,B$11:B$13))</f>
        <v>1.2923606174982213E-2</v>
      </c>
      <c r="C42">
        <f>INDEX('AEO 2023 Table 42'!92:92,MATCH(C$28,'AEO 2023 Table 42'!$13:$13,0))/100*(SUM(C$11:C$13)/SUM(C$3:C$5,C$11:C$13))</f>
        <v>8.7945757728772334E-3</v>
      </c>
      <c r="D42">
        <f>INDEX('AEO 2023 Table 42'!92:92,MATCH(D$28,'AEO 2023 Table 42'!$13:$13,0))/100*(SUM(D$11:D$13)/SUM(D$3:D$5,D$11:D$13))</f>
        <v>9.6745117890981395E-3</v>
      </c>
      <c r="E42">
        <f>INDEX('AEO 2023 Table 42'!92:92,MATCH(E$28,'AEO 2023 Table 42'!$13:$13,0))/100*(SUM(E$11:E$13)/SUM(E$3:E$5,E$11:E$13))</f>
        <v>1.0670643276298976E-2</v>
      </c>
      <c r="F42">
        <f>INDEX('AEO 2023 Table 42'!92:92,MATCH(F$28,'AEO 2023 Table 42'!$13:$13,0))/100*(SUM(F$11:F$13)/SUM(F$3:F$5,F$11:F$13))</f>
        <v>1.1731249978794399E-2</v>
      </c>
      <c r="G42">
        <f>INDEX('AEO 2023 Table 42'!92:92,MATCH(G$28,'AEO 2023 Table 42'!$13:$13,0))/100*(SUM(G$11:G$13)/SUM(G$3:G$5,G$11:G$13))</f>
        <v>1.2757778006519728E-2</v>
      </c>
      <c r="H42">
        <f>INDEX('AEO 2023 Table 42'!92:92,MATCH(H$28,'AEO 2023 Table 42'!$13:$13,0))/100*(SUM(H$11:H$13)/SUM(H$3:H$5,H$11:H$13))</f>
        <v>1.362932691363602E-2</v>
      </c>
      <c r="I42">
        <f>INDEX('AEO 2023 Table 42'!92:92,MATCH(I$28,'AEO 2023 Table 42'!$13:$13,0))/100*(SUM(I$11:I$13)/SUM(I$3:I$5,I$11:I$13))</f>
        <v>1.4426840315823116E-2</v>
      </c>
      <c r="J42">
        <f>INDEX('AEO 2023 Table 42'!92:92,MATCH(J$28,'AEO 2023 Table 42'!$13:$13,0))/100*(SUM(J$11:J$13)/SUM(J$3:J$5,J$11:J$13))</f>
        <v>1.511423161146965E-2</v>
      </c>
      <c r="K42">
        <f>INDEX('AEO 2023 Table 42'!92:92,MATCH(K$28,'AEO 2023 Table 42'!$13:$13,0))/100*(SUM(K$11:K$13)/SUM(K$3:K$5,K$11:K$13))</f>
        <v>1.5691072386092637E-2</v>
      </c>
      <c r="L42">
        <f>INDEX('AEO 2023 Table 42'!92:92,MATCH(L$28,'AEO 2023 Table 42'!$13:$13,0))/100*(SUM(L$11:L$13)/SUM(L$3:L$5,L$11:L$13))</f>
        <v>1.6152639497404815E-2</v>
      </c>
      <c r="M42">
        <f>INDEX('AEO 2023 Table 42'!92:92,MATCH(M$28,'AEO 2023 Table 42'!$13:$13,0))/100*(SUM(M$11:M$13)/SUM(M$3:M$5,M$11:M$13))</f>
        <v>1.6535692854837605E-2</v>
      </c>
      <c r="N42">
        <f>INDEX('AEO 2023 Table 42'!92:92,MATCH(N$28,'AEO 2023 Table 42'!$13:$13,0))/100*(SUM(N$11:N$13)/SUM(N$3:N$5,N$11:N$13))</f>
        <v>1.6867872178441694E-2</v>
      </c>
      <c r="O42">
        <f>INDEX('AEO 2023 Table 42'!92:92,MATCH(O$28,'AEO 2023 Table 42'!$13:$13,0))/100*(SUM(O$11:O$13)/SUM(O$3:O$5,O$11:O$13))</f>
        <v>1.7146411143441394E-2</v>
      </c>
      <c r="P42">
        <f>INDEX('AEO 2023 Table 42'!92:92,MATCH(P$28,'AEO 2023 Table 42'!$13:$13,0))/100*(SUM(P$11:P$13)/SUM(P$3:P$5,P$11:P$13))</f>
        <v>1.7418644707459414E-2</v>
      </c>
      <c r="Q42">
        <f>INDEX('AEO 2023 Table 42'!92:92,MATCH(Q$28,'AEO 2023 Table 42'!$13:$13,0))/100*(SUM(Q$11:Q$13)/SUM(Q$3:Q$5,Q$11:Q$13))</f>
        <v>1.7678817946573468E-2</v>
      </c>
      <c r="R42">
        <f>INDEX('AEO 2023 Table 42'!92:92,MATCH(R$28,'AEO 2023 Table 42'!$13:$13,0))/100*(SUM(R$11:R$13)/SUM(R$3:R$5,R$11:R$13))</f>
        <v>1.7904185362299666E-2</v>
      </c>
      <c r="S42">
        <f>INDEX('AEO 2023 Table 42'!92:92,MATCH(S$28,'AEO 2023 Table 42'!$13:$13,0))/100*(SUM(S$11:S$13)/SUM(S$3:S$5,S$11:S$13))</f>
        <v>1.8113589722643823E-2</v>
      </c>
      <c r="T42">
        <f>INDEX('AEO 2023 Table 42'!92:92,MATCH(T$28,'AEO 2023 Table 42'!$13:$13,0))/100*(SUM(T$11:T$13)/SUM(T$3:T$5,T$11:T$13))</f>
        <v>1.8310378768645181E-2</v>
      </c>
      <c r="U42">
        <f>INDEX('AEO 2023 Table 42'!92:92,MATCH(U$28,'AEO 2023 Table 42'!$13:$13,0))/100*(SUM(U$11:U$13)/SUM(U$3:U$5,U$11:U$13))</f>
        <v>1.8474987894144618E-2</v>
      </c>
      <c r="V42">
        <f>INDEX('AEO 2023 Table 42'!92:92,MATCH(V$28,'AEO 2023 Table 42'!$13:$13,0))/100*(SUM(V$11:V$13)/SUM(V$3:V$5,V$11:V$13))</f>
        <v>1.8641698567541345E-2</v>
      </c>
      <c r="W42">
        <f>INDEX('AEO 2023 Table 42'!92:92,MATCH(W$28,'AEO 2023 Table 42'!$13:$13,0))/100*(SUM(W$11:W$13)/SUM(W$3:W$5,W$11:W$13))</f>
        <v>1.8804478050118954E-2</v>
      </c>
      <c r="X42">
        <f>INDEX('AEO 2023 Table 42'!92:92,MATCH(X$28,'AEO 2023 Table 42'!$13:$13,0))/100*(SUM(X$11:X$13)/SUM(X$3:X$5,X$11:X$13))</f>
        <v>1.8947779582575753E-2</v>
      </c>
      <c r="Y42">
        <f>INDEX('AEO 2023 Table 42'!92:92,MATCH(Y$28,'AEO 2023 Table 42'!$13:$13,0))/100*(SUM(Y$11:Y$13)/SUM(Y$3:Y$5,Y$11:Y$13))</f>
        <v>1.9086273221275596E-2</v>
      </c>
      <c r="Z42">
        <f>INDEX('AEO 2023 Table 42'!92:92,MATCH(Z$28,'AEO 2023 Table 42'!$13:$13,0))/100*(SUM(Z$11:Z$13)/SUM(Z$3:Z$5,Z$11:Z$13))</f>
        <v>1.9231945133765162E-2</v>
      </c>
      <c r="AA42">
        <f>INDEX('AEO 2023 Table 42'!92:92,MATCH(AA$28,'AEO 2023 Table 42'!$13:$13,0))/100*(SUM(AA$11:AA$13)/SUM(AA$3:AA$5,AA$11:AA$13))</f>
        <v>1.9361726491547378E-2</v>
      </c>
      <c r="AB42">
        <f>INDEX('AEO 2023 Table 42'!92:92,MATCH(AB$28,'AEO 2023 Table 42'!$13:$13,0))/100*(SUM(AB$11:AB$13)/SUM(AB$3:AB$5,AB$11:AB$13))</f>
        <v>1.948526223856344E-2</v>
      </c>
      <c r="AC42">
        <f>INDEX('AEO 2023 Table 42'!92:92,MATCH(AC$28,'AEO 2023 Table 42'!$13:$13,0))/100*(SUM(AC$11:AC$13)/SUM(AC$3:AC$5,AC$11:AC$13))</f>
        <v>1.9605448135668547E-2</v>
      </c>
      <c r="AD42">
        <f>INDEX('AEO 2023 Table 42'!92:92,MATCH(AD$28,'AEO 2023 Table 42'!$13:$13,0))/100*(SUM(AD$11:AD$13)/SUM(AD$3:AD$5,AD$11:AD$13))</f>
        <v>1.9722699480616532E-2</v>
      </c>
      <c r="AE42">
        <f>INDEX('AEO 2023 Table 42'!92:92,MATCH(AE$28,'AEO 2023 Table 42'!$13:$13,0))/100*(SUM(AE$11:AE$13)/SUM(AE$3:AE$5,AE$11:AE$13))</f>
        <v>1.9834158163905311E-2</v>
      </c>
    </row>
    <row r="43" spans="1:31" x14ac:dyDescent="0.35">
      <c r="A43" t="str">
        <f>'AEO 2022 Table 42'!A87</f>
        <v>Small Crossover Utility</v>
      </c>
      <c r="B43">
        <f>INDEX('AEO 2022 Table 42'!87:87,MATCH(B$28,'AEO 2022 Table 42'!$14:$14,0))/100*(SUM(B$11:B$13)/SUM(B$3:B$5,B$11:B$13))</f>
        <v>4.2591380933535906E-2</v>
      </c>
      <c r="C43">
        <f>INDEX('AEO 2023 Table 42'!93:93,MATCH(C$28,'AEO 2023 Table 42'!$13:$13,0))/100*(SUM(C$11:C$13)/SUM(C$3:C$5,C$11:C$13))</f>
        <v>3.2815236721180883E-2</v>
      </c>
      <c r="D43">
        <f>INDEX('AEO 2023 Table 42'!93:93,MATCH(D$28,'AEO 2023 Table 42'!$13:$13,0))/100*(SUM(D$11:D$13)/SUM(D$3:D$5,D$11:D$13))</f>
        <v>3.822726111973633E-2</v>
      </c>
      <c r="E43">
        <f>INDEX('AEO 2023 Table 42'!93:93,MATCH(E$28,'AEO 2023 Table 42'!$13:$13,0))/100*(SUM(E$11:E$13)/SUM(E$3:E$5,E$11:E$13))</f>
        <v>4.2407944251324672E-2</v>
      </c>
      <c r="F43">
        <f>INDEX('AEO 2023 Table 42'!93:93,MATCH(F$28,'AEO 2023 Table 42'!$13:$13,0))/100*(SUM(F$11:F$13)/SUM(F$3:F$5,F$11:F$13))</f>
        <v>4.7464565889052505E-2</v>
      </c>
      <c r="G43">
        <f>INDEX('AEO 2023 Table 42'!93:93,MATCH(G$28,'AEO 2023 Table 42'!$13:$13,0))/100*(SUM(G$11:G$13)/SUM(G$3:G$5,G$11:G$13))</f>
        <v>5.1612129406630923E-2</v>
      </c>
      <c r="H43">
        <f>INDEX('AEO 2023 Table 42'!93:93,MATCH(H$28,'AEO 2023 Table 42'!$13:$13,0))/100*(SUM(H$11:H$13)/SUM(H$3:H$5,H$11:H$13))</f>
        <v>5.5691010285967318E-2</v>
      </c>
      <c r="I43">
        <f>INDEX('AEO 2023 Table 42'!93:93,MATCH(I$28,'AEO 2023 Table 42'!$13:$13,0))/100*(SUM(I$11:I$13)/SUM(I$3:I$5,I$11:I$13))</f>
        <v>5.9314774482535144E-2</v>
      </c>
      <c r="J43">
        <f>INDEX('AEO 2023 Table 42'!93:93,MATCH(J$28,'AEO 2023 Table 42'!$13:$13,0))/100*(SUM(J$11:J$13)/SUM(J$3:J$5,J$11:J$13))</f>
        <v>6.2420746156035378E-2</v>
      </c>
      <c r="K43">
        <f>INDEX('AEO 2023 Table 42'!93:93,MATCH(K$28,'AEO 2023 Table 42'!$13:$13,0))/100*(SUM(K$11:K$13)/SUM(K$3:K$5,K$11:K$13))</f>
        <v>6.5076735609520278E-2</v>
      </c>
      <c r="L43">
        <f>INDEX('AEO 2023 Table 42'!93:93,MATCH(L$28,'AEO 2023 Table 42'!$13:$13,0))/100*(SUM(L$11:L$13)/SUM(L$3:L$5,L$11:L$13))</f>
        <v>6.7343521021709957E-2</v>
      </c>
      <c r="M43">
        <f>INDEX('AEO 2023 Table 42'!93:93,MATCH(M$28,'AEO 2023 Table 42'!$13:$13,0))/100*(SUM(M$11:M$13)/SUM(M$3:M$5,M$11:M$13))</f>
        <v>6.9195545512544962E-2</v>
      </c>
      <c r="N43">
        <f>INDEX('AEO 2023 Table 42'!93:93,MATCH(N$28,'AEO 2023 Table 42'!$13:$13,0))/100*(SUM(N$11:N$13)/SUM(N$3:N$5,N$11:N$13))</f>
        <v>7.0849691089395359E-2</v>
      </c>
      <c r="O43">
        <f>INDEX('AEO 2023 Table 42'!93:93,MATCH(O$28,'AEO 2023 Table 42'!$13:$13,0))/100*(SUM(O$11:O$13)/SUM(O$3:O$5,O$11:O$13))</f>
        <v>7.2316882804081578E-2</v>
      </c>
      <c r="P43">
        <f>INDEX('AEO 2023 Table 42'!93:93,MATCH(P$28,'AEO 2023 Table 42'!$13:$13,0))/100*(SUM(P$11:P$13)/SUM(P$3:P$5,P$11:P$13))</f>
        <v>7.375895812912317E-2</v>
      </c>
      <c r="Q43">
        <f>INDEX('AEO 2023 Table 42'!93:93,MATCH(Q$28,'AEO 2023 Table 42'!$13:$13,0))/100*(SUM(Q$11:Q$13)/SUM(Q$3:Q$5,Q$11:Q$13))</f>
        <v>7.4882508725862149E-2</v>
      </c>
      <c r="R43">
        <f>INDEX('AEO 2023 Table 42'!93:93,MATCH(R$28,'AEO 2023 Table 42'!$13:$13,0))/100*(SUM(R$11:R$13)/SUM(R$3:R$5,R$11:R$13))</f>
        <v>7.614570296310369E-2</v>
      </c>
      <c r="S43">
        <f>INDEX('AEO 2023 Table 42'!93:93,MATCH(S$28,'AEO 2023 Table 42'!$13:$13,0))/100*(SUM(S$11:S$13)/SUM(S$3:S$5,S$11:S$13))</f>
        <v>7.7183497523354516E-2</v>
      </c>
      <c r="T43">
        <f>INDEX('AEO 2023 Table 42'!93:93,MATCH(T$28,'AEO 2023 Table 42'!$13:$13,0))/100*(SUM(T$11:T$13)/SUM(T$3:T$5,T$11:T$13))</f>
        <v>7.8091605984298804E-2</v>
      </c>
      <c r="U43">
        <f>INDEX('AEO 2023 Table 42'!93:93,MATCH(U$28,'AEO 2023 Table 42'!$13:$13,0))/100*(SUM(U$11:U$13)/SUM(U$3:U$5,U$11:U$13))</f>
        <v>7.9114895640782834E-2</v>
      </c>
      <c r="V43">
        <f>INDEX('AEO 2023 Table 42'!93:93,MATCH(V$28,'AEO 2023 Table 42'!$13:$13,0))/100*(SUM(V$11:V$13)/SUM(V$3:V$5,V$11:V$13))</f>
        <v>7.9979661445833655E-2</v>
      </c>
      <c r="W43">
        <f>INDEX('AEO 2023 Table 42'!93:93,MATCH(W$28,'AEO 2023 Table 42'!$13:$13,0))/100*(SUM(W$11:W$13)/SUM(W$3:W$5,W$11:W$13))</f>
        <v>8.0761455075739189E-2</v>
      </c>
      <c r="X43">
        <f>INDEX('AEO 2023 Table 42'!93:93,MATCH(X$28,'AEO 2023 Table 42'!$13:$13,0))/100*(SUM(X$11:X$13)/SUM(X$3:X$5,X$11:X$13))</f>
        <v>8.1576988374019929E-2</v>
      </c>
      <c r="Y43">
        <f>INDEX('AEO 2023 Table 42'!93:93,MATCH(Y$28,'AEO 2023 Table 42'!$13:$13,0))/100*(SUM(Y$11:Y$13)/SUM(Y$3:Y$5,Y$11:Y$13))</f>
        <v>8.2387744789202549E-2</v>
      </c>
      <c r="Z43">
        <f>INDEX('AEO 2023 Table 42'!93:93,MATCH(Z$28,'AEO 2023 Table 42'!$13:$13,0))/100*(SUM(Z$11:Z$13)/SUM(Z$3:Z$5,Z$11:Z$13))</f>
        <v>8.3069255519323162E-2</v>
      </c>
      <c r="AA43">
        <f>INDEX('AEO 2023 Table 42'!93:93,MATCH(AA$28,'AEO 2023 Table 42'!$13:$13,0))/100*(SUM(AA$11:AA$13)/SUM(AA$3:AA$5,AA$11:AA$13))</f>
        <v>8.3759072620222128E-2</v>
      </c>
      <c r="AB43">
        <f>INDEX('AEO 2023 Table 42'!93:93,MATCH(AB$28,'AEO 2023 Table 42'!$13:$13,0))/100*(SUM(AB$11:AB$13)/SUM(AB$3:AB$5,AB$11:AB$13))</f>
        <v>8.4420409118881309E-2</v>
      </c>
      <c r="AC43">
        <f>INDEX('AEO 2023 Table 42'!93:93,MATCH(AC$28,'AEO 2023 Table 42'!$13:$13,0))/100*(SUM(AC$11:AC$13)/SUM(AC$3:AC$5,AC$11:AC$13))</f>
        <v>8.5068508632446388E-2</v>
      </c>
      <c r="AD43">
        <f>INDEX('AEO 2023 Table 42'!93:93,MATCH(AD$28,'AEO 2023 Table 42'!$13:$13,0))/100*(SUM(AD$11:AD$13)/SUM(AD$3:AD$5,AD$11:AD$13))</f>
        <v>8.5669635281289014E-2</v>
      </c>
      <c r="AE43">
        <f>INDEX('AEO 2023 Table 42'!93:93,MATCH(AE$28,'AEO 2023 Table 42'!$13:$13,0))/100*(SUM(AE$11:AE$13)/SUM(AE$3:AE$5,AE$11:AE$13))</f>
        <v>8.6297246955649443E-2</v>
      </c>
    </row>
    <row r="44" spans="1:31" x14ac:dyDescent="0.35">
      <c r="A44" t="str">
        <f>'AEO 2022 Table 42'!A88</f>
        <v>Large Crossover Utility</v>
      </c>
      <c r="B44">
        <f>INDEX('AEO 2022 Table 42'!88:88,MATCH(B$28,'AEO 2022 Table 42'!$14:$14,0))/100*(SUM(B$11:B$13)/SUM(B$3:B$5,B$11:B$13))</f>
        <v>0.10295164011470818</v>
      </c>
      <c r="C44">
        <f>INDEX('AEO 2023 Table 42'!94:94,MATCH(C$28,'AEO 2023 Table 42'!$13:$13,0))/100*(SUM(C$11:C$13)/SUM(C$3:C$5,C$11:C$13))</f>
        <v>7.5651355425758557E-2</v>
      </c>
      <c r="D44">
        <f>INDEX('AEO 2023 Table 42'!94:94,MATCH(D$28,'AEO 2023 Table 42'!$13:$13,0))/100*(SUM(D$11:D$13)/SUM(D$3:D$5,D$11:D$13))</f>
        <v>8.4028264896247706E-2</v>
      </c>
      <c r="E44">
        <f>INDEX('AEO 2023 Table 42'!94:94,MATCH(E$28,'AEO 2023 Table 42'!$13:$13,0))/100*(SUM(E$11:E$13)/SUM(E$3:E$5,E$11:E$13))</f>
        <v>9.3638144080066682E-2</v>
      </c>
      <c r="F44">
        <f>INDEX('AEO 2023 Table 42'!94:94,MATCH(F$28,'AEO 2023 Table 42'!$13:$13,0))/100*(SUM(F$11:F$13)/SUM(F$3:F$5,F$11:F$13))</f>
        <v>0.10362045619692342</v>
      </c>
      <c r="G44">
        <f>INDEX('AEO 2023 Table 42'!94:94,MATCH(G$28,'AEO 2023 Table 42'!$13:$13,0))/100*(SUM(G$11:G$13)/SUM(G$3:G$5,G$11:G$13))</f>
        <v>0.11375194562740792</v>
      </c>
      <c r="H44">
        <f>INDEX('AEO 2023 Table 42'!94:94,MATCH(H$28,'AEO 2023 Table 42'!$13:$13,0))/100*(SUM(H$11:H$13)/SUM(H$3:H$5,H$11:H$13))</f>
        <v>0.12217926287970142</v>
      </c>
      <c r="I44">
        <f>INDEX('AEO 2023 Table 42'!94:94,MATCH(I$28,'AEO 2023 Table 42'!$13:$13,0))/100*(SUM(I$11:I$13)/SUM(I$3:I$5,I$11:I$13))</f>
        <v>0.13015829165461848</v>
      </c>
      <c r="J44">
        <f>INDEX('AEO 2023 Table 42'!94:94,MATCH(J$28,'AEO 2023 Table 42'!$13:$13,0))/100*(SUM(J$11:J$13)/SUM(J$3:J$5,J$11:J$13))</f>
        <v>0.13693872165717225</v>
      </c>
      <c r="K44">
        <f>INDEX('AEO 2023 Table 42'!94:94,MATCH(K$28,'AEO 2023 Table 42'!$13:$13,0))/100*(SUM(K$11:K$13)/SUM(K$3:K$5,K$11:K$13))</f>
        <v>0.14271148657608543</v>
      </c>
      <c r="L44">
        <f>INDEX('AEO 2023 Table 42'!94:94,MATCH(L$28,'AEO 2023 Table 42'!$13:$13,0))/100*(SUM(L$11:L$13)/SUM(L$3:L$5,L$11:L$13))</f>
        <v>0.14743089830600764</v>
      </c>
      <c r="M44">
        <f>INDEX('AEO 2023 Table 42'!94:94,MATCH(M$28,'AEO 2023 Table 42'!$13:$13,0))/100*(SUM(M$11:M$13)/SUM(M$3:M$5,M$11:M$13))</f>
        <v>0.15140740107156395</v>
      </c>
      <c r="N44">
        <f>INDEX('AEO 2023 Table 42'!94:94,MATCH(N$28,'AEO 2023 Table 42'!$13:$13,0))/100*(SUM(N$11:N$13)/SUM(N$3:N$5,N$11:N$13))</f>
        <v>0.1549109918233397</v>
      </c>
      <c r="O44">
        <f>INDEX('AEO 2023 Table 42'!94:94,MATCH(O$28,'AEO 2023 Table 42'!$13:$13,0))/100*(SUM(O$11:O$13)/SUM(O$3:O$5,O$11:O$13))</f>
        <v>0.15797909787760805</v>
      </c>
      <c r="P44">
        <f>INDEX('AEO 2023 Table 42'!94:94,MATCH(P$28,'AEO 2023 Table 42'!$13:$13,0))/100*(SUM(P$11:P$13)/SUM(P$3:P$5,P$11:P$13))</f>
        <v>0.16090036739374841</v>
      </c>
      <c r="Q44">
        <f>INDEX('AEO 2023 Table 42'!94:94,MATCH(Q$28,'AEO 2023 Table 42'!$13:$13,0))/100*(SUM(Q$11:Q$13)/SUM(Q$3:Q$5,Q$11:Q$13))</f>
        <v>0.16367193388377402</v>
      </c>
      <c r="R44">
        <f>INDEX('AEO 2023 Table 42'!94:94,MATCH(R$28,'AEO 2023 Table 42'!$13:$13,0))/100*(SUM(R$11:R$13)/SUM(R$3:R$5,R$11:R$13))</f>
        <v>0.16608358266713796</v>
      </c>
      <c r="S44">
        <f>INDEX('AEO 2023 Table 42'!94:94,MATCH(S$28,'AEO 2023 Table 42'!$13:$13,0))/100*(SUM(S$11:S$13)/SUM(S$3:S$5,S$11:S$13))</f>
        <v>0.16831355746189011</v>
      </c>
      <c r="T44">
        <f>INDEX('AEO 2023 Table 42'!94:94,MATCH(T$28,'AEO 2023 Table 42'!$13:$13,0))/100*(SUM(T$11:T$13)/SUM(T$3:T$5,T$11:T$13))</f>
        <v>0.17035541640570206</v>
      </c>
      <c r="U44">
        <f>INDEX('AEO 2023 Table 42'!94:94,MATCH(U$28,'AEO 2023 Table 42'!$13:$13,0))/100*(SUM(U$11:U$13)/SUM(U$3:U$5,U$11:U$13))</f>
        <v>0.17218101224816812</v>
      </c>
      <c r="V44">
        <f>INDEX('AEO 2023 Table 42'!94:94,MATCH(V$28,'AEO 2023 Table 42'!$13:$13,0))/100*(SUM(V$11:V$13)/SUM(V$3:V$5,V$11:V$13))</f>
        <v>0.17401853821544316</v>
      </c>
      <c r="W44">
        <f>INDEX('AEO 2023 Table 42'!94:94,MATCH(W$28,'AEO 2023 Table 42'!$13:$13,0))/100*(SUM(W$11:W$13)/SUM(W$3:W$5,W$11:W$13))</f>
        <v>0.17579461552735015</v>
      </c>
      <c r="X44">
        <f>INDEX('AEO 2023 Table 42'!94:94,MATCH(X$28,'AEO 2023 Table 42'!$13:$13,0))/100*(SUM(X$11:X$13)/SUM(X$3:X$5,X$11:X$13))</f>
        <v>0.17738955055455402</v>
      </c>
      <c r="Y44">
        <f>INDEX('AEO 2023 Table 42'!94:94,MATCH(Y$28,'AEO 2023 Table 42'!$13:$13,0))/100*(SUM(Y$11:Y$13)/SUM(Y$3:Y$5,Y$11:Y$13))</f>
        <v>0.1789066229868749</v>
      </c>
      <c r="Z44">
        <f>INDEX('AEO 2023 Table 42'!94:94,MATCH(Z$28,'AEO 2023 Table 42'!$13:$13,0))/100*(SUM(Z$11:Z$13)/SUM(Z$3:Z$5,Z$11:Z$13))</f>
        <v>0.18045219982632113</v>
      </c>
      <c r="AA44">
        <f>INDEX('AEO 2023 Table 42'!94:94,MATCH(AA$28,'AEO 2023 Table 42'!$13:$13,0))/100*(SUM(AA$11:AA$13)/SUM(AA$3:AA$5,AA$11:AA$13))</f>
        <v>0.18187821450013397</v>
      </c>
      <c r="AB44">
        <f>INDEX('AEO 2023 Table 42'!94:94,MATCH(AB$28,'AEO 2023 Table 42'!$13:$13,0))/100*(SUM(AB$11:AB$13)/SUM(AB$3:AB$5,AB$11:AB$13))</f>
        <v>0.18325009419764621</v>
      </c>
      <c r="AC44">
        <f>INDEX('AEO 2023 Table 42'!94:94,MATCH(AC$28,'AEO 2023 Table 42'!$13:$13,0))/100*(SUM(AC$11:AC$13)/SUM(AC$3:AC$5,AC$11:AC$13))</f>
        <v>0.18457769092640439</v>
      </c>
      <c r="AD44">
        <f>INDEX('AEO 2023 Table 42'!94:94,MATCH(AD$28,'AEO 2023 Table 42'!$13:$13,0))/100*(SUM(AD$11:AD$13)/SUM(AD$3:AD$5,AD$11:AD$13))</f>
        <v>0.18588380374880778</v>
      </c>
      <c r="AE44">
        <f>INDEX('AEO 2023 Table 42'!94:94,MATCH(AE$28,'AEO 2023 Table 42'!$13:$13,0))/100*(SUM(AE$11:AE$13)/SUM(AE$3:AE$5,AE$11:AE$13))</f>
        <v>0.18710661782682908</v>
      </c>
    </row>
    <row r="46" spans="1:31" s="2" customFormat="1" x14ac:dyDescent="0.35">
      <c r="A46" s="2" t="s">
        <v>211</v>
      </c>
    </row>
    <row r="47" spans="1:31" x14ac:dyDescent="0.35">
      <c r="B47">
        <f t="shared" ref="B47:AE47" si="6">B28</f>
        <v>2021</v>
      </c>
      <c r="C47">
        <f t="shared" si="6"/>
        <v>2022</v>
      </c>
      <c r="D47">
        <f t="shared" si="6"/>
        <v>2023</v>
      </c>
      <c r="E47">
        <f t="shared" si="6"/>
        <v>2024</v>
      </c>
      <c r="F47">
        <f t="shared" si="6"/>
        <v>2025</v>
      </c>
      <c r="G47">
        <f t="shared" si="6"/>
        <v>2026</v>
      </c>
      <c r="H47">
        <f t="shared" si="6"/>
        <v>2027</v>
      </c>
      <c r="I47">
        <f t="shared" si="6"/>
        <v>2028</v>
      </c>
      <c r="J47">
        <f t="shared" si="6"/>
        <v>2029</v>
      </c>
      <c r="K47">
        <f t="shared" si="6"/>
        <v>2030</v>
      </c>
      <c r="L47">
        <f t="shared" si="6"/>
        <v>2031</v>
      </c>
      <c r="M47">
        <f t="shared" si="6"/>
        <v>2032</v>
      </c>
      <c r="N47">
        <f t="shared" si="6"/>
        <v>2033</v>
      </c>
      <c r="O47">
        <f t="shared" si="6"/>
        <v>2034</v>
      </c>
      <c r="P47">
        <f t="shared" si="6"/>
        <v>2035</v>
      </c>
      <c r="Q47">
        <f t="shared" si="6"/>
        <v>2036</v>
      </c>
      <c r="R47">
        <f t="shared" si="6"/>
        <v>2037</v>
      </c>
      <c r="S47">
        <f t="shared" si="6"/>
        <v>2038</v>
      </c>
      <c r="T47">
        <f t="shared" si="6"/>
        <v>2039</v>
      </c>
      <c r="U47">
        <f t="shared" si="6"/>
        <v>2040</v>
      </c>
      <c r="V47">
        <f t="shared" si="6"/>
        <v>2041</v>
      </c>
      <c r="W47">
        <f t="shared" si="6"/>
        <v>2042</v>
      </c>
      <c r="X47">
        <f t="shared" si="6"/>
        <v>2043</v>
      </c>
      <c r="Y47">
        <f t="shared" si="6"/>
        <v>2044</v>
      </c>
      <c r="Z47">
        <f t="shared" si="6"/>
        <v>2045</v>
      </c>
      <c r="AA47">
        <f t="shared" si="6"/>
        <v>2046</v>
      </c>
      <c r="AB47">
        <f t="shared" si="6"/>
        <v>2047</v>
      </c>
      <c r="AC47">
        <f t="shared" si="6"/>
        <v>2048</v>
      </c>
      <c r="AD47">
        <f t="shared" si="6"/>
        <v>2049</v>
      </c>
      <c r="AE47">
        <f t="shared" si="6"/>
        <v>2050</v>
      </c>
    </row>
    <row r="48" spans="1:31" x14ac:dyDescent="0.35">
      <c r="A48" t="str">
        <f t="shared" ref="A48:A63" si="7">A29</f>
        <v>Minicompact</v>
      </c>
      <c r="B48">
        <f>(INDEX('AEO 2022 Table 42'!72:72,MATCH(B$28,'AEO 2022 Table 42'!$14:$14,0))/100)*(SUM(B$6:B$7)/SUM(B$6:B$7,B$14:B$15))</f>
        <v>3.9522613919274136E-3</v>
      </c>
      <c r="C48">
        <f>(INDEX('AEO 2023 Table 42'!77:77,MATCH(C$28,'AEO 2023 Table 42'!$13:$13,0))/100)*(SUM(C$6:C$7)/SUM(C$6:C$7,C$14:C$15))</f>
        <v>4.3977993003508067E-3</v>
      </c>
      <c r="D48">
        <f>(INDEX('AEO 2023 Table 42'!77:77,MATCH(D$28,'AEO 2023 Table 42'!$13:$13,0))/100)*(SUM(D$6:D$7)/SUM(D$6:D$7,D$14:D$15))</f>
        <v>3.160258392252327E-3</v>
      </c>
      <c r="E48">
        <f>(INDEX('AEO 2023 Table 42'!77:77,MATCH(E$28,'AEO 2023 Table 42'!$13:$13,0))/100)*(SUM(E$6:E$7)/SUM(E$6:E$7,E$14:E$15))</f>
        <v>3.1072242580669198E-3</v>
      </c>
      <c r="F48">
        <f>(INDEX('AEO 2023 Table 42'!77:77,MATCH(F$28,'AEO 2023 Table 42'!$13:$13,0))/100)*(SUM(F$6:F$7)/SUM(F$6:F$7,F$14:F$15))</f>
        <v>2.656121767221048E-3</v>
      </c>
      <c r="G48">
        <f>(INDEX('AEO 2023 Table 42'!77:77,MATCH(G$28,'AEO 2023 Table 42'!$13:$13,0))/100)*(SUM(G$6:G$7)/SUM(G$6:G$7,G$14:G$15))</f>
        <v>2.5380313605261758E-3</v>
      </c>
      <c r="H48">
        <f>(INDEX('AEO 2023 Table 42'!77:77,MATCH(H$28,'AEO 2023 Table 42'!$13:$13,0))/100)*(SUM(H$6:H$7)/SUM(H$6:H$7,H$14:H$15))</f>
        <v>2.3790676752571509E-3</v>
      </c>
      <c r="I48">
        <f>(INDEX('AEO 2023 Table 42'!77:77,MATCH(I$28,'AEO 2023 Table 42'!$13:$13,0))/100)*(SUM(I$6:I$7)/SUM(I$6:I$7,I$14:I$15))</f>
        <v>2.2402304957011049E-3</v>
      </c>
      <c r="J48">
        <f>(INDEX('AEO 2023 Table 42'!77:77,MATCH(J$28,'AEO 2023 Table 42'!$13:$13,0))/100)*(SUM(J$6:J$7)/SUM(J$6:J$7,J$14:J$15))</f>
        <v>2.0867913428157803E-3</v>
      </c>
      <c r="K48">
        <f>(INDEX('AEO 2023 Table 42'!77:77,MATCH(K$28,'AEO 2023 Table 42'!$13:$13,0))/100)*(SUM(K$6:K$7)/SUM(K$6:K$7,K$14:K$15))</f>
        <v>1.9730676509955524E-3</v>
      </c>
      <c r="L48">
        <f>(INDEX('AEO 2023 Table 42'!77:77,MATCH(L$28,'AEO 2023 Table 42'!$13:$13,0))/100)*(SUM(L$6:L$7)/SUM(L$6:L$7,L$14:L$15))</f>
        <v>1.8588862956249309E-3</v>
      </c>
      <c r="M48">
        <f>(INDEX('AEO 2023 Table 42'!77:77,MATCH(M$28,'AEO 2023 Table 42'!$13:$13,0))/100)*(SUM(M$6:M$7)/SUM(M$6:M$7,M$14:M$15))</f>
        <v>1.7759108568855481E-3</v>
      </c>
      <c r="N48">
        <f>(INDEX('AEO 2023 Table 42'!77:77,MATCH(N$28,'AEO 2023 Table 42'!$13:$13,0))/100)*(SUM(N$6:N$7)/SUM(N$6:N$7,N$14:N$15))</f>
        <v>1.6970485115174151E-3</v>
      </c>
      <c r="O48">
        <f>(INDEX('AEO 2023 Table 42'!77:77,MATCH(O$28,'AEO 2023 Table 42'!$13:$13,0))/100)*(SUM(O$6:O$7)/SUM(O$6:O$7,O$14:O$15))</f>
        <v>1.6261318962960069E-3</v>
      </c>
      <c r="P48">
        <f>(INDEX('AEO 2023 Table 42'!77:77,MATCH(P$28,'AEO 2023 Table 42'!$13:$13,0))/100)*(SUM(P$6:P$7)/SUM(P$6:P$7,P$14:P$15))</f>
        <v>1.5570693753620003E-3</v>
      </c>
      <c r="Q48">
        <f>(INDEX('AEO 2023 Table 42'!77:77,MATCH(Q$28,'AEO 2023 Table 42'!$13:$13,0))/100)*(SUM(Q$6:Q$7)/SUM(Q$6:Q$7,Q$14:Q$15))</f>
        <v>1.5259843838109181E-3</v>
      </c>
      <c r="R48">
        <f>(INDEX('AEO 2023 Table 42'!77:77,MATCH(R$28,'AEO 2023 Table 42'!$13:$13,0))/100)*(SUM(R$6:R$7)/SUM(R$6:R$7,R$14:R$15))</f>
        <v>1.4683843039291333E-3</v>
      </c>
      <c r="S48">
        <f>(INDEX('AEO 2023 Table 42'!77:77,MATCH(S$28,'AEO 2023 Table 42'!$13:$13,0))/100)*(SUM(S$6:S$7)/SUM(S$6:S$7,S$14:S$15))</f>
        <v>1.4465456644375521E-3</v>
      </c>
      <c r="T48">
        <f>(INDEX('AEO 2023 Table 42'!77:77,MATCH(T$28,'AEO 2023 Table 42'!$13:$13,0))/100)*(SUM(T$6:T$7)/SUM(T$6:T$7,T$14:T$15))</f>
        <v>1.431241455471043E-3</v>
      </c>
      <c r="U48">
        <f>(INDEX('AEO 2023 Table 42'!77:77,MATCH(U$28,'AEO 2023 Table 42'!$13:$13,0))/100)*(SUM(U$6:U$7)/SUM(U$6:U$7,U$14:U$15))</f>
        <v>1.3773578532131556E-3</v>
      </c>
      <c r="V48">
        <f>(INDEX('AEO 2023 Table 42'!77:77,MATCH(V$28,'AEO 2023 Table 42'!$13:$13,0))/100)*(SUM(V$6:V$7)/SUM(V$6:V$7,V$14:V$15))</f>
        <v>1.3582597989945258E-3</v>
      </c>
      <c r="W48">
        <f>(INDEX('AEO 2023 Table 42'!77:77,MATCH(W$28,'AEO 2023 Table 42'!$13:$13,0))/100)*(SUM(W$6:W$7)/SUM(W$6:W$7,W$14:W$15))</f>
        <v>1.3481966251552614E-3</v>
      </c>
      <c r="X48">
        <f>(INDEX('AEO 2023 Table 42'!77:77,MATCH(X$28,'AEO 2023 Table 42'!$13:$13,0))/100)*(SUM(X$6:X$7)/SUM(X$6:X$7,X$14:X$15))</f>
        <v>1.3310400935249705E-3</v>
      </c>
      <c r="Y48">
        <f>(INDEX('AEO 2023 Table 42'!77:77,MATCH(Y$28,'AEO 2023 Table 42'!$13:$13,0))/100)*(SUM(Y$6:Y$7)/SUM(Y$6:Y$7,Y$14:Y$15))</f>
        <v>1.3132738990961697E-3</v>
      </c>
      <c r="Z48">
        <f>(INDEX('AEO 2023 Table 42'!77:77,MATCH(Z$28,'AEO 2023 Table 42'!$13:$13,0))/100)*(SUM(Z$6:Z$7)/SUM(Z$6:Z$7,Z$14:Z$15))</f>
        <v>1.3129873425091552E-3</v>
      </c>
      <c r="AA48">
        <f>(INDEX('AEO 2023 Table 42'!77:77,MATCH(AA$28,'AEO 2023 Table 42'!$13:$13,0))/100)*(SUM(AA$6:AA$7)/SUM(AA$6:AA$7,AA$14:AA$15))</f>
        <v>1.3066056854616692E-3</v>
      </c>
      <c r="AB48">
        <f>(INDEX('AEO 2023 Table 42'!77:77,MATCH(AB$28,'AEO 2023 Table 42'!$13:$13,0))/100)*(SUM(AB$6:AB$7)/SUM(AB$6:AB$7,AB$14:AB$15))</f>
        <v>1.3014762590940583E-3</v>
      </c>
      <c r="AC48">
        <f>(INDEX('AEO 2023 Table 42'!77:77,MATCH(AC$28,'AEO 2023 Table 42'!$13:$13,0))/100)*(SUM(AC$6:AC$7)/SUM(AC$6:AC$7,AC$14:AC$15))</f>
        <v>1.2978442997838863E-3</v>
      </c>
      <c r="AD48">
        <f>(INDEX('AEO 2023 Table 42'!77:77,MATCH(AD$28,'AEO 2023 Table 42'!$13:$13,0))/100)*(SUM(AD$6:AD$7)/SUM(AD$6:AD$7,AD$14:AD$15))</f>
        <v>1.2988868676274603E-3</v>
      </c>
      <c r="AE48">
        <f>(INDEX('AEO 2023 Table 42'!77:77,MATCH(AE$28,'AEO 2023 Table 42'!$13:$13,0))/100)*(SUM(AE$6:AE$7)/SUM(AE$6:AE$7,AE$14:AE$15))</f>
        <v>1.2976693777431477E-3</v>
      </c>
    </row>
    <row r="49" spans="1:31" x14ac:dyDescent="0.35">
      <c r="A49" t="str">
        <f t="shared" si="7"/>
        <v>Subcompact</v>
      </c>
      <c r="B49">
        <f>(INDEX('AEO 2022 Table 42'!73:73,MATCH(B$28,'AEO 2022 Table 42'!$14:$14,0))/100)*(SUM(B$6:B$7)/SUM(B$6:B$7,B$14:B$15))</f>
        <v>5.5904368450031432E-2</v>
      </c>
      <c r="C49">
        <f>(INDEX('AEO 2023 Table 42'!78:78,MATCH(C$28,'AEO 2023 Table 42'!$13:$13,0))/100)*(SUM(C$6:C$7)/SUM(C$6:C$7,C$14:C$15))</f>
        <v>4.6202805403381814E-2</v>
      </c>
      <c r="D49">
        <f>(INDEX('AEO 2023 Table 42'!78:78,MATCH(D$28,'AEO 2023 Table 42'!$13:$13,0))/100)*(SUM(D$6:D$7)/SUM(D$6:D$7,D$14:D$15))</f>
        <v>3.3315331676173142E-2</v>
      </c>
      <c r="E49">
        <f>(INDEX('AEO 2023 Table 42'!78:78,MATCH(E$28,'AEO 2023 Table 42'!$13:$13,0))/100)*(SUM(E$6:E$7)/SUM(E$6:E$7,E$14:E$15))</f>
        <v>3.1102445751811748E-2</v>
      </c>
      <c r="F49">
        <f>(INDEX('AEO 2023 Table 42'!78:78,MATCH(F$28,'AEO 2023 Table 42'!$13:$13,0))/100)*(SUM(F$6:F$7)/SUM(F$6:F$7,F$14:F$15))</f>
        <v>2.5939980246960266E-2</v>
      </c>
      <c r="G49">
        <f>(INDEX('AEO 2023 Table 42'!78:78,MATCH(G$28,'AEO 2023 Table 42'!$13:$13,0))/100)*(SUM(G$6:G$7)/SUM(G$6:G$7,G$14:G$15))</f>
        <v>2.4757565006099824E-2</v>
      </c>
      <c r="H49">
        <f>(INDEX('AEO 2023 Table 42'!78:78,MATCH(H$28,'AEO 2023 Table 42'!$13:$13,0))/100)*(SUM(H$6:H$7)/SUM(H$6:H$7,H$14:H$15))</f>
        <v>2.2781709938946036E-2</v>
      </c>
      <c r="I49">
        <f>(INDEX('AEO 2023 Table 42'!78:78,MATCH(I$28,'AEO 2023 Table 42'!$13:$13,0))/100)*(SUM(I$6:I$7)/SUM(I$6:I$7,I$14:I$15))</f>
        <v>2.1061609253258871E-2</v>
      </c>
      <c r="J49">
        <f>(INDEX('AEO 2023 Table 42'!78:78,MATCH(J$28,'AEO 2023 Table 42'!$13:$13,0))/100)*(SUM(J$6:J$7)/SUM(J$6:J$7,J$14:J$15))</f>
        <v>1.9623645995148493E-2</v>
      </c>
      <c r="K49">
        <f>(INDEX('AEO 2023 Table 42'!78:78,MATCH(K$28,'AEO 2023 Table 42'!$13:$13,0))/100)*(SUM(K$6:K$7)/SUM(K$6:K$7,K$14:K$15))</f>
        <v>1.8386743853520304E-2</v>
      </c>
      <c r="L49">
        <f>(INDEX('AEO 2023 Table 42'!78:78,MATCH(L$28,'AEO 2023 Table 42'!$13:$13,0))/100)*(SUM(L$6:L$7)/SUM(L$6:L$7,L$14:L$15))</f>
        <v>1.7168271682328078E-2</v>
      </c>
      <c r="M49">
        <f>(INDEX('AEO 2023 Table 42'!78:78,MATCH(M$28,'AEO 2023 Table 42'!$13:$13,0))/100)*(SUM(M$6:M$7)/SUM(M$6:M$7,M$14:M$15))</f>
        <v>1.6276329252338198E-2</v>
      </c>
      <c r="N49">
        <f>(INDEX('AEO 2023 Table 42'!78:78,MATCH(N$28,'AEO 2023 Table 42'!$13:$13,0))/100)*(SUM(N$6:N$7)/SUM(N$6:N$7,N$14:N$15))</f>
        <v>1.5446346335225177E-2</v>
      </c>
      <c r="O49">
        <f>(INDEX('AEO 2023 Table 42'!78:78,MATCH(O$28,'AEO 2023 Table 42'!$13:$13,0))/100)*(SUM(O$6:O$7)/SUM(O$6:O$7,O$14:O$15))</f>
        <v>1.4722032235080597E-2</v>
      </c>
      <c r="P49">
        <f>(INDEX('AEO 2023 Table 42'!78:78,MATCH(P$28,'AEO 2023 Table 42'!$13:$13,0))/100)*(SUM(P$6:P$7)/SUM(P$6:P$7,P$14:P$15))</f>
        <v>1.4011923616208415E-2</v>
      </c>
      <c r="Q49">
        <f>(INDEX('AEO 2023 Table 42'!78:78,MATCH(Q$28,'AEO 2023 Table 42'!$13:$13,0))/100)*(SUM(Q$6:Q$7)/SUM(Q$6:Q$7,Q$14:Q$15))</f>
        <v>1.3652575213724292E-2</v>
      </c>
      <c r="R49">
        <f>(INDEX('AEO 2023 Table 42'!78:78,MATCH(R$28,'AEO 2023 Table 42'!$13:$13,0))/100)*(SUM(R$6:R$7)/SUM(R$6:R$7,R$14:R$15))</f>
        <v>1.3080686947344353E-2</v>
      </c>
      <c r="S49">
        <f>(INDEX('AEO 2023 Table 42'!78:78,MATCH(S$28,'AEO 2023 Table 42'!$13:$13,0))/100)*(SUM(S$6:S$7)/SUM(S$6:S$7,S$14:S$15))</f>
        <v>1.2731616525330884E-2</v>
      </c>
      <c r="T49">
        <f>(INDEX('AEO 2023 Table 42'!78:78,MATCH(T$28,'AEO 2023 Table 42'!$13:$13,0))/100)*(SUM(T$6:T$7)/SUM(T$6:T$7,T$14:T$15))</f>
        <v>1.2465455205195214E-2</v>
      </c>
      <c r="U49">
        <f>(INDEX('AEO 2023 Table 42'!78:78,MATCH(U$28,'AEO 2023 Table 42'!$13:$13,0))/100)*(SUM(U$6:U$7)/SUM(U$6:U$7,U$14:U$15))</f>
        <v>1.203690528369139E-2</v>
      </c>
      <c r="V49">
        <f>(INDEX('AEO 2023 Table 42'!78:78,MATCH(V$28,'AEO 2023 Table 42'!$13:$13,0))/100)*(SUM(V$6:V$7)/SUM(V$6:V$7,V$14:V$15))</f>
        <v>1.1802529732102121E-2</v>
      </c>
      <c r="W49">
        <f>(INDEX('AEO 2023 Table 42'!78:78,MATCH(W$28,'AEO 2023 Table 42'!$13:$13,0))/100)*(SUM(W$6:W$7)/SUM(W$6:W$7,W$14:W$15))</f>
        <v>1.1661104605361875E-2</v>
      </c>
      <c r="X49">
        <f>(INDEX('AEO 2023 Table 42'!78:78,MATCH(X$28,'AEO 2023 Table 42'!$13:$13,0))/100)*(SUM(X$6:X$7)/SUM(X$6:X$7,X$14:X$15))</f>
        <v>1.1472615565860421E-2</v>
      </c>
      <c r="Y49">
        <f>(INDEX('AEO 2023 Table 42'!78:78,MATCH(Y$28,'AEO 2023 Table 42'!$13:$13,0))/100)*(SUM(Y$6:Y$7)/SUM(Y$6:Y$7,Y$14:Y$15))</f>
        <v>1.1281137680767363E-2</v>
      </c>
      <c r="Z49">
        <f>(INDEX('AEO 2023 Table 42'!78:78,MATCH(Z$28,'AEO 2023 Table 42'!$13:$13,0))/100)*(SUM(Z$6:Z$7)/SUM(Z$6:Z$7,Z$14:Z$15))</f>
        <v>1.1232418606075661E-2</v>
      </c>
      <c r="AA49">
        <f>(INDEX('AEO 2023 Table 42'!78:78,MATCH(AA$28,'AEO 2023 Table 42'!$13:$13,0))/100)*(SUM(AA$6:AA$7)/SUM(AA$6:AA$7,AA$14:AA$15))</f>
        <v>1.1138637047329028E-2</v>
      </c>
      <c r="AB49">
        <f>(INDEX('AEO 2023 Table 42'!78:78,MATCH(AB$28,'AEO 2023 Table 42'!$13:$13,0))/100)*(SUM(AB$6:AB$7)/SUM(AB$6:AB$7,AB$14:AB$15))</f>
        <v>1.1061830146432408E-2</v>
      </c>
      <c r="AC49">
        <f>(INDEX('AEO 2023 Table 42'!78:78,MATCH(AC$28,'AEO 2023 Table 42'!$13:$13,0))/100)*(SUM(AC$6:AC$7)/SUM(AC$6:AC$7,AC$14:AC$15))</f>
        <v>1.0995222794918982E-2</v>
      </c>
      <c r="AD49">
        <f>(INDEX('AEO 2023 Table 42'!78:78,MATCH(AD$28,'AEO 2023 Table 42'!$13:$13,0))/100)*(SUM(AD$6:AD$7)/SUM(AD$6:AD$7,AD$14:AD$15))</f>
        <v>1.0966498761320316E-2</v>
      </c>
      <c r="AE49">
        <f>(INDEX('AEO 2023 Table 42'!78:78,MATCH(AE$28,'AEO 2023 Table 42'!$13:$13,0))/100)*(SUM(AE$6:AE$7)/SUM(AE$6:AE$7,AE$14:AE$15))</f>
        <v>1.090761215788102E-2</v>
      </c>
    </row>
    <row r="50" spans="1:31" x14ac:dyDescent="0.35">
      <c r="A50" t="str">
        <f t="shared" si="7"/>
        <v>Compact</v>
      </c>
      <c r="B50">
        <f>(INDEX('AEO 2022 Table 42'!74:74,MATCH(B$28,'AEO 2022 Table 42'!$14:$14,0))/100)*(SUM(B$6:B$7)/SUM(B$6:B$7,B$14:B$15))</f>
        <v>0.1309317853969087</v>
      </c>
      <c r="C50">
        <f>(INDEX('AEO 2023 Table 42'!79:79,MATCH(C$28,'AEO 2023 Table 42'!$13:$13,0))/100)*(SUM(C$6:C$7)/SUM(C$6:C$7,C$14:C$15))</f>
        <v>0.14008347667545068</v>
      </c>
      <c r="D50">
        <f>(INDEX('AEO 2023 Table 42'!79:79,MATCH(D$28,'AEO 2023 Table 42'!$13:$13,0))/100)*(SUM(D$6:D$7)/SUM(D$6:D$7,D$14:D$15))</f>
        <v>0.11013141555882333</v>
      </c>
      <c r="E50">
        <f>(INDEX('AEO 2023 Table 42'!79:79,MATCH(E$28,'AEO 2023 Table 42'!$13:$13,0))/100)*(SUM(E$6:E$7)/SUM(E$6:E$7,E$14:E$15))</f>
        <v>0.10202948658473583</v>
      </c>
      <c r="F50">
        <f>(INDEX('AEO 2023 Table 42'!79:79,MATCH(F$28,'AEO 2023 Table 42'!$13:$13,0))/100)*(SUM(F$6:F$7)/SUM(F$6:F$7,F$14:F$15))</f>
        <v>8.7908979318281205E-2</v>
      </c>
      <c r="G50">
        <f>(INDEX('AEO 2023 Table 42'!79:79,MATCH(G$28,'AEO 2023 Table 42'!$13:$13,0))/100)*(SUM(G$6:G$7)/SUM(G$6:G$7,G$14:G$15))</f>
        <v>8.1421053815520075E-2</v>
      </c>
      <c r="H50">
        <f>(INDEX('AEO 2023 Table 42'!79:79,MATCH(H$28,'AEO 2023 Table 42'!$13:$13,0))/100)*(SUM(H$6:H$7)/SUM(H$6:H$7,H$14:H$15))</f>
        <v>7.5006263293363407E-2</v>
      </c>
      <c r="I50">
        <f>(INDEX('AEO 2023 Table 42'!79:79,MATCH(I$28,'AEO 2023 Table 42'!$13:$13,0))/100)*(SUM(I$6:I$7)/SUM(I$6:I$7,I$14:I$15))</f>
        <v>6.9317139314456308E-2</v>
      </c>
      <c r="J50">
        <f>(INDEX('AEO 2023 Table 42'!79:79,MATCH(J$28,'AEO 2023 Table 42'!$13:$13,0))/100)*(SUM(J$6:J$7)/SUM(J$6:J$7,J$14:J$15))</f>
        <v>6.4104791152973184E-2</v>
      </c>
      <c r="K50">
        <f>(INDEX('AEO 2023 Table 42'!79:79,MATCH(K$28,'AEO 2023 Table 42'!$13:$13,0))/100)*(SUM(K$6:K$7)/SUM(K$6:K$7,K$14:K$15))</f>
        <v>5.9957614995898155E-2</v>
      </c>
      <c r="L50">
        <f>(INDEX('AEO 2023 Table 42'!79:79,MATCH(L$28,'AEO 2023 Table 42'!$13:$13,0))/100)*(SUM(L$6:L$7)/SUM(L$6:L$7,L$14:L$15))</f>
        <v>5.6202965264193126E-2</v>
      </c>
      <c r="M50">
        <f>(INDEX('AEO 2023 Table 42'!79:79,MATCH(M$28,'AEO 2023 Table 42'!$13:$13,0))/100)*(SUM(M$6:M$7)/SUM(M$6:M$7,M$14:M$15))</f>
        <v>5.3269199545452055E-2</v>
      </c>
      <c r="N50">
        <f>(INDEX('AEO 2023 Table 42'!79:79,MATCH(N$28,'AEO 2023 Table 42'!$13:$13,0))/100)*(SUM(N$6:N$7)/SUM(N$6:N$7,N$14:N$15))</f>
        <v>5.0599477932503883E-2</v>
      </c>
      <c r="O50">
        <f>(INDEX('AEO 2023 Table 42'!79:79,MATCH(O$28,'AEO 2023 Table 42'!$13:$13,0))/100)*(SUM(O$6:O$7)/SUM(O$6:O$7,O$14:O$15))</f>
        <v>4.8182821570684202E-2</v>
      </c>
      <c r="P50">
        <f>(INDEX('AEO 2023 Table 42'!79:79,MATCH(P$28,'AEO 2023 Table 42'!$13:$13,0))/100)*(SUM(P$6:P$7)/SUM(P$6:P$7,P$14:P$15))</f>
        <v>4.6028759175542416E-2</v>
      </c>
      <c r="Q50">
        <f>(INDEX('AEO 2023 Table 42'!79:79,MATCH(Q$28,'AEO 2023 Table 42'!$13:$13,0))/100)*(SUM(Q$6:Q$7)/SUM(Q$6:Q$7,Q$14:Q$15))</f>
        <v>4.4667169349035911E-2</v>
      </c>
      <c r="R50">
        <f>(INDEX('AEO 2023 Table 42'!79:79,MATCH(R$28,'AEO 2023 Table 42'!$13:$13,0))/100)*(SUM(R$6:R$7)/SUM(R$6:R$7,R$14:R$15))</f>
        <v>4.2902130354595516E-2</v>
      </c>
      <c r="S50">
        <f>(INDEX('AEO 2023 Table 42'!79:79,MATCH(S$28,'AEO 2023 Table 42'!$13:$13,0))/100)*(SUM(S$6:S$7)/SUM(S$6:S$7,S$14:S$15))</f>
        <v>4.1757733654157331E-2</v>
      </c>
      <c r="T50">
        <f>(INDEX('AEO 2023 Table 42'!79:79,MATCH(T$28,'AEO 2023 Table 42'!$13:$13,0))/100)*(SUM(T$6:T$7)/SUM(T$6:T$7,T$14:T$15))</f>
        <v>4.0904843758282142E-2</v>
      </c>
      <c r="U50">
        <f>(INDEX('AEO 2023 Table 42'!79:79,MATCH(U$28,'AEO 2023 Table 42'!$13:$13,0))/100)*(SUM(U$6:U$7)/SUM(U$6:U$7,U$14:U$15))</f>
        <v>3.9571942829301168E-2</v>
      </c>
      <c r="V50">
        <f>(INDEX('AEO 2023 Table 42'!79:79,MATCH(V$28,'AEO 2023 Table 42'!$13:$13,0))/100)*(SUM(V$6:V$7)/SUM(V$6:V$7,V$14:V$15))</f>
        <v>3.8822691797298081E-2</v>
      </c>
      <c r="W50">
        <f>(INDEX('AEO 2023 Table 42'!79:79,MATCH(W$28,'AEO 2023 Table 42'!$13:$13,0))/100)*(SUM(W$6:W$7)/SUM(W$6:W$7,W$14:W$15))</f>
        <v>3.8314898580801775E-2</v>
      </c>
      <c r="X50">
        <f>(INDEX('AEO 2023 Table 42'!79:79,MATCH(X$28,'AEO 2023 Table 42'!$13:$13,0))/100)*(SUM(X$6:X$7)/SUM(X$6:X$7,X$14:X$15))</f>
        <v>3.7740003761780203E-2</v>
      </c>
      <c r="Y50">
        <f>(INDEX('AEO 2023 Table 42'!79:79,MATCH(Y$28,'AEO 2023 Table 42'!$13:$13,0))/100)*(SUM(Y$6:Y$7)/SUM(Y$6:Y$7,Y$14:Y$15))</f>
        <v>3.7192841393488489E-2</v>
      </c>
      <c r="Z50">
        <f>(INDEX('AEO 2023 Table 42'!79:79,MATCH(Z$28,'AEO 2023 Table 42'!$13:$13,0))/100)*(SUM(Z$6:Z$7)/SUM(Z$6:Z$7,Z$14:Z$15))</f>
        <v>3.6979235861315143E-2</v>
      </c>
      <c r="AA50">
        <f>(INDEX('AEO 2023 Table 42'!79:79,MATCH(AA$28,'AEO 2023 Table 42'!$13:$13,0))/100)*(SUM(AA$6:AA$7)/SUM(AA$6:AA$7,AA$14:AA$15))</f>
        <v>3.6691690333193104E-2</v>
      </c>
      <c r="AB50">
        <f>(INDEX('AEO 2023 Table 42'!79:79,MATCH(AB$28,'AEO 2023 Table 42'!$13:$13,0))/100)*(SUM(AB$6:AB$7)/SUM(AB$6:AB$7,AB$14:AB$15))</f>
        <v>3.6450324349536899E-2</v>
      </c>
      <c r="AC50">
        <f>(INDEX('AEO 2023 Table 42'!79:79,MATCH(AC$28,'AEO 2023 Table 42'!$13:$13,0))/100)*(SUM(AC$6:AC$7)/SUM(AC$6:AC$7,AC$14:AC$15))</f>
        <v>3.6249516207219973E-2</v>
      </c>
      <c r="AD50">
        <f>(INDEX('AEO 2023 Table 42'!79:79,MATCH(AD$28,'AEO 2023 Table 42'!$13:$13,0))/100)*(SUM(AD$6:AD$7)/SUM(AD$6:AD$7,AD$14:AD$15))</f>
        <v>3.6140770082869297E-2</v>
      </c>
      <c r="AE50">
        <f>(INDEX('AEO 2023 Table 42'!79:79,MATCH(AE$28,'AEO 2023 Table 42'!$13:$13,0))/100)*(SUM(AE$6:AE$7)/SUM(AE$6:AE$7,AE$14:AE$15))</f>
        <v>3.6003588001762836E-2</v>
      </c>
    </row>
    <row r="51" spans="1:31" x14ac:dyDescent="0.35">
      <c r="A51" t="str">
        <f t="shared" si="7"/>
        <v>Midsize</v>
      </c>
      <c r="B51">
        <f>(INDEX('AEO 2022 Table 42'!75:75,MATCH(B$28,'AEO 2022 Table 42'!$14:$14,0))/100)*(SUM(B$6:B$7)/SUM(B$6:B$7,B$14:B$15))</f>
        <v>0.30356423714316383</v>
      </c>
      <c r="C51">
        <f>(INDEX('AEO 2023 Table 42'!80:80,MATCH(C$28,'AEO 2023 Table 42'!$13:$13,0))/100)*(SUM(C$6:C$7)/SUM(C$6:C$7,C$14:C$15))</f>
        <v>0.24910172603936337</v>
      </c>
      <c r="D51">
        <f>(INDEX('AEO 2023 Table 42'!80:80,MATCH(D$28,'AEO 2023 Table 42'!$13:$13,0))/100)*(SUM(D$6:D$7)/SUM(D$6:D$7,D$14:D$15))</f>
        <v>0.25457247417514067</v>
      </c>
      <c r="E51">
        <f>(INDEX('AEO 2023 Table 42'!80:80,MATCH(E$28,'AEO 2023 Table 42'!$13:$13,0))/100)*(SUM(E$6:E$7)/SUM(E$6:E$7,E$14:E$15))</f>
        <v>0.22032042808438526</v>
      </c>
      <c r="F51">
        <f>(INDEX('AEO 2023 Table 42'!80:80,MATCH(F$28,'AEO 2023 Table 42'!$13:$13,0))/100)*(SUM(F$6:F$7)/SUM(F$6:F$7,F$14:F$15))</f>
        <v>0.2060393646552735</v>
      </c>
      <c r="G51">
        <f>(INDEX('AEO 2023 Table 42'!80:80,MATCH(G$28,'AEO 2023 Table 42'!$13:$13,0))/100)*(SUM(G$6:G$7)/SUM(G$6:G$7,G$14:G$15))</f>
        <v>0.18055357011913223</v>
      </c>
      <c r="H51">
        <f>(INDEX('AEO 2023 Table 42'!80:80,MATCH(H$28,'AEO 2023 Table 42'!$13:$13,0))/100)*(SUM(H$6:H$7)/SUM(H$6:H$7,H$14:H$15))</f>
        <v>0.16420451412665915</v>
      </c>
      <c r="I51">
        <f>(INDEX('AEO 2023 Table 42'!80:80,MATCH(I$28,'AEO 2023 Table 42'!$13:$13,0))/100)*(SUM(I$6:I$7)/SUM(I$6:I$7,I$14:I$15))</f>
        <v>0.15125955370653538</v>
      </c>
      <c r="J51">
        <f>(INDEX('AEO 2023 Table 42'!80:80,MATCH(J$28,'AEO 2023 Table 42'!$13:$13,0))/100)*(SUM(J$6:J$7)/SUM(J$6:J$7,J$14:J$15))</f>
        <v>0.13949721827954872</v>
      </c>
      <c r="K51">
        <f>(INDEX('AEO 2023 Table 42'!80:80,MATCH(K$28,'AEO 2023 Table 42'!$13:$13,0))/100)*(SUM(K$6:K$7)/SUM(K$6:K$7,K$14:K$15))</f>
        <v>0.12971535773398332</v>
      </c>
      <c r="L51">
        <f>(INDEX('AEO 2023 Table 42'!80:80,MATCH(L$28,'AEO 2023 Table 42'!$13:$13,0))/100)*(SUM(L$6:L$7)/SUM(L$6:L$7,L$14:L$15))</f>
        <v>0.12225997479594912</v>
      </c>
      <c r="M51">
        <f>(INDEX('AEO 2023 Table 42'!80:80,MATCH(M$28,'AEO 2023 Table 42'!$13:$13,0))/100)*(SUM(M$6:M$7)/SUM(M$6:M$7,M$14:M$15))</f>
        <v>0.11526097907267417</v>
      </c>
      <c r="N51">
        <f>(INDEX('AEO 2023 Table 42'!80:80,MATCH(N$28,'AEO 2023 Table 42'!$13:$13,0))/100)*(SUM(N$6:N$7)/SUM(N$6:N$7,N$14:N$15))</f>
        <v>0.10931830699715302</v>
      </c>
      <c r="O51">
        <f>(INDEX('AEO 2023 Table 42'!80:80,MATCH(O$28,'AEO 2023 Table 42'!$13:$13,0))/100)*(SUM(O$6:O$7)/SUM(O$6:O$7,O$14:O$15))</f>
        <v>0.10422916387572695</v>
      </c>
      <c r="P51">
        <f>(INDEX('AEO 2023 Table 42'!80:80,MATCH(P$28,'AEO 2023 Table 42'!$13:$13,0))/100)*(SUM(P$6:P$7)/SUM(P$6:P$7,P$14:P$15))</f>
        <v>0.1000242453189316</v>
      </c>
      <c r="Q51">
        <f>(INDEX('AEO 2023 Table 42'!80:80,MATCH(Q$28,'AEO 2023 Table 42'!$13:$13,0))/100)*(SUM(Q$6:Q$7)/SUM(Q$6:Q$7,Q$14:Q$15))</f>
        <v>9.5279985870092523E-2</v>
      </c>
      <c r="R51">
        <f>(INDEX('AEO 2023 Table 42'!80:80,MATCH(R$28,'AEO 2023 Table 42'!$13:$13,0))/100)*(SUM(R$6:R$7)/SUM(R$6:R$7,R$14:R$15))</f>
        <v>9.2383041222629872E-2</v>
      </c>
      <c r="S51">
        <f>(INDEX('AEO 2023 Table 42'!80:80,MATCH(S$28,'AEO 2023 Table 42'!$13:$13,0))/100)*(SUM(S$6:S$7)/SUM(S$6:S$7,S$14:S$15))</f>
        <v>8.9274641290740017E-2</v>
      </c>
      <c r="T51">
        <f>(INDEX('AEO 2023 Table 42'!80:80,MATCH(T$28,'AEO 2023 Table 42'!$13:$13,0))/100)*(SUM(T$6:T$7)/SUM(T$6:T$7,T$14:T$15))</f>
        <v>8.6686325484965424E-2</v>
      </c>
      <c r="U51">
        <f>(INDEX('AEO 2023 Table 42'!80:80,MATCH(U$28,'AEO 2023 Table 42'!$13:$13,0))/100)*(SUM(U$6:U$7)/SUM(U$6:U$7,U$14:U$15))</f>
        <v>8.5303365032354056E-2</v>
      </c>
      <c r="V51">
        <f>(INDEX('AEO 2023 Table 42'!80:80,MATCH(V$28,'AEO 2023 Table 42'!$13:$13,0))/100)*(SUM(V$6:V$7)/SUM(V$6:V$7,V$14:V$15))</f>
        <v>8.3589875056325091E-2</v>
      </c>
      <c r="W51">
        <f>(INDEX('AEO 2023 Table 42'!80:80,MATCH(W$28,'AEO 2023 Table 42'!$13:$13,0))/100)*(SUM(W$6:W$7)/SUM(W$6:W$7,W$14:W$15))</f>
        <v>8.1961085639524631E-2</v>
      </c>
      <c r="X51">
        <f>(INDEX('AEO 2023 Table 42'!80:80,MATCH(X$28,'AEO 2023 Table 42'!$13:$13,0))/100)*(SUM(X$6:X$7)/SUM(X$6:X$7,X$14:X$15))</f>
        <v>8.0929780779370117E-2</v>
      </c>
      <c r="Y51">
        <f>(INDEX('AEO 2023 Table 42'!80:80,MATCH(Y$28,'AEO 2023 Table 42'!$13:$13,0))/100)*(SUM(Y$6:Y$7)/SUM(Y$6:Y$7,Y$14:Y$15))</f>
        <v>8.0210576361902736E-2</v>
      </c>
      <c r="Z51">
        <f>(INDEX('AEO 2023 Table 42'!80:80,MATCH(Z$28,'AEO 2023 Table 42'!$13:$13,0))/100)*(SUM(Z$6:Z$7)/SUM(Z$6:Z$7,Z$14:Z$15))</f>
        <v>7.9118786410701095E-2</v>
      </c>
      <c r="AA51">
        <f>(INDEX('AEO 2023 Table 42'!80:80,MATCH(AA$28,'AEO 2023 Table 42'!$13:$13,0))/100)*(SUM(AA$6:AA$7)/SUM(AA$6:AA$7,AA$14:AA$15))</f>
        <v>7.8450535251155182E-2</v>
      </c>
      <c r="AB51">
        <f>(INDEX('AEO 2023 Table 42'!80:80,MATCH(AB$28,'AEO 2023 Table 42'!$13:$13,0))/100)*(SUM(AB$6:AB$7)/SUM(AB$6:AB$7,AB$14:AB$15))</f>
        <v>7.7879224750006693E-2</v>
      </c>
      <c r="AC51">
        <f>(INDEX('AEO 2023 Table 42'!80:80,MATCH(AC$28,'AEO 2023 Table 42'!$13:$13,0))/100)*(SUM(AC$6:AC$7)/SUM(AC$6:AC$7,AC$14:AC$15))</f>
        <v>7.7412926337738788E-2</v>
      </c>
      <c r="AD51">
        <f>(INDEX('AEO 2023 Table 42'!80:80,MATCH(AD$28,'AEO 2023 Table 42'!$13:$13,0))/100)*(SUM(AD$6:AD$7)/SUM(AD$6:AD$7,AD$14:AD$15))</f>
        <v>7.6929202470361766E-2</v>
      </c>
      <c r="AE51">
        <f>(INDEX('AEO 2023 Table 42'!80:80,MATCH(AE$28,'AEO 2023 Table 42'!$13:$13,0))/100)*(SUM(AE$6:AE$7)/SUM(AE$6:AE$7,AE$14:AE$15))</f>
        <v>7.6686367634021979E-2</v>
      </c>
    </row>
    <row r="52" spans="1:31" x14ac:dyDescent="0.35">
      <c r="A52" t="str">
        <f t="shared" si="7"/>
        <v>Large</v>
      </c>
      <c r="B52">
        <f>(INDEX('AEO 2022 Table 42'!76:76,MATCH(B$28,'AEO 2022 Table 42'!$14:$14,0))/100)*(SUM(B$6:B$7)/SUM(B$6:B$7,B$14:B$15))</f>
        <v>9.0919295463876434E-2</v>
      </c>
      <c r="C52">
        <f>(INDEX('AEO 2023 Table 42'!81:81,MATCH(C$28,'AEO 2023 Table 42'!$13:$13,0))/100)*(SUM(C$6:C$7)/SUM(C$6:C$7,C$14:C$15))</f>
        <v>6.895627300121264E-2</v>
      </c>
      <c r="D52">
        <f>(INDEX('AEO 2023 Table 42'!81:81,MATCH(D$28,'AEO 2023 Table 42'!$13:$13,0))/100)*(SUM(D$6:D$7)/SUM(D$6:D$7,D$14:D$15))</f>
        <v>7.9604062815432031E-2</v>
      </c>
      <c r="E52">
        <f>(INDEX('AEO 2023 Table 42'!81:81,MATCH(E$28,'AEO 2023 Table 42'!$13:$13,0))/100)*(SUM(E$6:E$7)/SUM(E$6:E$7,E$14:E$15))</f>
        <v>6.6561581042284074E-2</v>
      </c>
      <c r="F52">
        <f>(INDEX('AEO 2023 Table 42'!81:81,MATCH(F$28,'AEO 2023 Table 42'!$13:$13,0))/100)*(SUM(F$6:F$7)/SUM(F$6:F$7,F$14:F$15))</f>
        <v>6.3808946607695649E-2</v>
      </c>
      <c r="G52">
        <f>(INDEX('AEO 2023 Table 42'!81:81,MATCH(G$28,'AEO 2023 Table 42'!$13:$13,0))/100)*(SUM(G$6:G$7)/SUM(G$6:G$7,G$14:G$15))</f>
        <v>5.4121990350819493E-2</v>
      </c>
      <c r="H52">
        <f>(INDEX('AEO 2023 Table 42'!81:81,MATCH(H$28,'AEO 2023 Table 42'!$13:$13,0))/100)*(SUM(H$6:H$7)/SUM(H$6:H$7,H$14:H$15))</f>
        <v>4.872460560655207E-2</v>
      </c>
      <c r="I52">
        <f>(INDEX('AEO 2023 Table 42'!81:81,MATCH(I$28,'AEO 2023 Table 42'!$13:$13,0))/100)*(SUM(I$6:I$7)/SUM(I$6:I$7,I$14:I$15))</f>
        <v>4.4422603843765451E-2</v>
      </c>
      <c r="J52">
        <f>(INDEX('AEO 2023 Table 42'!81:81,MATCH(J$28,'AEO 2023 Table 42'!$13:$13,0))/100)*(SUM(J$6:J$7)/SUM(J$6:J$7,J$14:J$15))</f>
        <v>4.0942960032149721E-2</v>
      </c>
      <c r="K52">
        <f>(INDEX('AEO 2023 Table 42'!81:81,MATCH(K$28,'AEO 2023 Table 42'!$13:$13,0))/100)*(SUM(K$6:K$7)/SUM(K$6:K$7,K$14:K$15))</f>
        <v>3.786244074940312E-2</v>
      </c>
      <c r="L52">
        <f>(INDEX('AEO 2023 Table 42'!81:81,MATCH(L$28,'AEO 2023 Table 42'!$13:$13,0))/100)*(SUM(L$6:L$7)/SUM(L$6:L$7,L$14:L$15))</f>
        <v>3.5710829098730267E-2</v>
      </c>
      <c r="M52">
        <f>(INDEX('AEO 2023 Table 42'!81:81,MATCH(M$28,'AEO 2023 Table 42'!$13:$13,0))/100)*(SUM(M$6:M$7)/SUM(M$6:M$7,M$14:M$15))</f>
        <v>3.3508608303367229E-2</v>
      </c>
      <c r="N52">
        <f>(INDEX('AEO 2023 Table 42'!81:81,MATCH(N$28,'AEO 2023 Table 42'!$13:$13,0))/100)*(SUM(N$6:N$7)/SUM(N$6:N$7,N$14:N$15))</f>
        <v>3.1676421336981446E-2</v>
      </c>
      <c r="O52">
        <f>(INDEX('AEO 2023 Table 42'!81:81,MATCH(O$28,'AEO 2023 Table 42'!$13:$13,0))/100)*(SUM(O$6:O$7)/SUM(O$6:O$7,O$14:O$15))</f>
        <v>3.0111862579849862E-2</v>
      </c>
      <c r="P52">
        <f>(INDEX('AEO 2023 Table 42'!81:81,MATCH(P$28,'AEO 2023 Table 42'!$13:$13,0))/100)*(SUM(P$6:P$7)/SUM(P$6:P$7,P$14:P$15))</f>
        <v>2.889714343625948E-2</v>
      </c>
      <c r="Q52">
        <f>(INDEX('AEO 2023 Table 42'!81:81,MATCH(Q$28,'AEO 2023 Table 42'!$13:$13,0))/100)*(SUM(Q$6:Q$7)/SUM(Q$6:Q$7,Q$14:Q$15))</f>
        <v>2.7257315339138052E-2</v>
      </c>
      <c r="R52">
        <f>(INDEX('AEO 2023 Table 42'!81:81,MATCH(R$28,'AEO 2023 Table 42'!$13:$13,0))/100)*(SUM(R$6:R$7)/SUM(R$6:R$7,R$14:R$15))</f>
        <v>2.653416786511276E-2</v>
      </c>
      <c r="S52">
        <f>(INDEX('AEO 2023 Table 42'!81:81,MATCH(S$28,'AEO 2023 Table 42'!$13:$13,0))/100)*(SUM(S$6:S$7)/SUM(S$6:S$7,S$14:S$15))</f>
        <v>2.5544047196408536E-2</v>
      </c>
      <c r="T52">
        <f>(INDEX('AEO 2023 Table 42'!81:81,MATCH(T$28,'AEO 2023 Table 42'!$13:$13,0))/100)*(SUM(T$6:T$7)/SUM(T$6:T$7,T$14:T$15))</f>
        <v>2.4638650209888223E-2</v>
      </c>
      <c r="U52">
        <f>(INDEX('AEO 2023 Table 42'!81:81,MATCH(U$28,'AEO 2023 Table 42'!$13:$13,0))/100)*(SUM(U$6:U$7)/SUM(U$6:U$7,U$14:U$15))</f>
        <v>2.4408646963459561E-2</v>
      </c>
      <c r="V52">
        <f>(INDEX('AEO 2023 Table 42'!81:81,MATCH(V$28,'AEO 2023 Table 42'!$13:$13,0))/100)*(SUM(V$6:V$7)/SUM(V$6:V$7,V$14:V$15))</f>
        <v>2.3859576342433027E-2</v>
      </c>
      <c r="W52">
        <f>(INDEX('AEO 2023 Table 42'!81:81,MATCH(W$28,'AEO 2023 Table 42'!$13:$13,0))/100)*(SUM(W$6:W$7)/SUM(W$6:W$7,W$14:W$15))</f>
        <v>2.3303108187756907E-2</v>
      </c>
      <c r="X52">
        <f>(INDEX('AEO 2023 Table 42'!81:81,MATCH(X$28,'AEO 2023 Table 42'!$13:$13,0))/100)*(SUM(X$6:X$7)/SUM(X$6:X$7,X$14:X$15))</f>
        <v>2.3017130705163563E-2</v>
      </c>
      <c r="Y52">
        <f>(INDEX('AEO 2023 Table 42'!81:81,MATCH(Y$28,'AEO 2023 Table 42'!$13:$13,0))/100)*(SUM(Y$6:Y$7)/SUM(Y$6:Y$7,Y$14:Y$15))</f>
        <v>2.2857886450323578E-2</v>
      </c>
      <c r="Z52">
        <f>(INDEX('AEO 2023 Table 42'!81:81,MATCH(Z$28,'AEO 2023 Table 42'!$13:$13,0))/100)*(SUM(Z$6:Z$7)/SUM(Z$6:Z$7,Z$14:Z$15))</f>
        <v>2.2457186972257206E-2</v>
      </c>
      <c r="AA52">
        <f>(INDEX('AEO 2023 Table 42'!81:81,MATCH(AA$28,'AEO 2023 Table 42'!$13:$13,0))/100)*(SUM(AA$6:AA$7)/SUM(AA$6:AA$7,AA$14:AA$15))</f>
        <v>2.2242431743422688E-2</v>
      </c>
      <c r="AB52">
        <f>(INDEX('AEO 2023 Table 42'!81:81,MATCH(AB$28,'AEO 2023 Table 42'!$13:$13,0))/100)*(SUM(AB$6:AB$7)/SUM(AB$6:AB$7,AB$14:AB$15))</f>
        <v>2.2053036283161347E-2</v>
      </c>
      <c r="AC52">
        <f>(INDEX('AEO 2023 Table 42'!81:81,MATCH(AC$28,'AEO 2023 Table 42'!$13:$13,0))/100)*(SUM(AC$6:AC$7)/SUM(AC$6:AC$7,AC$14:AC$15))</f>
        <v>2.1896381970620257E-2</v>
      </c>
      <c r="AD52">
        <f>(INDEX('AEO 2023 Table 42'!81:81,MATCH(AD$28,'AEO 2023 Table 42'!$13:$13,0))/100)*(SUM(AD$6:AD$7)/SUM(AD$6:AD$7,AD$14:AD$15))</f>
        <v>2.1709135009997077E-2</v>
      </c>
      <c r="AE52">
        <f>(INDEX('AEO 2023 Table 42'!81:81,MATCH(AE$28,'AEO 2023 Table 42'!$13:$13,0))/100)*(SUM(AE$6:AE$7)/SUM(AE$6:AE$7,AE$14:AE$15))</f>
        <v>2.16421142183412E-2</v>
      </c>
    </row>
    <row r="53" spans="1:31" x14ac:dyDescent="0.35">
      <c r="A53" t="str">
        <f t="shared" si="7"/>
        <v>Two Seater</v>
      </c>
      <c r="B53">
        <f>(INDEX('AEO 2022 Table 42'!77:77,MATCH(B$28,'AEO 2022 Table 42'!$14:$14,0))/100)*(SUM(B$6:B$7)/SUM(B$6:B$7,B$14:B$15))</f>
        <v>9.6662336160708972E-3</v>
      </c>
      <c r="C53">
        <f>(INDEX('AEO 2023 Table 42'!82:82,MATCH(C$28,'AEO 2023 Table 42'!$13:$13,0))/100)*(SUM(C$6:C$7)/SUM(C$6:C$7,C$14:C$15))</f>
        <v>9.2834128607693581E-3</v>
      </c>
      <c r="D53">
        <f>(INDEX('AEO 2023 Table 42'!82:82,MATCH(D$28,'AEO 2023 Table 42'!$13:$13,0))/100)*(SUM(D$6:D$7)/SUM(D$6:D$7,D$14:D$15))</f>
        <v>8.937345037676226E-3</v>
      </c>
      <c r="E53">
        <f>(INDEX('AEO 2023 Table 42'!82:82,MATCH(E$28,'AEO 2023 Table 42'!$13:$13,0))/100)*(SUM(E$6:E$7)/SUM(E$6:E$7,E$14:E$15))</f>
        <v>7.9557517801245713E-3</v>
      </c>
      <c r="F53">
        <f>(INDEX('AEO 2023 Table 42'!82:82,MATCH(F$28,'AEO 2023 Table 42'!$13:$13,0))/100)*(SUM(F$6:F$7)/SUM(F$6:F$7,F$14:F$15))</f>
        <v>7.2585680805580862E-3</v>
      </c>
      <c r="G53">
        <f>(INDEX('AEO 2023 Table 42'!82:82,MATCH(G$28,'AEO 2023 Table 42'!$13:$13,0))/100)*(SUM(G$6:G$7)/SUM(G$6:G$7,G$14:G$15))</f>
        <v>6.5292622080305512E-3</v>
      </c>
      <c r="H53">
        <f>(INDEX('AEO 2023 Table 42'!82:82,MATCH(H$28,'AEO 2023 Table 42'!$13:$13,0))/100)*(SUM(H$6:H$7)/SUM(H$6:H$7,H$14:H$15))</f>
        <v>5.9846079997041019E-3</v>
      </c>
      <c r="I53">
        <f>(INDEX('AEO 2023 Table 42'!82:82,MATCH(I$28,'AEO 2023 Table 42'!$13:$13,0))/100)*(SUM(I$6:I$7)/SUM(I$6:I$7,I$14:I$15))</f>
        <v>5.53918135388077E-3</v>
      </c>
      <c r="J53">
        <f>(INDEX('AEO 2023 Table 42'!82:82,MATCH(J$28,'AEO 2023 Table 42'!$13:$13,0))/100)*(SUM(J$6:J$7)/SUM(J$6:J$7,J$14:J$15))</f>
        <v>5.1184348608002035E-3</v>
      </c>
      <c r="K53">
        <f>(INDEX('AEO 2023 Table 42'!82:82,MATCH(K$28,'AEO 2023 Table 42'!$13:$13,0))/100)*(SUM(K$6:K$7)/SUM(K$6:K$7,K$14:K$15))</f>
        <v>4.782155658644054E-3</v>
      </c>
      <c r="L53">
        <f>(INDEX('AEO 2023 Table 42'!82:82,MATCH(L$28,'AEO 2023 Table 42'!$13:$13,0))/100)*(SUM(L$6:L$7)/SUM(L$6:L$7,L$14:L$15))</f>
        <v>4.5015293982383553E-3</v>
      </c>
      <c r="M53">
        <f>(INDEX('AEO 2023 Table 42'!82:82,MATCH(M$28,'AEO 2023 Table 42'!$13:$13,0))/100)*(SUM(M$6:M$7)/SUM(M$6:M$7,M$14:M$15))</f>
        <v>4.2549491011652967E-3</v>
      </c>
      <c r="N53">
        <f>(INDEX('AEO 2023 Table 42'!82:82,MATCH(N$28,'AEO 2023 Table 42'!$13:$13,0))/100)*(SUM(N$6:N$7)/SUM(N$6:N$7,N$14:N$15))</f>
        <v>4.0421258114878358E-3</v>
      </c>
      <c r="O53">
        <f>(INDEX('AEO 2023 Table 42'!82:82,MATCH(O$28,'AEO 2023 Table 42'!$13:$13,0))/100)*(SUM(O$6:O$7)/SUM(O$6:O$7,O$14:O$15))</f>
        <v>3.8521313997957403E-3</v>
      </c>
      <c r="P53">
        <f>(INDEX('AEO 2023 Table 42'!82:82,MATCH(P$28,'AEO 2023 Table 42'!$13:$13,0))/100)*(SUM(P$6:P$7)/SUM(P$6:P$7,P$14:P$15))</f>
        <v>3.6918899579341325E-3</v>
      </c>
      <c r="Q53">
        <f>(INDEX('AEO 2023 Table 42'!82:82,MATCH(Q$28,'AEO 2023 Table 42'!$13:$13,0))/100)*(SUM(Q$6:Q$7)/SUM(Q$6:Q$7,Q$14:Q$15))</f>
        <v>3.5404725355542861E-3</v>
      </c>
      <c r="R53">
        <f>(INDEX('AEO 2023 Table 42'!82:82,MATCH(R$28,'AEO 2023 Table 42'!$13:$13,0))/100)*(SUM(R$6:R$7)/SUM(R$6:R$7,R$14:R$15))</f>
        <v>3.4272515835654816E-3</v>
      </c>
      <c r="S53">
        <f>(INDEX('AEO 2023 Table 42'!82:82,MATCH(S$28,'AEO 2023 Table 42'!$13:$13,0))/100)*(SUM(S$6:S$7)/SUM(S$6:S$7,S$14:S$15))</f>
        <v>3.3266860539239418E-3</v>
      </c>
      <c r="T53">
        <f>(INDEX('AEO 2023 Table 42'!82:82,MATCH(T$28,'AEO 2023 Table 42'!$13:$13,0))/100)*(SUM(T$6:T$7)/SUM(T$6:T$7,T$14:T$15))</f>
        <v>3.2456129124352152E-3</v>
      </c>
      <c r="U53">
        <f>(INDEX('AEO 2023 Table 42'!82:82,MATCH(U$28,'AEO 2023 Table 42'!$13:$13,0))/100)*(SUM(U$6:U$7)/SUM(U$6:U$7,U$14:U$15))</f>
        <v>3.1781529538031724E-3</v>
      </c>
      <c r="V53">
        <f>(INDEX('AEO 2023 Table 42'!82:82,MATCH(V$28,'AEO 2023 Table 42'!$13:$13,0))/100)*(SUM(V$6:V$7)/SUM(V$6:V$7,V$14:V$15))</f>
        <v>3.116825465410047E-3</v>
      </c>
      <c r="W53">
        <f>(INDEX('AEO 2023 Table 42'!82:82,MATCH(W$28,'AEO 2023 Table 42'!$13:$13,0))/100)*(SUM(W$6:W$7)/SUM(W$6:W$7,W$14:W$15))</f>
        <v>3.0651101128314115E-3</v>
      </c>
      <c r="X53">
        <f>(INDEX('AEO 2023 Table 42'!82:82,MATCH(X$28,'AEO 2023 Table 42'!$13:$13,0))/100)*(SUM(X$6:X$7)/SUM(X$6:X$7,X$14:X$15))</f>
        <v>3.0242278002834905E-3</v>
      </c>
      <c r="Y53">
        <f>(INDEX('AEO 2023 Table 42'!82:82,MATCH(Y$28,'AEO 2023 Table 42'!$13:$13,0))/100)*(SUM(Y$6:Y$7)/SUM(Y$6:Y$7,Y$14:Y$15))</f>
        <v>2.9923004602380563E-3</v>
      </c>
      <c r="Z53">
        <f>(INDEX('AEO 2023 Table 42'!82:82,MATCH(Z$28,'AEO 2023 Table 42'!$13:$13,0))/100)*(SUM(Z$6:Z$7)/SUM(Z$6:Z$7,Z$14:Z$15))</f>
        <v>2.9626829029965798E-3</v>
      </c>
      <c r="AA53">
        <f>(INDEX('AEO 2023 Table 42'!82:82,MATCH(AA$28,'AEO 2023 Table 42'!$13:$13,0))/100)*(SUM(AA$6:AA$7)/SUM(AA$6:AA$7,AA$14:AA$15))</f>
        <v>2.9392006232518606E-3</v>
      </c>
      <c r="AB53">
        <f>(INDEX('AEO 2023 Table 42'!82:82,MATCH(AB$28,'AEO 2023 Table 42'!$13:$13,0))/100)*(SUM(AB$6:AB$7)/SUM(AB$6:AB$7,AB$14:AB$15))</f>
        <v>2.9187336616169723E-3</v>
      </c>
      <c r="AC53">
        <f>(INDEX('AEO 2023 Table 42'!82:82,MATCH(AC$28,'AEO 2023 Table 42'!$13:$13,0))/100)*(SUM(AC$6:AC$7)/SUM(AC$6:AC$7,AC$14:AC$15))</f>
        <v>2.9021241703716832E-3</v>
      </c>
      <c r="AD53">
        <f>(INDEX('AEO 2023 Table 42'!82:82,MATCH(AD$28,'AEO 2023 Table 42'!$13:$13,0))/100)*(SUM(AD$6:AD$7)/SUM(AD$6:AD$7,AD$14:AD$15))</f>
        <v>2.8877097252888403E-3</v>
      </c>
      <c r="AE53">
        <f>(INDEX('AEO 2023 Table 42'!82:82,MATCH(AE$28,'AEO 2023 Table 42'!$13:$13,0))/100)*(SUM(AE$6:AE$7)/SUM(AE$6:AE$7,AE$14:AE$15))</f>
        <v>2.8783713912911577E-3</v>
      </c>
    </row>
    <row r="54" spans="1:31" x14ac:dyDescent="0.35">
      <c r="A54" t="str">
        <f t="shared" si="7"/>
        <v>Small Crossover Utility</v>
      </c>
      <c r="B54">
        <f>(INDEX('AEO 2022 Table 42'!78:78,MATCH(B$28,'AEO 2022 Table 42'!$14:$14,0))/100)*(SUM(B$6:B$7)/SUM(B$6:B$7,B$14:B$15))</f>
        <v>0.29284498919010082</v>
      </c>
      <c r="C54">
        <f>(INDEX('AEO 2023 Table 42'!83:83,MATCH(C$28,'AEO 2023 Table 42'!$13:$13,0))/100)*(SUM(C$6:C$7)/SUM(C$6:C$7,C$14:C$15))</f>
        <v>0.2726681231602156</v>
      </c>
      <c r="D54">
        <f>(INDEX('AEO 2023 Table 42'!83:83,MATCH(D$28,'AEO 2023 Table 42'!$13:$13,0))/100)*(SUM(D$6:D$7)/SUM(D$6:D$7,D$14:D$15))</f>
        <v>0.22010040616469084</v>
      </c>
      <c r="E54">
        <f>(INDEX('AEO 2023 Table 42'!83:83,MATCH(E$28,'AEO 2023 Table 42'!$13:$13,0))/100)*(SUM(E$6:E$7)/SUM(E$6:E$7,E$14:E$15))</f>
        <v>0.208851634327195</v>
      </c>
      <c r="F54">
        <f>(INDEX('AEO 2023 Table 42'!83:83,MATCH(F$28,'AEO 2023 Table 42'!$13:$13,0))/100)*(SUM(F$6:F$7)/SUM(F$6:F$7,F$14:F$15))</f>
        <v>0.17996425257117868</v>
      </c>
      <c r="G54">
        <f>(INDEX('AEO 2023 Table 42'!83:83,MATCH(G$28,'AEO 2023 Table 42'!$13:$13,0))/100)*(SUM(G$6:G$7)/SUM(G$6:G$7,G$14:G$15))</f>
        <v>0.17255136330058876</v>
      </c>
      <c r="H54">
        <f>(INDEX('AEO 2023 Table 42'!83:83,MATCH(H$28,'AEO 2023 Table 42'!$13:$13,0))/100)*(SUM(H$6:H$7)/SUM(H$6:H$7,H$14:H$15))</f>
        <v>0.16110074568938992</v>
      </c>
      <c r="I54">
        <f>(INDEX('AEO 2023 Table 42'!83:83,MATCH(I$28,'AEO 2023 Table 42'!$13:$13,0))/100)*(SUM(I$6:I$7)/SUM(I$6:I$7,I$14:I$15))</f>
        <v>0.14986791174288616</v>
      </c>
      <c r="J54">
        <f>(INDEX('AEO 2023 Table 42'!83:83,MATCH(J$28,'AEO 2023 Table 42'!$13:$13,0))/100)*(SUM(J$6:J$7)/SUM(J$6:J$7,J$14:J$15))</f>
        <v>0.14100835881655024</v>
      </c>
      <c r="K54">
        <f>(INDEX('AEO 2023 Table 42'!83:83,MATCH(K$28,'AEO 2023 Table 42'!$13:$13,0))/100)*(SUM(K$6:K$7)/SUM(K$6:K$7,K$14:K$15))</f>
        <v>0.13312822965688292</v>
      </c>
      <c r="L54">
        <f>(INDEX('AEO 2023 Table 42'!83:83,MATCH(L$28,'AEO 2023 Table 42'!$13:$13,0))/100)*(SUM(L$6:L$7)/SUM(L$6:L$7,L$14:L$15))</f>
        <v>0.12571890652846876</v>
      </c>
      <c r="M54">
        <f>(INDEX('AEO 2023 Table 42'!83:83,MATCH(M$28,'AEO 2023 Table 42'!$13:$13,0))/100)*(SUM(M$6:M$7)/SUM(M$6:M$7,M$14:M$15))</f>
        <v>0.11999858078562656</v>
      </c>
      <c r="N54">
        <f>(INDEX('AEO 2023 Table 42'!83:83,MATCH(N$28,'AEO 2023 Table 42'!$13:$13,0))/100)*(SUM(N$6:N$7)/SUM(N$6:N$7,N$14:N$15))</f>
        <v>0.11478518129621758</v>
      </c>
      <c r="O54">
        <f>(INDEX('AEO 2023 Table 42'!83:83,MATCH(O$28,'AEO 2023 Table 42'!$13:$13,0))/100)*(SUM(O$6:O$7)/SUM(O$6:O$7,O$14:O$15))</f>
        <v>0.1100341587837451</v>
      </c>
      <c r="P54">
        <f>(INDEX('AEO 2023 Table 42'!83:83,MATCH(P$28,'AEO 2023 Table 42'!$13:$13,0))/100)*(SUM(P$6:P$7)/SUM(P$6:P$7,P$14:P$15))</f>
        <v>0.10556913056609731</v>
      </c>
      <c r="Q54">
        <f>(INDEX('AEO 2023 Table 42'!83:83,MATCH(Q$28,'AEO 2023 Table 42'!$13:$13,0))/100)*(SUM(Q$6:Q$7)/SUM(Q$6:Q$7,Q$14:Q$15))</f>
        <v>0.10297353875756124</v>
      </c>
      <c r="R54">
        <f>(INDEX('AEO 2023 Table 42'!83:83,MATCH(R$28,'AEO 2023 Table 42'!$13:$13,0))/100)*(SUM(R$6:R$7)/SUM(R$6:R$7,R$14:R$15))</f>
        <v>9.9351673573591717E-2</v>
      </c>
      <c r="S54">
        <f>(INDEX('AEO 2023 Table 42'!83:83,MATCH(S$28,'AEO 2023 Table 42'!$13:$13,0))/100)*(SUM(S$6:S$7)/SUM(S$6:S$7,S$14:S$15))</f>
        <v>9.7117493863205895E-2</v>
      </c>
      <c r="T54">
        <f>(INDEX('AEO 2023 Table 42'!83:83,MATCH(T$28,'AEO 2023 Table 42'!$13:$13,0))/100)*(SUM(T$6:T$7)/SUM(T$6:T$7,T$14:T$15))</f>
        <v>9.5280966415594817E-2</v>
      </c>
      <c r="U54">
        <f>(INDEX('AEO 2023 Table 42'!83:83,MATCH(U$28,'AEO 2023 Table 42'!$13:$13,0))/100)*(SUM(U$6:U$7)/SUM(U$6:U$7,U$14:U$15))</f>
        <v>9.2768881551862109E-2</v>
      </c>
      <c r="V54">
        <f>(INDEX('AEO 2023 Table 42'!83:83,MATCH(V$28,'AEO 2023 Table 42'!$13:$13,0))/100)*(SUM(V$6:V$7)/SUM(V$6:V$7,V$14:V$15))</f>
        <v>9.1288163292905358E-2</v>
      </c>
      <c r="W54">
        <f>(INDEX('AEO 2023 Table 42'!83:83,MATCH(W$28,'AEO 2023 Table 42'!$13:$13,0))/100)*(SUM(W$6:W$7)/SUM(W$6:W$7,W$14:W$15))</f>
        <v>9.0405236787694215E-2</v>
      </c>
      <c r="X54">
        <f>(INDEX('AEO 2023 Table 42'!83:83,MATCH(X$28,'AEO 2023 Table 42'!$13:$13,0))/100)*(SUM(X$6:X$7)/SUM(X$6:X$7,X$14:X$15))</f>
        <v>8.9375181709235266E-2</v>
      </c>
      <c r="Y54">
        <f>(INDEX('AEO 2023 Table 42'!83:83,MATCH(Y$28,'AEO 2023 Table 42'!$13:$13,0))/100)*(SUM(Y$6:Y$7)/SUM(Y$6:Y$7,Y$14:Y$15))</f>
        <v>8.8362057332548219E-2</v>
      </c>
      <c r="Z54">
        <f>(INDEX('AEO 2023 Table 42'!83:83,MATCH(Z$28,'AEO 2023 Table 42'!$13:$13,0))/100)*(SUM(Z$6:Z$7)/SUM(Z$6:Z$7,Z$14:Z$15))</f>
        <v>8.8133506272661102E-2</v>
      </c>
      <c r="AA54">
        <f>(INDEX('AEO 2023 Table 42'!83:83,MATCH(AA$28,'AEO 2023 Table 42'!$13:$13,0))/100)*(SUM(AA$6:AA$7)/SUM(AA$6:AA$7,AA$14:AA$15))</f>
        <v>8.769546854881069E-2</v>
      </c>
      <c r="AB54">
        <f>(INDEX('AEO 2023 Table 42'!83:83,MATCH(AB$28,'AEO 2023 Table 42'!$13:$13,0))/100)*(SUM(AB$6:AB$7)/SUM(AB$6:AB$7,AB$14:AB$15))</f>
        <v>8.7361867851436459E-2</v>
      </c>
      <c r="AC54">
        <f>(INDEX('AEO 2023 Table 42'!83:83,MATCH(AC$28,'AEO 2023 Table 42'!$13:$13,0))/100)*(SUM(AC$6:AC$7)/SUM(AC$6:AC$7,AC$14:AC$15))</f>
        <v>8.7107306916748298E-2</v>
      </c>
      <c r="AD54">
        <f>(INDEX('AEO 2023 Table 42'!83:83,MATCH(AD$28,'AEO 2023 Table 42'!$13:$13,0))/100)*(SUM(AD$6:AD$7)/SUM(AD$6:AD$7,AD$14:AD$15))</f>
        <v>8.7070869901330991E-2</v>
      </c>
      <c r="AE54">
        <f>(INDEX('AEO 2023 Table 42'!83:83,MATCH(AE$28,'AEO 2023 Table 42'!$13:$13,0))/100)*(SUM(AE$6:AE$7)/SUM(AE$6:AE$7,AE$14:AE$15))</f>
        <v>8.6923041258461328E-2</v>
      </c>
    </row>
    <row r="55" spans="1:31" x14ac:dyDescent="0.35">
      <c r="A55" t="str">
        <f t="shared" si="7"/>
        <v>Large Crossover Utility</v>
      </c>
      <c r="B55">
        <f>(INDEX('AEO 2022 Table 42'!79:79,MATCH(B$28,'AEO 2022 Table 42'!$14:$14,0))/100)*(SUM(B$6:B$7)/SUM(B$6:B$7,B$14:B$15))</f>
        <v>5.0515075490077492E-2</v>
      </c>
      <c r="C55">
        <f>(INDEX('AEO 2023 Table 42'!84:84,MATCH(C$28,'AEO 2023 Table 42'!$13:$13,0))/100)*(SUM(C$6:C$7)/SUM(C$6:C$7,C$14:C$15))</f>
        <v>6.606800167882583E-2</v>
      </c>
      <c r="D55">
        <f>(INDEX('AEO 2023 Table 42'!84:84,MATCH(D$28,'AEO 2023 Table 42'!$13:$13,0))/100)*(SUM(D$6:D$7)/SUM(D$6:D$7,D$14:D$15))</f>
        <v>7.0654940388201692E-2</v>
      </c>
      <c r="E55">
        <f>(INDEX('AEO 2023 Table 42'!84:84,MATCH(E$28,'AEO 2023 Table 42'!$13:$13,0))/100)*(SUM(E$6:E$7)/SUM(E$6:E$7,E$14:E$15))</f>
        <v>6.3943991646531112E-2</v>
      </c>
      <c r="F55">
        <f>(INDEX('AEO 2023 Table 42'!84:84,MATCH(F$28,'AEO 2023 Table 42'!$13:$13,0))/100)*(SUM(F$6:F$7)/SUM(F$6:F$7,F$14:F$15))</f>
        <v>6.0488445663166218E-2</v>
      </c>
      <c r="G55">
        <f>(INDEX('AEO 2023 Table 42'!84:84,MATCH(G$28,'AEO 2023 Table 42'!$13:$13,0))/100)*(SUM(G$6:G$7)/SUM(G$6:G$7,G$14:G$15))</f>
        <v>5.5376686916034576E-2</v>
      </c>
      <c r="H55">
        <f>(INDEX('AEO 2023 Table 42'!84:84,MATCH(H$28,'AEO 2023 Table 42'!$13:$13,0))/100)*(SUM(H$6:H$7)/SUM(H$6:H$7,H$14:H$15))</f>
        <v>5.0968277890982114E-2</v>
      </c>
      <c r="I55">
        <f>(INDEX('AEO 2023 Table 42'!84:84,MATCH(I$28,'AEO 2023 Table 42'!$13:$13,0))/100)*(SUM(I$6:I$7)/SUM(I$6:I$7,I$14:I$15))</f>
        <v>4.7529407083020052E-2</v>
      </c>
      <c r="J55">
        <f>(INDEX('AEO 2023 Table 42'!84:84,MATCH(J$28,'AEO 2023 Table 42'!$13:$13,0))/100)*(SUM(J$6:J$7)/SUM(J$6:J$7,J$14:J$15))</f>
        <v>4.4991839720637423E-2</v>
      </c>
      <c r="K55">
        <f>(INDEX('AEO 2023 Table 42'!84:84,MATCH(K$28,'AEO 2023 Table 42'!$13:$13,0))/100)*(SUM(K$6:K$7)/SUM(K$6:K$7,K$14:K$15))</f>
        <v>4.2422179227600734E-2</v>
      </c>
      <c r="L55">
        <f>(INDEX('AEO 2023 Table 42'!84:84,MATCH(L$28,'AEO 2023 Table 42'!$13:$13,0))/100)*(SUM(L$6:L$7)/SUM(L$6:L$7,L$14:L$15))</f>
        <v>4.0500023180921198E-2</v>
      </c>
      <c r="M55">
        <f>(INDEX('AEO 2023 Table 42'!84:84,MATCH(M$28,'AEO 2023 Table 42'!$13:$13,0))/100)*(SUM(M$6:M$7)/SUM(M$6:M$7,M$14:M$15))</f>
        <v>3.8603761105352415E-2</v>
      </c>
      <c r="N55">
        <f>(INDEX('AEO 2023 Table 42'!84:84,MATCH(N$28,'AEO 2023 Table 42'!$13:$13,0))/100)*(SUM(N$6:N$7)/SUM(N$6:N$7,N$14:N$15))</f>
        <v>3.6915863208977301E-2</v>
      </c>
      <c r="O55">
        <f>(INDEX('AEO 2023 Table 42'!84:84,MATCH(O$28,'AEO 2023 Table 42'!$13:$13,0))/100)*(SUM(O$6:O$7)/SUM(O$6:O$7,O$14:O$15))</f>
        <v>3.5513871666666669E-2</v>
      </c>
      <c r="P55">
        <f>(INDEX('AEO 2023 Table 42'!84:84,MATCH(P$28,'AEO 2023 Table 42'!$13:$13,0))/100)*(SUM(P$6:P$7)/SUM(P$6:P$7,P$14:P$15))</f>
        <v>3.4357802536108997E-2</v>
      </c>
      <c r="Q55">
        <f>(INDEX('AEO 2023 Table 42'!84:84,MATCH(Q$28,'AEO 2023 Table 42'!$13:$13,0))/100)*(SUM(Q$6:Q$7)/SUM(Q$6:Q$7,Q$14:Q$15))</f>
        <v>3.3007952440509206E-2</v>
      </c>
      <c r="R55">
        <f>(INDEX('AEO 2023 Table 42'!84:84,MATCH(R$28,'AEO 2023 Table 42'!$13:$13,0))/100)*(SUM(R$6:R$7)/SUM(R$6:R$7,R$14:R$15))</f>
        <v>3.2298017109063978E-2</v>
      </c>
      <c r="S55">
        <f>(INDEX('AEO 2023 Table 42'!84:84,MATCH(S$28,'AEO 2023 Table 42'!$13:$13,0))/100)*(SUM(S$6:S$7)/SUM(S$6:S$7,S$14:S$15))</f>
        <v>3.1487281532731608E-2</v>
      </c>
      <c r="T55">
        <f>(INDEX('AEO 2023 Table 42'!84:84,MATCH(T$28,'AEO 2023 Table 42'!$13:$13,0))/100)*(SUM(T$6:T$7)/SUM(T$6:T$7,T$14:T$15))</f>
        <v>3.0714415110410113E-2</v>
      </c>
      <c r="U55">
        <f>(INDEX('AEO 2023 Table 42'!84:84,MATCH(U$28,'AEO 2023 Table 42'!$13:$13,0))/100)*(SUM(U$6:U$7)/SUM(U$6:U$7,U$14:U$15))</f>
        <v>3.0465428450378373E-2</v>
      </c>
      <c r="V55">
        <f>(INDEX('AEO 2023 Table 42'!84:84,MATCH(V$28,'AEO 2023 Table 42'!$13:$13,0))/100)*(SUM(V$6:V$7)/SUM(V$6:V$7,V$14:V$15))</f>
        <v>3.0024623361751778E-2</v>
      </c>
      <c r="W55">
        <f>(INDEX('AEO 2023 Table 42'!84:84,MATCH(W$28,'AEO 2023 Table 42'!$13:$13,0))/100)*(SUM(W$6:W$7)/SUM(W$6:W$7,W$14:W$15))</f>
        <v>2.9604840497828317E-2</v>
      </c>
      <c r="X55">
        <f>(INDEX('AEO 2023 Table 42'!84:84,MATCH(X$28,'AEO 2023 Table 42'!$13:$13,0))/100)*(SUM(X$6:X$7)/SUM(X$6:X$7,X$14:X$15))</f>
        <v>2.9413062228280024E-2</v>
      </c>
      <c r="Y55">
        <f>(INDEX('AEO 2023 Table 42'!84:84,MATCH(Y$28,'AEO 2023 Table 42'!$13:$13,0))/100)*(SUM(Y$6:Y$7)/SUM(Y$6:Y$7,Y$14:Y$15))</f>
        <v>2.9331664801854188E-2</v>
      </c>
      <c r="Z55">
        <f>(INDEX('AEO 2023 Table 42'!84:84,MATCH(Z$28,'AEO 2023 Table 42'!$13:$13,0))/100)*(SUM(Z$6:Z$7)/SUM(Z$6:Z$7,Z$14:Z$15))</f>
        <v>2.9088295547036101E-2</v>
      </c>
      <c r="AA55">
        <f>(INDEX('AEO 2023 Table 42'!84:84,MATCH(AA$28,'AEO 2023 Table 42'!$13:$13,0))/100)*(SUM(AA$6:AA$7)/SUM(AA$6:AA$7,AA$14:AA$15))</f>
        <v>2.8983687072062579E-2</v>
      </c>
      <c r="AB55">
        <f>(INDEX('AEO 2023 Table 42'!84:84,MATCH(AB$28,'AEO 2023 Table 42'!$13:$13,0))/100)*(SUM(AB$6:AB$7)/SUM(AB$6:AB$7,AB$14:AB$15))</f>
        <v>2.8904754839341865E-2</v>
      </c>
      <c r="AC55">
        <f>(INDEX('AEO 2023 Table 42'!84:84,MATCH(AC$28,'AEO 2023 Table 42'!$13:$13,0))/100)*(SUM(AC$6:AC$7)/SUM(AC$6:AC$7,AC$14:AC$15))</f>
        <v>2.8857180477026151E-2</v>
      </c>
      <c r="AD55">
        <f>(INDEX('AEO 2023 Table 42'!84:84,MATCH(AD$28,'AEO 2023 Table 42'!$13:$13,0))/100)*(SUM(AD$6:AD$7)/SUM(AD$6:AD$7,AD$14:AD$15))</f>
        <v>2.8800583007166349E-2</v>
      </c>
      <c r="AE55">
        <f>(INDEX('AEO 2023 Table 42'!84:84,MATCH(AE$28,'AEO 2023 Table 42'!$13:$13,0))/100)*(SUM(AE$6:AE$7)/SUM(AE$6:AE$7,AE$14:AE$15))</f>
        <v>2.8854300359332986E-2</v>
      </c>
    </row>
    <row r="56" spans="1:31" x14ac:dyDescent="0.35">
      <c r="A56" t="str">
        <f t="shared" si="7"/>
        <v>Small Pickup</v>
      </c>
      <c r="B56">
        <f>(INDEX('AEO 2022 Table 42'!81:81,MATCH(B$28,'AEO 2022 Table 42'!$14:$14,0))/100)*(SUM(B$14:B$15)/SUM(B$6:B$7,B$14:B$15))</f>
        <v>2.206745365869448E-3</v>
      </c>
      <c r="C56">
        <f>(INDEX('AEO 2023 Table 42'!87:87,MATCH(C$28,'AEO 2023 Table 42'!$13:$13,0))/100)*(SUM(C$14:C$15)/SUM(C$6:C$7,C$14:C$15))</f>
        <v>3.5170925379159122E-3</v>
      </c>
      <c r="D56">
        <f>(INDEX('AEO 2023 Table 42'!87:87,MATCH(D$28,'AEO 2023 Table 42'!$13:$13,0))/100)*(SUM(D$14:D$15)/SUM(D$6:D$7,D$14:D$15))</f>
        <v>6.2469774159558253E-3</v>
      </c>
      <c r="E56">
        <f>(INDEX('AEO 2023 Table 42'!87:87,MATCH(E$28,'AEO 2023 Table 42'!$13:$13,0))/100)*(SUM(E$14:E$15)/SUM(E$6:E$7,E$14:E$15))</f>
        <v>8.1697151014228676E-3</v>
      </c>
      <c r="F56">
        <f>(INDEX('AEO 2023 Table 42'!87:87,MATCH(F$28,'AEO 2023 Table 42'!$13:$13,0))/100)*(SUM(F$14:F$15)/SUM(F$6:F$7,F$14:F$15))</f>
        <v>1.0432171941842504E-2</v>
      </c>
      <c r="G56">
        <f>(INDEX('AEO 2023 Table 42'!87:87,MATCH(G$28,'AEO 2023 Table 42'!$13:$13,0))/100)*(SUM(G$14:G$15)/SUM(G$6:G$7,G$14:G$15))</f>
        <v>1.1611941124489471E-2</v>
      </c>
      <c r="H56">
        <f>(INDEX('AEO 2023 Table 42'!87:87,MATCH(H$28,'AEO 2023 Table 42'!$13:$13,0))/100)*(SUM(H$14:H$15)/SUM(H$6:H$7,H$14:H$15))</f>
        <v>1.2820901450796111E-2</v>
      </c>
      <c r="I56">
        <f>(INDEX('AEO 2023 Table 42'!87:87,MATCH(I$28,'AEO 2023 Table 42'!$13:$13,0))/100)*(SUM(I$14:I$15)/SUM(I$6:I$7,I$14:I$15))</f>
        <v>1.3922352086025696E-2</v>
      </c>
      <c r="J56">
        <f>(INDEX('AEO 2023 Table 42'!87:87,MATCH(J$28,'AEO 2023 Table 42'!$13:$13,0))/100)*(SUM(J$14:J$15)/SUM(J$6:J$7,J$14:J$15))</f>
        <v>1.4779886593415224E-2</v>
      </c>
      <c r="K56">
        <f>(INDEX('AEO 2023 Table 42'!87:87,MATCH(K$28,'AEO 2023 Table 42'!$13:$13,0))/100)*(SUM(K$14:K$15)/SUM(K$6:K$7,K$14:K$15))</f>
        <v>1.5476881519876881E-2</v>
      </c>
      <c r="L56">
        <f>(INDEX('AEO 2023 Table 42'!87:87,MATCH(L$28,'AEO 2023 Table 42'!$13:$13,0))/100)*(SUM(L$14:L$15)/SUM(L$6:L$7,L$14:L$15))</f>
        <v>1.6157839275762701E-2</v>
      </c>
      <c r="M56">
        <f>(INDEX('AEO 2023 Table 42'!87:87,MATCH(M$28,'AEO 2023 Table 42'!$13:$13,0))/100)*(SUM(M$14:M$15)/SUM(M$6:M$7,M$14:M$15))</f>
        <v>1.6635358243624783E-2</v>
      </c>
      <c r="N56">
        <f>(INDEX('AEO 2023 Table 42'!87:87,MATCH(N$28,'AEO 2023 Table 42'!$13:$13,0))/100)*(SUM(N$14:N$15)/SUM(N$6:N$7,N$14:N$15))</f>
        <v>1.7077809488094359E-2</v>
      </c>
      <c r="O56">
        <f>(INDEX('AEO 2023 Table 42'!87:87,MATCH(O$28,'AEO 2023 Table 42'!$13:$13,0))/100)*(SUM(O$14:O$15)/SUM(O$6:O$7,O$14:O$15))</f>
        <v>1.7519074079043233E-2</v>
      </c>
      <c r="P56">
        <f>(INDEX('AEO 2023 Table 42'!87:87,MATCH(P$28,'AEO 2023 Table 42'!$13:$13,0))/100)*(SUM(P$14:P$15)/SUM(P$6:P$7,P$14:P$15))</f>
        <v>1.7924607481798166E-2</v>
      </c>
      <c r="Q56">
        <f>(INDEX('AEO 2023 Table 42'!87:87,MATCH(Q$28,'AEO 2023 Table 42'!$13:$13,0))/100)*(SUM(Q$14:Q$15)/SUM(Q$6:Q$7,Q$14:Q$15))</f>
        <v>1.8033060832068428E-2</v>
      </c>
      <c r="R56">
        <f>(INDEX('AEO 2023 Table 42'!87:87,MATCH(R$28,'AEO 2023 Table 42'!$13:$13,0))/100)*(SUM(R$14:R$15)/SUM(R$6:R$7,R$14:R$15))</f>
        <v>1.8403465771338268E-2</v>
      </c>
      <c r="S56">
        <f>(INDEX('AEO 2023 Table 42'!87:87,MATCH(S$28,'AEO 2023 Table 42'!$13:$13,0))/100)*(SUM(S$14:S$15)/SUM(S$6:S$7,S$14:S$15))</f>
        <v>1.857329204256656E-2</v>
      </c>
      <c r="T56">
        <f>(INDEX('AEO 2023 Table 42'!87:87,MATCH(T$28,'AEO 2023 Table 42'!$13:$13,0))/100)*(SUM(T$14:T$15)/SUM(T$6:T$7,T$14:T$15))</f>
        <v>1.8673692259395816E-2</v>
      </c>
      <c r="U56">
        <f>(INDEX('AEO 2023 Table 42'!87:87,MATCH(U$28,'AEO 2023 Table 42'!$13:$13,0))/100)*(SUM(U$14:U$15)/SUM(U$6:U$7,U$14:U$15))</f>
        <v>1.8972037119743119E-2</v>
      </c>
      <c r="V56">
        <f>(INDEX('AEO 2023 Table 42'!87:87,MATCH(V$28,'AEO 2023 Table 42'!$13:$13,0))/100)*(SUM(V$14:V$15)/SUM(V$6:V$7,V$14:V$15))</f>
        <v>1.9087704440813556E-2</v>
      </c>
      <c r="W56">
        <f>(INDEX('AEO 2023 Table 42'!87:87,MATCH(W$28,'AEO 2023 Table 42'!$13:$13,0))/100)*(SUM(W$14:W$15)/SUM(W$6:W$7,W$14:W$15))</f>
        <v>1.9114061898489746E-2</v>
      </c>
      <c r="X56">
        <f>(INDEX('AEO 2023 Table 42'!87:87,MATCH(X$28,'AEO 2023 Table 42'!$13:$13,0))/100)*(SUM(X$14:X$15)/SUM(X$6:X$7,X$14:X$15))</f>
        <v>1.9220363978002204E-2</v>
      </c>
      <c r="Y56">
        <f>(INDEX('AEO 2023 Table 42'!87:87,MATCH(Y$28,'AEO 2023 Table 42'!$13:$13,0))/100)*(SUM(Y$14:Y$15)/SUM(Y$6:Y$7,Y$14:Y$15))</f>
        <v>1.935593546427971E-2</v>
      </c>
      <c r="Z56">
        <f>(INDEX('AEO 2023 Table 42'!87:87,MATCH(Z$28,'AEO 2023 Table 42'!$13:$13,0))/100)*(SUM(Z$14:Z$15)/SUM(Z$6:Z$7,Z$14:Z$15))</f>
        <v>1.9310441967068132E-2</v>
      </c>
      <c r="AA56">
        <f>(INDEX('AEO 2023 Table 42'!87:87,MATCH(AA$28,'AEO 2023 Table 42'!$13:$13,0))/100)*(SUM(AA$14:AA$15)/SUM(AA$6:AA$7,AA$14:AA$15))</f>
        <v>1.9343030948567201E-2</v>
      </c>
      <c r="AB56">
        <f>(INDEX('AEO 2023 Table 42'!87:87,MATCH(AB$28,'AEO 2023 Table 42'!$13:$13,0))/100)*(SUM(AB$14:AB$15)/SUM(AB$6:AB$7,AB$14:AB$15))</f>
        <v>1.9363327092233307E-2</v>
      </c>
      <c r="AC56">
        <f>(INDEX('AEO 2023 Table 42'!87:87,MATCH(AC$28,'AEO 2023 Table 42'!$13:$13,0))/100)*(SUM(AC$14:AC$15)/SUM(AC$6:AC$7,AC$14:AC$15))</f>
        <v>1.9379881661518189E-2</v>
      </c>
      <c r="AD56">
        <f>(INDEX('AEO 2023 Table 42'!87:87,MATCH(AD$28,'AEO 2023 Table 42'!$13:$13,0))/100)*(SUM(AD$14:AD$15)/SUM(AD$6:AD$7,AD$14:AD$15))</f>
        <v>1.9357482589610345E-2</v>
      </c>
      <c r="AE56">
        <f>(INDEX('AEO 2023 Table 42'!87:87,MATCH(AE$28,'AEO 2023 Table 42'!$13:$13,0))/100)*(SUM(AE$14:AE$15)/SUM(AE$6:AE$7,AE$14:AE$15))</f>
        <v>1.9383265568826618E-2</v>
      </c>
    </row>
    <row r="57" spans="1:31" x14ac:dyDescent="0.35">
      <c r="A57" t="str">
        <f t="shared" si="7"/>
        <v>Large Pickup</v>
      </c>
      <c r="B57">
        <f>(INDEX('AEO 2022 Table 42'!82:82,MATCH(B$28,'AEO 2022 Table 42'!$14:$14,0))/100)*(SUM(B$14:B$15)/SUM(B$6:B$7,B$14:B$15))</f>
        <v>1.468243695626398E-2</v>
      </c>
      <c r="C57">
        <f>(INDEX('AEO 2023 Table 42'!88:88,MATCH(C$28,'AEO 2023 Table 42'!$13:$13,0))/100)*(SUM(C$14:C$15)/SUM(C$6:C$7,C$14:C$15))</f>
        <v>3.3234271269108967E-2</v>
      </c>
      <c r="D57">
        <f>(INDEX('AEO 2023 Table 42'!88:88,MATCH(D$28,'AEO 2023 Table 42'!$13:$13,0))/100)*(SUM(D$14:D$15)/SUM(D$6:D$7,D$14:D$15))</f>
        <v>4.9850363811163666E-2</v>
      </c>
      <c r="E57">
        <f>(INDEX('AEO 2023 Table 42'!88:88,MATCH(E$28,'AEO 2023 Table 42'!$13:$13,0))/100)*(SUM(E$14:E$15)/SUM(E$6:E$7,E$14:E$15))</f>
        <v>6.8043975821357558E-2</v>
      </c>
      <c r="F57">
        <f>(INDEX('AEO 2023 Table 42'!88:88,MATCH(F$28,'AEO 2023 Table 42'!$13:$13,0))/100)*(SUM(F$14:F$15)/SUM(F$6:F$7,F$14:F$15))</f>
        <v>8.4172029169631457E-2</v>
      </c>
      <c r="G57">
        <f>(INDEX('AEO 2023 Table 42'!88:88,MATCH(G$28,'AEO 2023 Table 42'!$13:$13,0))/100)*(SUM(G$14:G$15)/SUM(G$6:G$7,G$14:G$15))</f>
        <v>9.8283458870630669E-2</v>
      </c>
      <c r="H57">
        <f>(INDEX('AEO 2023 Table 42'!88:88,MATCH(H$28,'AEO 2023 Table 42'!$13:$13,0))/100)*(SUM(H$14:H$15)/SUM(H$6:H$7,H$14:H$15))</f>
        <v>0.10950315200080316</v>
      </c>
      <c r="I57">
        <f>(INDEX('AEO 2023 Table 42'!88:88,MATCH(I$28,'AEO 2023 Table 42'!$13:$13,0))/100)*(SUM(I$14:I$15)/SUM(I$6:I$7,I$14:I$15))</f>
        <v>0.11919728776446432</v>
      </c>
      <c r="J57">
        <f>(INDEX('AEO 2023 Table 42'!88:88,MATCH(J$28,'AEO 2023 Table 42'!$13:$13,0))/100)*(SUM(J$14:J$15)/SUM(J$6:J$7,J$14:J$15))</f>
        <v>0.12787519332465569</v>
      </c>
      <c r="K57">
        <f>(INDEX('AEO 2023 Table 42'!88:88,MATCH(K$28,'AEO 2023 Table 42'!$13:$13,0))/100)*(SUM(K$14:K$15)/SUM(K$6:K$7,K$14:K$15))</f>
        <v>0.13516711106478435</v>
      </c>
      <c r="L57">
        <f>(INDEX('AEO 2023 Table 42'!88:88,MATCH(L$28,'AEO 2023 Table 42'!$13:$13,0))/100)*(SUM(L$14:L$15)/SUM(L$6:L$7,L$14:L$15))</f>
        <v>0.14119288330914553</v>
      </c>
      <c r="M57">
        <f>(INDEX('AEO 2023 Table 42'!88:88,MATCH(M$28,'AEO 2023 Table 42'!$13:$13,0))/100)*(SUM(M$14:M$15)/SUM(M$6:M$7,M$14:M$15))</f>
        <v>0.14648569351614224</v>
      </c>
      <c r="N57">
        <f>(INDEX('AEO 2023 Table 42'!88:88,MATCH(N$28,'AEO 2023 Table 42'!$13:$13,0))/100)*(SUM(N$14:N$15)/SUM(N$6:N$7,N$14:N$15))</f>
        <v>0.15118527568965837</v>
      </c>
      <c r="O57">
        <f>(INDEX('AEO 2023 Table 42'!88:88,MATCH(O$28,'AEO 2023 Table 42'!$13:$13,0))/100)*(SUM(O$14:O$15)/SUM(O$6:O$7,O$14:O$15))</f>
        <v>0.15538836461057337</v>
      </c>
      <c r="P57">
        <f>(INDEX('AEO 2023 Table 42'!88:88,MATCH(P$28,'AEO 2023 Table 42'!$13:$13,0))/100)*(SUM(P$14:P$15)/SUM(P$6:P$7,P$14:P$15))</f>
        <v>0.15896514792615896</v>
      </c>
      <c r="Q57">
        <f>(INDEX('AEO 2023 Table 42'!88:88,MATCH(Q$28,'AEO 2023 Table 42'!$13:$13,0))/100)*(SUM(Q$14:Q$15)/SUM(Q$6:Q$7,Q$14:Q$15))</f>
        <v>0.16233386625490176</v>
      </c>
      <c r="R57">
        <f>(INDEX('AEO 2023 Table 42'!88:88,MATCH(R$28,'AEO 2023 Table 42'!$13:$13,0))/100)*(SUM(R$14:R$15)/SUM(R$6:R$7,R$14:R$15))</f>
        <v>0.16497465517518056</v>
      </c>
      <c r="S57">
        <f>(INDEX('AEO 2023 Table 42'!88:88,MATCH(S$28,'AEO 2023 Table 42'!$13:$13,0))/100)*(SUM(S$14:S$15)/SUM(S$6:S$7,S$14:S$15))</f>
        <v>0.16742628124150738</v>
      </c>
      <c r="T57">
        <f>(INDEX('AEO 2023 Table 42'!88:88,MATCH(T$28,'AEO 2023 Table 42'!$13:$13,0))/100)*(SUM(T$14:T$15)/SUM(T$6:T$7,T$14:T$15))</f>
        <v>0.16953496107618529</v>
      </c>
      <c r="U57">
        <f>(INDEX('AEO 2023 Table 42'!88:88,MATCH(U$28,'AEO 2023 Table 42'!$13:$13,0))/100)*(SUM(U$14:U$15)/SUM(U$6:U$7,U$14:U$15))</f>
        <v>0.17117137721806477</v>
      </c>
      <c r="V57">
        <f>(INDEX('AEO 2023 Table 42'!88:88,MATCH(V$28,'AEO 2023 Table 42'!$13:$13,0))/100)*(SUM(V$14:V$15)/SUM(V$6:V$7,V$14:V$15))</f>
        <v>0.17270197115592231</v>
      </c>
      <c r="W57">
        <f>(INDEX('AEO 2023 Table 42'!88:88,MATCH(W$28,'AEO 2023 Table 42'!$13:$13,0))/100)*(SUM(W$14:W$15)/SUM(W$6:W$7,W$14:W$15))</f>
        <v>0.17398293315820695</v>
      </c>
      <c r="X57">
        <f>(INDEX('AEO 2023 Table 42'!88:88,MATCH(X$28,'AEO 2023 Table 42'!$13:$13,0))/100)*(SUM(X$14:X$15)/SUM(X$6:X$7,X$14:X$15))</f>
        <v>0.17501618402362079</v>
      </c>
      <c r="Y57">
        <f>(INDEX('AEO 2023 Table 42'!88:88,MATCH(Y$28,'AEO 2023 Table 42'!$13:$13,0))/100)*(SUM(Y$14:Y$15)/SUM(Y$6:Y$7,Y$14:Y$15))</f>
        <v>0.17586150203776024</v>
      </c>
      <c r="Z57">
        <f>(INDEX('AEO 2023 Table 42'!88:88,MATCH(Z$28,'AEO 2023 Table 42'!$13:$13,0))/100)*(SUM(Z$14:Z$15)/SUM(Z$6:Z$7,Z$14:Z$15))</f>
        <v>0.17666083684280973</v>
      </c>
      <c r="AA57">
        <f>(INDEX('AEO 2023 Table 42'!88:88,MATCH(AA$28,'AEO 2023 Table 42'!$13:$13,0))/100)*(SUM(AA$14:AA$15)/SUM(AA$6:AA$7,AA$14:AA$15))</f>
        <v>0.17730321854636405</v>
      </c>
      <c r="AB57">
        <f>(INDEX('AEO 2023 Table 42'!88:88,MATCH(AB$28,'AEO 2023 Table 42'!$13:$13,0))/100)*(SUM(AB$14:AB$15)/SUM(AB$6:AB$7,AB$14:AB$15))</f>
        <v>0.17786783458031963</v>
      </c>
      <c r="AC57">
        <f>(INDEX('AEO 2023 Table 42'!88:88,MATCH(AC$28,'AEO 2023 Table 42'!$13:$13,0))/100)*(SUM(AC$14:AC$15)/SUM(AC$6:AC$7,AC$14:AC$15))</f>
        <v>0.17833785518276643</v>
      </c>
      <c r="AD57">
        <f>(INDEX('AEO 2023 Table 42'!88:88,MATCH(AD$28,'AEO 2023 Table 42'!$13:$13,0))/100)*(SUM(AD$14:AD$15)/SUM(AD$6:AD$7,AD$14:AD$15))</f>
        <v>0.17876664399860875</v>
      </c>
      <c r="AE57">
        <f>(INDEX('AEO 2023 Table 42'!88:88,MATCH(AE$28,'AEO 2023 Table 42'!$13:$13,0))/100)*(SUM(AE$14:AE$15)/SUM(AE$6:AE$7,AE$14:AE$15))</f>
        <v>0.17905739360530748</v>
      </c>
    </row>
    <row r="58" spans="1:31" x14ac:dyDescent="0.35">
      <c r="A58" t="str">
        <f t="shared" si="7"/>
        <v>Small Van</v>
      </c>
      <c r="B58">
        <f>(INDEX('AEO 2022 Table 42'!83:83,MATCH(B$28,'AEO 2022 Table 42'!$14:$14,0))/100)*(SUM(B$14:B$15)/SUM(B$6:B$7,B$14:B$15))</f>
        <v>8.6912790669149351E-4</v>
      </c>
      <c r="C58">
        <f>(INDEX('AEO 2023 Table 42'!89:89,MATCH(C$28,'AEO 2023 Table 42'!$13:$13,0))/100)*(SUM(C$14:C$15)/SUM(C$6:C$7,C$14:C$15))</f>
        <v>1.912948128072197E-3</v>
      </c>
      <c r="D58">
        <f>(INDEX('AEO 2023 Table 42'!89:89,MATCH(D$28,'AEO 2023 Table 42'!$13:$13,0))/100)*(SUM(D$14:D$15)/SUM(D$6:D$7,D$14:D$15))</f>
        <v>2.5231686181249628E-3</v>
      </c>
      <c r="E58">
        <f>(INDEX('AEO 2023 Table 42'!89:89,MATCH(E$28,'AEO 2023 Table 42'!$13:$13,0))/100)*(SUM(E$14:E$15)/SUM(E$6:E$7,E$14:E$15))</f>
        <v>3.5073246278903565E-3</v>
      </c>
      <c r="F58">
        <f>(INDEX('AEO 2023 Table 42'!89:89,MATCH(F$28,'AEO 2023 Table 42'!$13:$13,0))/100)*(SUM(F$14:F$15)/SUM(F$6:F$7,F$14:F$15))</f>
        <v>4.0598305847068744E-3</v>
      </c>
      <c r="G58">
        <f>(INDEX('AEO 2023 Table 42'!89:89,MATCH(G$28,'AEO 2023 Table 42'!$13:$13,0))/100)*(SUM(G$14:G$15)/SUM(G$6:G$7,G$14:G$15))</f>
        <v>4.916746794038084E-3</v>
      </c>
      <c r="H58">
        <f>(INDEX('AEO 2023 Table 42'!89:89,MATCH(H$28,'AEO 2023 Table 42'!$13:$13,0))/100)*(SUM(H$14:H$15)/SUM(H$6:H$7,H$14:H$15))</f>
        <v>5.4738028573340846E-3</v>
      </c>
      <c r="I58">
        <f>(INDEX('AEO 2023 Table 42'!89:89,MATCH(I$28,'AEO 2023 Table 42'!$13:$13,0))/100)*(SUM(I$14:I$15)/SUM(I$6:I$7,I$14:I$15))</f>
        <v>5.9253308739156251E-3</v>
      </c>
      <c r="J58">
        <f>(INDEX('AEO 2023 Table 42'!89:89,MATCH(J$28,'AEO 2023 Table 42'!$13:$13,0))/100)*(SUM(J$14:J$15)/SUM(J$6:J$7,J$14:J$15))</f>
        <v>6.4149418895116904E-3</v>
      </c>
      <c r="K58">
        <f>(INDEX('AEO 2023 Table 42'!89:89,MATCH(K$28,'AEO 2023 Table 42'!$13:$13,0))/100)*(SUM(K$14:K$15)/SUM(K$6:K$7,K$14:K$15))</f>
        <v>6.7899848538265674E-3</v>
      </c>
      <c r="L58">
        <f>(INDEX('AEO 2023 Table 42'!89:89,MATCH(L$28,'AEO 2023 Table 42'!$13:$13,0))/100)*(SUM(L$14:L$15)/SUM(L$6:L$7,L$14:L$15))</f>
        <v>7.0394806118669823E-3</v>
      </c>
      <c r="M58">
        <f>(INDEX('AEO 2023 Table 42'!89:89,MATCH(M$28,'AEO 2023 Table 42'!$13:$13,0))/100)*(SUM(M$14:M$15)/SUM(M$6:M$7,M$14:M$15))</f>
        <v>7.3626680735903562E-3</v>
      </c>
      <c r="N58">
        <f>(INDEX('AEO 2023 Table 42'!89:89,MATCH(N$28,'AEO 2023 Table 42'!$13:$13,0))/100)*(SUM(N$14:N$15)/SUM(N$6:N$7,N$14:N$15))</f>
        <v>7.5898522727944973E-3</v>
      </c>
      <c r="O58">
        <f>(INDEX('AEO 2023 Table 42'!89:89,MATCH(O$28,'AEO 2023 Table 42'!$13:$13,0))/100)*(SUM(O$14:O$15)/SUM(O$6:O$7,O$14:O$15))</f>
        <v>7.805710667844086E-3</v>
      </c>
      <c r="P58">
        <f>(INDEX('AEO 2023 Table 42'!89:89,MATCH(P$28,'AEO 2023 Table 42'!$13:$13,0))/100)*(SUM(P$14:P$15)/SUM(P$6:P$7,P$14:P$15))</f>
        <v>7.9531231834047353E-3</v>
      </c>
      <c r="Q58">
        <f>(INDEX('AEO 2023 Table 42'!89:89,MATCH(Q$28,'AEO 2023 Table 42'!$13:$13,0))/100)*(SUM(Q$14:Q$15)/SUM(Q$6:Q$7,Q$14:Q$15))</f>
        <v>8.1803749060764298E-3</v>
      </c>
      <c r="R58">
        <f>(INDEX('AEO 2023 Table 42'!89:89,MATCH(R$28,'AEO 2023 Table 42'!$13:$13,0))/100)*(SUM(R$14:R$15)/SUM(R$6:R$7,R$14:R$15))</f>
        <v>8.2589777619621399E-3</v>
      </c>
      <c r="S58">
        <f>(INDEX('AEO 2023 Table 42'!89:89,MATCH(S$28,'AEO 2023 Table 42'!$13:$13,0))/100)*(SUM(S$14:S$15)/SUM(S$6:S$7,S$14:S$15))</f>
        <v>8.3877595145144396E-3</v>
      </c>
      <c r="T58">
        <f>(INDEX('AEO 2023 Table 42'!89:89,MATCH(T$28,'AEO 2023 Table 42'!$13:$13,0))/100)*(SUM(T$14:T$15)/SUM(T$6:T$7,T$14:T$15))</f>
        <v>8.4942676848122293E-3</v>
      </c>
      <c r="U58">
        <f>(INDEX('AEO 2023 Table 42'!89:89,MATCH(U$28,'AEO 2023 Table 42'!$13:$13,0))/100)*(SUM(U$14:U$15)/SUM(U$6:U$7,U$14:U$15))</f>
        <v>8.5226248738361956E-3</v>
      </c>
      <c r="V58">
        <f>(INDEX('AEO 2023 Table 42'!89:89,MATCH(V$28,'AEO 2023 Table 42'!$13:$13,0))/100)*(SUM(V$14:V$15)/SUM(V$6:V$7,V$14:V$15))</f>
        <v>8.5881847543390517E-3</v>
      </c>
      <c r="W58">
        <f>(INDEX('AEO 2023 Table 42'!89:89,MATCH(W$28,'AEO 2023 Table 42'!$13:$13,0))/100)*(SUM(W$14:W$15)/SUM(W$6:W$7,W$14:W$15))</f>
        <v>8.6703004260687503E-3</v>
      </c>
      <c r="X58">
        <f>(INDEX('AEO 2023 Table 42'!89:89,MATCH(X$28,'AEO 2023 Table 42'!$13:$13,0))/100)*(SUM(X$14:X$15)/SUM(X$6:X$7,X$14:X$15))</f>
        <v>8.6996336933662238E-3</v>
      </c>
      <c r="Y58">
        <f>(INDEX('AEO 2023 Table 42'!89:89,MATCH(Y$28,'AEO 2023 Table 42'!$13:$13,0))/100)*(SUM(Y$14:Y$15)/SUM(Y$6:Y$7,Y$14:Y$15))</f>
        <v>8.7059992723742263E-3</v>
      </c>
      <c r="Z58">
        <f>(INDEX('AEO 2023 Table 42'!89:89,MATCH(Z$28,'AEO 2023 Table 42'!$13:$13,0))/100)*(SUM(Z$14:Z$15)/SUM(Z$6:Z$7,Z$14:Z$15))</f>
        <v>8.7732391253727872E-3</v>
      </c>
      <c r="AA58">
        <f>(INDEX('AEO 2023 Table 42'!89:89,MATCH(AA$28,'AEO 2023 Table 42'!$13:$13,0))/100)*(SUM(AA$14:AA$15)/SUM(AA$6:AA$7,AA$14:AA$15))</f>
        <v>8.798546295155538E-3</v>
      </c>
      <c r="AB58">
        <f>(INDEX('AEO 2023 Table 42'!89:89,MATCH(AB$28,'AEO 2023 Table 42'!$13:$13,0))/100)*(SUM(AB$14:AB$15)/SUM(AB$6:AB$7,AB$14:AB$15))</f>
        <v>8.8208422560831432E-3</v>
      </c>
      <c r="AC58">
        <f>(INDEX('AEO 2023 Table 42'!89:89,MATCH(AC$28,'AEO 2023 Table 42'!$13:$13,0))/100)*(SUM(AC$14:AC$15)/SUM(AC$6:AC$7,AC$14:AC$15))</f>
        <v>8.8375671015358953E-3</v>
      </c>
      <c r="AD58">
        <f>(INDEX('AEO 2023 Table 42'!89:89,MATCH(AD$28,'AEO 2023 Table 42'!$13:$13,0))/100)*(SUM(AD$14:AD$15)/SUM(AD$6:AD$7,AD$14:AD$15))</f>
        <v>8.8644661760077133E-3</v>
      </c>
      <c r="AE58">
        <f>(INDEX('AEO 2023 Table 42'!89:89,MATCH(AE$28,'AEO 2023 Table 42'!$13:$13,0))/100)*(SUM(AE$14:AE$15)/SUM(AE$6:AE$7,AE$14:AE$15))</f>
        <v>8.866709161955982E-3</v>
      </c>
    </row>
    <row r="59" spans="1:31" x14ac:dyDescent="0.35">
      <c r="A59" t="str">
        <f t="shared" si="7"/>
        <v>Large Van</v>
      </c>
      <c r="B59">
        <f>(INDEX('AEO 2022 Table 42'!84:84,MATCH(B$28,'AEO 2022 Table 42'!$14:$14,0))/100)*(SUM(B$14:B$15)/SUM(B$6:B$7,B$14:B$15))</f>
        <v>4.2198217939383199E-3</v>
      </c>
      <c r="C59">
        <f>(INDEX('AEO 2023 Table 42'!90:90,MATCH(C$28,'AEO 2023 Table 42'!$13:$13,0))/100)*(SUM(C$14:C$15)/SUM(C$6:C$7,C$14:C$15))</f>
        <v>8.2917122195173883E-3</v>
      </c>
      <c r="D59">
        <f>(INDEX('AEO 2023 Table 42'!90:90,MATCH(D$28,'AEO 2023 Table 42'!$13:$13,0))/100)*(SUM(D$14:D$15)/SUM(D$6:D$7,D$14:D$15))</f>
        <v>1.2169013870471892E-2</v>
      </c>
      <c r="E59">
        <f>(INDEX('AEO 2023 Table 42'!90:90,MATCH(E$28,'AEO 2023 Table 42'!$13:$13,0))/100)*(SUM(E$14:E$15)/SUM(E$6:E$7,E$14:E$15))</f>
        <v>1.6368509918385274E-2</v>
      </c>
      <c r="F59">
        <f>(INDEX('AEO 2023 Table 42'!90:90,MATCH(F$28,'AEO 2023 Table 42'!$13:$13,0))/100)*(SUM(F$14:F$15)/SUM(F$6:F$7,F$14:F$15))</f>
        <v>2.0036802822168371E-2</v>
      </c>
      <c r="G59">
        <f>(INDEX('AEO 2023 Table 42'!90:90,MATCH(G$28,'AEO 2023 Table 42'!$13:$13,0))/100)*(SUM(G$14:G$15)/SUM(G$6:G$7,G$14:G$15))</f>
        <v>2.2647254461146765E-2</v>
      </c>
      <c r="H59">
        <f>(INDEX('AEO 2023 Table 42'!90:90,MATCH(H$28,'AEO 2023 Table 42'!$13:$13,0))/100)*(SUM(H$14:H$15)/SUM(H$6:H$7,H$14:H$15))</f>
        <v>2.5336590786416799E-2</v>
      </c>
      <c r="I59">
        <f>(INDEX('AEO 2023 Table 42'!90:90,MATCH(I$28,'AEO 2023 Table 42'!$13:$13,0))/100)*(SUM(I$14:I$15)/SUM(I$6:I$7,I$14:I$15))</f>
        <v>2.7223067844964036E-2</v>
      </c>
      <c r="J59">
        <f>(INDEX('AEO 2023 Table 42'!90:90,MATCH(J$28,'AEO 2023 Table 42'!$13:$13,0))/100)*(SUM(J$14:J$15)/SUM(J$6:J$7,J$14:J$15))</f>
        <v>2.9132238092202348E-2</v>
      </c>
      <c r="K59">
        <f>(INDEX('AEO 2023 Table 42'!90:90,MATCH(K$28,'AEO 2023 Table 42'!$13:$13,0))/100)*(SUM(K$14:K$15)/SUM(K$6:K$7,K$14:K$15))</f>
        <v>3.0543413489055444E-2</v>
      </c>
      <c r="L59">
        <f>(INDEX('AEO 2023 Table 42'!90:90,MATCH(L$28,'AEO 2023 Table 42'!$13:$13,0))/100)*(SUM(L$14:L$15)/SUM(L$6:L$7,L$14:L$15))</f>
        <v>3.1706247706616973E-2</v>
      </c>
      <c r="M59">
        <f>(INDEX('AEO 2023 Table 42'!90:90,MATCH(M$28,'AEO 2023 Table 42'!$13:$13,0))/100)*(SUM(M$14:M$15)/SUM(M$6:M$7,M$14:M$15))</f>
        <v>3.2695278674281965E-2</v>
      </c>
      <c r="N59">
        <f>(INDEX('AEO 2023 Table 42'!90:90,MATCH(N$28,'AEO 2023 Table 42'!$13:$13,0))/100)*(SUM(N$14:N$15)/SUM(N$6:N$7,N$14:N$15))</f>
        <v>3.3492283188918878E-2</v>
      </c>
      <c r="O59">
        <f>(INDEX('AEO 2023 Table 42'!90:90,MATCH(O$28,'AEO 2023 Table 42'!$13:$13,0))/100)*(SUM(O$14:O$15)/SUM(O$6:O$7,O$14:O$15))</f>
        <v>3.4331003998185082E-2</v>
      </c>
      <c r="P59">
        <f>(INDEX('AEO 2023 Table 42'!90:90,MATCH(P$28,'AEO 2023 Table 42'!$13:$13,0))/100)*(SUM(P$14:P$15)/SUM(P$6:P$7,P$14:P$15))</f>
        <v>3.4956533634354296E-2</v>
      </c>
      <c r="Q59">
        <f>(INDEX('AEO 2023 Table 42'!90:90,MATCH(Q$28,'AEO 2023 Table 42'!$13:$13,0))/100)*(SUM(Q$14:Q$15)/SUM(Q$6:Q$7,Q$14:Q$15))</f>
        <v>3.5494819875795704E-2</v>
      </c>
      <c r="R59">
        <f>(INDEX('AEO 2023 Table 42'!90:90,MATCH(R$28,'AEO 2023 Table 42'!$13:$13,0))/100)*(SUM(R$14:R$15)/SUM(R$6:R$7,R$14:R$15))</f>
        <v>3.5954005246033045E-2</v>
      </c>
      <c r="S59">
        <f>(INDEX('AEO 2023 Table 42'!90:90,MATCH(S$28,'AEO 2023 Table 42'!$13:$13,0))/100)*(SUM(S$14:S$15)/SUM(S$6:S$7,S$14:S$15))</f>
        <v>3.6372049576899726E-2</v>
      </c>
      <c r="T59">
        <f>(INDEX('AEO 2023 Table 42'!90:90,MATCH(T$28,'AEO 2023 Table 42'!$13:$13,0))/100)*(SUM(T$14:T$15)/SUM(T$6:T$7,T$14:T$15))</f>
        <v>3.6618477394250969E-2</v>
      </c>
      <c r="U59">
        <f>(INDEX('AEO 2023 Table 42'!90:90,MATCH(U$28,'AEO 2023 Table 42'!$13:$13,0))/100)*(SUM(U$14:U$15)/SUM(U$6:U$7,U$14:U$15))</f>
        <v>3.6912303661792246E-2</v>
      </c>
      <c r="V59">
        <f>(INDEX('AEO 2023 Table 42'!90:90,MATCH(V$28,'AEO 2023 Table 42'!$13:$13,0))/100)*(SUM(V$14:V$15)/SUM(V$6:V$7,V$14:V$15))</f>
        <v>3.7114000146744139E-2</v>
      </c>
      <c r="W59">
        <f>(INDEX('AEO 2023 Table 42'!90:90,MATCH(W$28,'AEO 2023 Table 42'!$13:$13,0))/100)*(SUM(W$14:W$15)/SUM(W$6:W$7,W$14:W$15))</f>
        <v>3.7261425126873124E-2</v>
      </c>
      <c r="X59">
        <f>(INDEX('AEO 2023 Table 42'!90:90,MATCH(X$28,'AEO 2023 Table 42'!$13:$13,0))/100)*(SUM(X$14:X$15)/SUM(X$6:X$7,X$14:X$15))</f>
        <v>3.7396056900190218E-2</v>
      </c>
      <c r="Y59">
        <f>(INDEX('AEO 2023 Table 42'!90:90,MATCH(Y$28,'AEO 2023 Table 42'!$13:$13,0))/100)*(SUM(Y$14:Y$15)/SUM(Y$6:Y$7,Y$14:Y$15))</f>
        <v>3.7513156684739507E-2</v>
      </c>
      <c r="Z59">
        <f>(INDEX('AEO 2023 Table 42'!90:90,MATCH(Z$28,'AEO 2023 Table 42'!$13:$13,0))/100)*(SUM(Z$14:Z$15)/SUM(Z$6:Z$7,Z$14:Z$15))</f>
        <v>3.7572663990012092E-2</v>
      </c>
      <c r="AA59">
        <f>(INDEX('AEO 2023 Table 42'!90:90,MATCH(AA$28,'AEO 2023 Table 42'!$13:$13,0))/100)*(SUM(AA$14:AA$15)/SUM(AA$6:AA$7,AA$14:AA$15))</f>
        <v>3.7621092755821858E-2</v>
      </c>
      <c r="AB59">
        <f>(INDEX('AEO 2023 Table 42'!90:90,MATCH(AB$28,'AEO 2023 Table 42'!$13:$13,0))/100)*(SUM(AB$14:AB$15)/SUM(AB$6:AB$7,AB$14:AB$15))</f>
        <v>3.7653631798878248E-2</v>
      </c>
      <c r="AC59">
        <f>(INDEX('AEO 2023 Table 42'!90:90,MATCH(AC$28,'AEO 2023 Table 42'!$13:$13,0))/100)*(SUM(AC$14:AC$15)/SUM(AC$6:AC$7,AC$14:AC$15))</f>
        <v>3.7669447085235626E-2</v>
      </c>
      <c r="AD59">
        <f>(INDEX('AEO 2023 Table 42'!90:90,MATCH(AD$28,'AEO 2023 Table 42'!$13:$13,0))/100)*(SUM(AD$14:AD$15)/SUM(AD$6:AD$7,AD$14:AD$15))</f>
        <v>3.7674403410919988E-2</v>
      </c>
      <c r="AE59">
        <f>(INDEX('AEO 2023 Table 42'!90:90,MATCH(AE$28,'AEO 2023 Table 42'!$13:$13,0))/100)*(SUM(AE$14:AE$15)/SUM(AE$6:AE$7,AE$14:AE$15))</f>
        <v>3.7670235977561653E-2</v>
      </c>
    </row>
    <row r="60" spans="1:31" x14ac:dyDescent="0.35">
      <c r="A60" t="str">
        <f t="shared" si="7"/>
        <v>Small Utility</v>
      </c>
      <c r="B60">
        <f>(INDEX('AEO 2022 Table 42'!85:85,MATCH(B$28,'AEO 2022 Table 42'!$14:$14,0))/100)*(SUM(B$14:B$15)/SUM(B$6:B$7,B$14:B$15))</f>
        <v>1.7193059015773453E-3</v>
      </c>
      <c r="C60">
        <f>(INDEX('AEO 2023 Table 42'!91:91,MATCH(C$28,'AEO 2023 Table 42'!$13:$13,0))/100)*(SUM(C$14:C$15)/SUM(C$6:C$7,C$14:C$15))</f>
        <v>4.9912551148539163E-3</v>
      </c>
      <c r="D60">
        <f>(INDEX('AEO 2023 Table 42'!91:91,MATCH(D$28,'AEO 2023 Table 42'!$13:$13,0))/100)*(SUM(D$14:D$15)/SUM(D$6:D$7,D$14:D$15))</f>
        <v>7.886392496579386E-3</v>
      </c>
      <c r="E60">
        <f>(INDEX('AEO 2023 Table 42'!91:91,MATCH(E$28,'AEO 2023 Table 42'!$13:$13,0))/100)*(SUM(E$14:E$15)/SUM(E$6:E$7,E$14:E$15))</f>
        <v>1.029970950391026E-2</v>
      </c>
      <c r="F60">
        <f>(INDEX('AEO 2023 Table 42'!91:91,MATCH(F$28,'AEO 2023 Table 42'!$13:$13,0))/100)*(SUM(F$14:F$15)/SUM(F$6:F$7,F$14:F$15))</f>
        <v>1.2712652384430733E-2</v>
      </c>
      <c r="G60">
        <f>(INDEX('AEO 2023 Table 42'!91:91,MATCH(G$28,'AEO 2023 Table 42'!$13:$13,0))/100)*(SUM(G$14:G$15)/SUM(G$6:G$7,G$14:G$15))</f>
        <v>1.4345761273643452E-2</v>
      </c>
      <c r="H60">
        <f>(INDEX('AEO 2023 Table 42'!91:91,MATCH(H$28,'AEO 2023 Table 42'!$13:$13,0))/100)*(SUM(H$14:H$15)/SUM(H$6:H$7,H$14:H$15))</f>
        <v>1.5742246211131464E-2</v>
      </c>
      <c r="I60">
        <f>(INDEX('AEO 2023 Table 42'!91:91,MATCH(I$28,'AEO 2023 Table 42'!$13:$13,0))/100)*(SUM(I$14:I$15)/SUM(I$6:I$7,I$14:I$15))</f>
        <v>1.6914444335514187E-2</v>
      </c>
      <c r="J60">
        <f>(INDEX('AEO 2023 Table 42'!91:91,MATCH(J$28,'AEO 2023 Table 42'!$13:$13,0))/100)*(SUM(J$14:J$15)/SUM(J$6:J$7,J$14:J$15))</f>
        <v>1.7839147361662318E-2</v>
      </c>
      <c r="K60">
        <f>(INDEX('AEO 2023 Table 42'!91:91,MATCH(K$28,'AEO 2023 Table 42'!$13:$13,0))/100)*(SUM(K$14:K$15)/SUM(K$6:K$7,K$14:K$15))</f>
        <v>1.8650892525959657E-2</v>
      </c>
      <c r="L60">
        <f>(INDEX('AEO 2023 Table 42'!91:91,MATCH(L$28,'AEO 2023 Table 42'!$13:$13,0))/100)*(SUM(L$14:L$15)/SUM(L$6:L$7,L$14:L$15))</f>
        <v>1.9337948850419097E-2</v>
      </c>
      <c r="M60">
        <f>(INDEX('AEO 2023 Table 42'!91:91,MATCH(M$28,'AEO 2023 Table 42'!$13:$13,0))/100)*(SUM(M$14:M$15)/SUM(M$6:M$7,M$14:M$15))</f>
        <v>1.9876515304065093E-2</v>
      </c>
      <c r="N60">
        <f>(INDEX('AEO 2023 Table 42'!91:91,MATCH(N$28,'AEO 2023 Table 42'!$13:$13,0))/100)*(SUM(N$14:N$15)/SUM(N$6:N$7,N$14:N$15))</f>
        <v>2.0357075414109294E-2</v>
      </c>
      <c r="O60">
        <f>(INDEX('AEO 2023 Table 42'!91:91,MATCH(O$28,'AEO 2023 Table 42'!$13:$13,0))/100)*(SUM(O$14:O$15)/SUM(O$6:O$7,O$14:O$15))</f>
        <v>2.0755293391326125E-2</v>
      </c>
      <c r="P60">
        <f>(INDEX('AEO 2023 Table 42'!91:91,MATCH(P$28,'AEO 2023 Table 42'!$13:$13,0))/100)*(SUM(P$14:P$15)/SUM(P$6:P$7,P$14:P$15))</f>
        <v>2.1124933703544995E-2</v>
      </c>
      <c r="Q60">
        <f>(INDEX('AEO 2023 Table 42'!91:91,MATCH(Q$28,'AEO 2023 Table 42'!$13:$13,0))/100)*(SUM(Q$14:Q$15)/SUM(Q$6:Q$7,Q$14:Q$15))</f>
        <v>2.1363639525189677E-2</v>
      </c>
      <c r="R60">
        <f>(INDEX('AEO 2023 Table 42'!91:91,MATCH(R$28,'AEO 2023 Table 42'!$13:$13,0))/100)*(SUM(R$14:R$15)/SUM(R$6:R$7,R$14:R$15))</f>
        <v>2.1645490459266947E-2</v>
      </c>
      <c r="S60">
        <f>(INDEX('AEO 2023 Table 42'!91:91,MATCH(S$28,'AEO 2023 Table 42'!$13:$13,0))/100)*(SUM(S$14:S$15)/SUM(S$6:S$7,S$14:S$15))</f>
        <v>2.182255893011005E-2</v>
      </c>
      <c r="T60">
        <f>(INDEX('AEO 2023 Table 42'!91:91,MATCH(T$28,'AEO 2023 Table 42'!$13:$13,0))/100)*(SUM(T$14:T$15)/SUM(T$6:T$7,T$14:T$15))</f>
        <v>2.1969477055843487E-2</v>
      </c>
      <c r="U60">
        <f>(INDEX('AEO 2023 Table 42'!91:91,MATCH(U$28,'AEO 2023 Table 42'!$13:$13,0))/100)*(SUM(U$14:U$15)/SUM(U$6:U$7,U$14:U$15))</f>
        <v>2.2116741444522768E-2</v>
      </c>
      <c r="V60">
        <f>(INDEX('AEO 2023 Table 42'!91:91,MATCH(V$28,'AEO 2023 Table 42'!$13:$13,0))/100)*(SUM(V$14:V$15)/SUM(V$6:V$7,V$14:V$15))</f>
        <v>2.2205695096698657E-2</v>
      </c>
      <c r="W60">
        <f>(INDEX('AEO 2023 Table 42'!91:91,MATCH(W$28,'AEO 2023 Table 42'!$13:$13,0))/100)*(SUM(W$14:W$15)/SUM(W$6:W$7,W$14:W$15))</f>
        <v>2.2246660892952221E-2</v>
      </c>
      <c r="X60">
        <f>(INDEX('AEO 2023 Table 42'!91:91,MATCH(X$28,'AEO 2023 Table 42'!$13:$13,0))/100)*(SUM(X$14:X$15)/SUM(X$6:X$7,X$14:X$15))</f>
        <v>2.2279279110459585E-2</v>
      </c>
      <c r="Y60">
        <f>(INDEX('AEO 2023 Table 42'!91:91,MATCH(Y$28,'AEO 2023 Table 42'!$13:$13,0))/100)*(SUM(Y$14:Y$15)/SUM(Y$6:Y$7,Y$14:Y$15))</f>
        <v>2.2312991071651102E-2</v>
      </c>
      <c r="Z60">
        <f>(INDEX('AEO 2023 Table 42'!91:91,MATCH(Z$28,'AEO 2023 Table 42'!$13:$13,0))/100)*(SUM(Z$14:Z$15)/SUM(Z$6:Z$7,Z$14:Z$15))</f>
        <v>2.229794714467349E-2</v>
      </c>
      <c r="AA60">
        <f>(INDEX('AEO 2023 Table 42'!91:91,MATCH(AA$28,'AEO 2023 Table 42'!$13:$13,0))/100)*(SUM(AA$14:AA$15)/SUM(AA$6:AA$7,AA$14:AA$15))</f>
        <v>2.2291545178638586E-2</v>
      </c>
      <c r="AB60">
        <f>(INDEX('AEO 2023 Table 42'!91:91,MATCH(AB$28,'AEO 2023 Table 42'!$13:$13,0))/100)*(SUM(AB$14:AB$15)/SUM(AB$6:AB$7,AB$14:AB$15))</f>
        <v>2.227443490631453E-2</v>
      </c>
      <c r="AC60">
        <f>(INDEX('AEO 2023 Table 42'!91:91,MATCH(AC$28,'AEO 2023 Table 42'!$13:$13,0))/100)*(SUM(AC$14:AC$15)/SUM(AC$6:AC$7,AC$14:AC$15))</f>
        <v>2.2253325815535553E-2</v>
      </c>
      <c r="AD60">
        <f>(INDEX('AEO 2023 Table 42'!91:91,MATCH(AD$28,'AEO 2023 Table 42'!$13:$13,0))/100)*(SUM(AD$14:AD$15)/SUM(AD$6:AD$7,AD$14:AD$15))</f>
        <v>2.221424049239458E-2</v>
      </c>
      <c r="AE60">
        <f>(INDEX('AEO 2023 Table 42'!91:91,MATCH(AE$28,'AEO 2023 Table 42'!$13:$13,0))/100)*(SUM(AE$14:AE$15)/SUM(AE$6:AE$7,AE$14:AE$15))</f>
        <v>2.2187803078476082E-2</v>
      </c>
    </row>
    <row r="61" spans="1:31" x14ac:dyDescent="0.35">
      <c r="A61" t="str">
        <f t="shared" si="7"/>
        <v>Large Utility</v>
      </c>
      <c r="B61">
        <f>(INDEX('AEO 2022 Table 42'!86:86,MATCH(B$28,'AEO 2022 Table 42'!$14:$14,0))/100)*(SUM(B$14:B$15)/SUM(B$6:B$7,B$14:B$15))</f>
        <v>3.0994267690234571E-3</v>
      </c>
      <c r="C61">
        <f>(INDEX('AEO 2023 Table 42'!92:92,MATCH(C$28,'AEO 2023 Table 42'!$13:$13,0))/100)*(SUM(C$14:C$15)/SUM(C$6:C$7,C$14:C$15))</f>
        <v>6.8468333341538436E-3</v>
      </c>
      <c r="D61">
        <f>(INDEX('AEO 2023 Table 42'!92:92,MATCH(D$28,'AEO 2023 Table 42'!$13:$13,0))/100)*(SUM(D$14:D$15)/SUM(D$6:D$7,D$14:D$15))</f>
        <v>1.0328442770637479E-2</v>
      </c>
      <c r="E61">
        <f>(INDEX('AEO 2023 Table 42'!92:92,MATCH(E$28,'AEO 2023 Table 42'!$13:$13,0))/100)*(SUM(E$14:E$15)/SUM(E$6:E$7,E$14:E$15))</f>
        <v>1.3799565797524574E-2</v>
      </c>
      <c r="F61">
        <f>(INDEX('AEO 2023 Table 42'!92:92,MATCH(F$28,'AEO 2023 Table 42'!$13:$13,0))/100)*(SUM(F$14:F$15)/SUM(F$6:F$7,F$14:F$15))</f>
        <v>1.6897797563606785E-2</v>
      </c>
      <c r="G61">
        <f>(INDEX('AEO 2023 Table 42'!92:92,MATCH(G$28,'AEO 2023 Table 42'!$13:$13,0))/100)*(SUM(G$14:G$15)/SUM(G$6:G$7,G$14:G$15))</f>
        <v>1.9363190919217101E-2</v>
      </c>
      <c r="H61">
        <f>(INDEX('AEO 2023 Table 42'!92:92,MATCH(H$28,'AEO 2023 Table 42'!$13:$13,0))/100)*(SUM(H$14:H$15)/SUM(H$6:H$7,H$14:H$15))</f>
        <v>2.1349582299168664E-2</v>
      </c>
      <c r="I61">
        <f>(INDEX('AEO 2023 Table 42'!92:92,MATCH(I$28,'AEO 2023 Table 42'!$13:$13,0))/100)*(SUM(I$14:I$15)/SUM(I$6:I$7,I$14:I$15))</f>
        <v>2.3036218516040201E-2</v>
      </c>
      <c r="J61">
        <f>(INDEX('AEO 2023 Table 42'!92:92,MATCH(J$28,'AEO 2023 Table 42'!$13:$13,0))/100)*(SUM(J$14:J$15)/SUM(J$6:J$7,J$14:J$15))</f>
        <v>2.4424262218589055E-2</v>
      </c>
      <c r="K61">
        <f>(INDEX('AEO 2023 Table 42'!92:92,MATCH(K$28,'AEO 2023 Table 42'!$13:$13,0))/100)*(SUM(K$14:K$15)/SUM(K$6:K$7,K$14:K$15))</f>
        <v>2.5637721432593755E-2</v>
      </c>
      <c r="L61">
        <f>(INDEX('AEO 2023 Table 42'!92:92,MATCH(L$28,'AEO 2023 Table 42'!$13:$13,0))/100)*(SUM(L$14:L$15)/SUM(L$6:L$7,L$14:L$15))</f>
        <v>2.6624903448867296E-2</v>
      </c>
      <c r="M61">
        <f>(INDEX('AEO 2023 Table 42'!92:92,MATCH(M$28,'AEO 2023 Table 42'!$13:$13,0))/100)*(SUM(M$14:M$15)/SUM(M$6:M$7,M$14:M$15))</f>
        <v>2.7473385382793827E-2</v>
      </c>
      <c r="N61">
        <f>(INDEX('AEO 2023 Table 42'!92:92,MATCH(N$28,'AEO 2023 Table 42'!$13:$13,0))/100)*(SUM(N$14:N$15)/SUM(N$6:N$7,N$14:N$15))</f>
        <v>2.8212949633494785E-2</v>
      </c>
      <c r="O61">
        <f>(INDEX('AEO 2023 Table 42'!92:92,MATCH(O$28,'AEO 2023 Table 42'!$13:$13,0))/100)*(SUM(O$14:O$15)/SUM(O$6:O$7,O$14:O$15))</f>
        <v>2.8821545261536765E-2</v>
      </c>
      <c r="P61">
        <f>(INDEX('AEO 2023 Table 42'!92:92,MATCH(P$28,'AEO 2023 Table 42'!$13:$13,0))/100)*(SUM(P$14:P$15)/SUM(P$6:P$7,P$14:P$15))</f>
        <v>2.93632722472012E-2</v>
      </c>
      <c r="Q61">
        <f>(INDEX('AEO 2023 Table 42'!92:92,MATCH(Q$28,'AEO 2023 Table 42'!$13:$13,0))/100)*(SUM(Q$14:Q$15)/SUM(Q$6:Q$7,Q$14:Q$15))</f>
        <v>2.9853395258711061E-2</v>
      </c>
      <c r="R61">
        <f>(INDEX('AEO 2023 Table 42'!92:92,MATCH(R$28,'AEO 2023 Table 42'!$13:$13,0))/100)*(SUM(R$14:R$15)/SUM(R$6:R$7,R$14:R$15))</f>
        <v>3.0236895474164787E-2</v>
      </c>
      <c r="S61">
        <f>(INDEX('AEO 2023 Table 42'!92:92,MATCH(S$28,'AEO 2023 Table 42'!$13:$13,0))/100)*(SUM(S$14:S$15)/SUM(S$6:S$7,S$14:S$15))</f>
        <v>3.0559052129296518E-2</v>
      </c>
      <c r="T61">
        <f>(INDEX('AEO 2023 Table 42'!92:92,MATCH(T$28,'AEO 2023 Table 42'!$13:$13,0))/100)*(SUM(T$14:T$15)/SUM(T$6:T$7,T$14:T$15))</f>
        <v>3.0843048433574896E-2</v>
      </c>
      <c r="U61">
        <f>(INDEX('AEO 2023 Table 42'!92:92,MATCH(U$28,'AEO 2023 Table 42'!$13:$13,0))/100)*(SUM(U$14:U$15)/SUM(U$6:U$7,U$14:U$15))</f>
        <v>3.1036547304360843E-2</v>
      </c>
      <c r="V61">
        <f>(INDEX('AEO 2023 Table 42'!92:92,MATCH(V$28,'AEO 2023 Table 42'!$13:$13,0))/100)*(SUM(V$14:V$15)/SUM(V$6:V$7,V$14:V$15))</f>
        <v>3.1209003221693194E-2</v>
      </c>
      <c r="W61">
        <f>(INDEX('AEO 2023 Table 42'!92:92,MATCH(W$28,'AEO 2023 Table 42'!$13:$13,0))/100)*(SUM(W$14:W$15)/SUM(W$6:W$7,W$14:W$15))</f>
        <v>3.1349465708336452E-2</v>
      </c>
      <c r="X61">
        <f>(INDEX('AEO 2023 Table 42'!92:92,MATCH(X$28,'AEO 2023 Table 42'!$13:$13,0))/100)*(SUM(X$14:X$15)/SUM(X$6:X$7,X$14:X$15))</f>
        <v>3.1436108367109049E-2</v>
      </c>
      <c r="Y61">
        <f>(INDEX('AEO 2023 Table 42'!92:92,MATCH(Y$28,'AEO 2023 Table 42'!$13:$13,0))/100)*(SUM(Y$14:Y$15)/SUM(Y$6:Y$7,Y$14:Y$15))</f>
        <v>3.1497842569951542E-2</v>
      </c>
      <c r="Z61">
        <f>(INDEX('AEO 2023 Table 42'!92:92,MATCH(Z$28,'AEO 2023 Table 42'!$13:$13,0))/100)*(SUM(Z$14:Z$15)/SUM(Z$6:Z$7,Z$14:Z$15))</f>
        <v>3.1566522934385659E-2</v>
      </c>
      <c r="AA61">
        <f>(INDEX('AEO 2023 Table 42'!92:92,MATCH(AA$28,'AEO 2023 Table 42'!$13:$13,0))/100)*(SUM(AA$14:AA$15)/SUM(AA$6:AA$7,AA$14:AA$15))</f>
        <v>3.1603479421306736E-2</v>
      </c>
      <c r="AB61">
        <f>(INDEX('AEO 2023 Table 42'!92:92,MATCH(AB$28,'AEO 2023 Table 42'!$13:$13,0))/100)*(SUM(AB$14:AB$15)/SUM(AB$6:AB$7,AB$14:AB$15))</f>
        <v>3.1626949381043143E-2</v>
      </c>
      <c r="AC61">
        <f>(INDEX('AEO 2023 Table 42'!92:92,MATCH(AC$28,'AEO 2023 Table 42'!$13:$13,0))/100)*(SUM(AC$14:AC$15)/SUM(AC$6:AC$7,AC$14:AC$15))</f>
        <v>3.1639900763760144E-2</v>
      </c>
      <c r="AD61">
        <f>(INDEX('AEO 2023 Table 42'!92:92,MATCH(AD$28,'AEO 2023 Table 42'!$13:$13,0))/100)*(SUM(AD$14:AD$15)/SUM(AD$6:AD$7,AD$14:AD$15))</f>
        <v>3.1642819073189048E-2</v>
      </c>
      <c r="AE61">
        <f>(INDEX('AEO 2023 Table 42'!92:92,MATCH(AE$28,'AEO 2023 Table 42'!$13:$13,0))/100)*(SUM(AE$14:AE$15)/SUM(AE$6:AE$7,AE$14:AE$15))</f>
        <v>3.1630549416510743E-2</v>
      </c>
    </row>
    <row r="62" spans="1:31" x14ac:dyDescent="0.35">
      <c r="A62" t="str">
        <f t="shared" si="7"/>
        <v>Small Crossover Utility</v>
      </c>
      <c r="B62">
        <f>(INDEX('AEO 2022 Table 42'!87:87,MATCH(B$28,'AEO 2022 Table 42'!$14:$14,0))/100)*(SUM(B$14:B$15)/SUM(B$6:B$7,B$14:B$15))</f>
        <v>1.0214553461913902E-2</v>
      </c>
      <c r="C62">
        <f>(INDEX('AEO 2023 Table 42'!93:93,MATCH(C$28,'AEO 2023 Table 42'!$13:$13,0))/100)*(SUM(C$14:C$15)/SUM(C$6:C$7,C$14:C$15))</f>
        <v>2.554761735564922E-2</v>
      </c>
      <c r="D62">
        <f>(INDEX('AEO 2023 Table 42'!93:93,MATCH(D$28,'AEO 2023 Table 42'!$13:$13,0))/100)*(SUM(D$14:D$15)/SUM(D$6:D$7,D$14:D$15))</f>
        <v>4.0811163122291043E-2</v>
      </c>
      <c r="E62">
        <f>(INDEX('AEO 2023 Table 42'!93:93,MATCH(E$28,'AEO 2023 Table 42'!$13:$13,0))/100)*(SUM(E$14:E$15)/SUM(E$6:E$7,E$14:E$15))</f>
        <v>5.4843105694831598E-2</v>
      </c>
      <c r="F62">
        <f>(INDEX('AEO 2023 Table 42'!93:93,MATCH(F$28,'AEO 2023 Table 42'!$13:$13,0))/100)*(SUM(F$14:F$15)/SUM(F$6:F$7,F$14:F$15))</f>
        <v>6.8368385916886765E-2</v>
      </c>
      <c r="G62">
        <f>(INDEX('AEO 2023 Table 42'!93:93,MATCH(G$28,'AEO 2023 Table 42'!$13:$13,0))/100)*(SUM(G$14:G$15)/SUM(G$6:G$7,G$14:G$15))</f>
        <v>7.8334606146714059E-2</v>
      </c>
      <c r="H62">
        <f>(INDEX('AEO 2023 Table 42'!93:93,MATCH(H$28,'AEO 2023 Table 42'!$13:$13,0))/100)*(SUM(H$14:H$15)/SUM(H$6:H$7,H$14:H$15))</f>
        <v>8.7236869066112444E-2</v>
      </c>
      <c r="I62">
        <f>(INDEX('AEO 2023 Table 42'!93:93,MATCH(I$28,'AEO 2023 Table 42'!$13:$13,0))/100)*(SUM(I$14:I$15)/SUM(I$6:I$7,I$14:I$15))</f>
        <v>9.4711529087259216E-2</v>
      </c>
      <c r="J62">
        <f>(INDEX('AEO 2023 Table 42'!93:93,MATCH(J$28,'AEO 2023 Table 42'!$13:$13,0))/100)*(SUM(J$14:J$15)/SUM(J$6:J$7,J$14:J$15))</f>
        <v>0.10087053786035959</v>
      </c>
      <c r="K62">
        <f>(INDEX('AEO 2023 Table 42'!93:93,MATCH(K$28,'AEO 2023 Table 42'!$13:$13,0))/100)*(SUM(K$14:K$15)/SUM(K$6:K$7,K$14:K$15))</f>
        <v>0.10632920288980337</v>
      </c>
      <c r="L62">
        <f>(INDEX('AEO 2023 Table 42'!93:93,MATCH(L$28,'AEO 2023 Table 42'!$13:$13,0))/100)*(SUM(L$14:L$15)/SUM(L$6:L$7,L$14:L$15))</f>
        <v>0.11100444267315379</v>
      </c>
      <c r="M62">
        <f>(INDEX('AEO 2023 Table 42'!93:93,MATCH(M$28,'AEO 2023 Table 42'!$13:$13,0))/100)*(SUM(M$14:M$15)/SUM(M$6:M$7,M$14:M$15))</f>
        <v>0.11496560230813914</v>
      </c>
      <c r="N62">
        <f>(INDEX('AEO 2023 Table 42'!93:93,MATCH(N$28,'AEO 2023 Table 42'!$13:$13,0))/100)*(SUM(N$14:N$15)/SUM(N$6:N$7,N$14:N$15))</f>
        <v>0.11850212908350591</v>
      </c>
      <c r="O62">
        <f>(INDEX('AEO 2023 Table 42'!93:93,MATCH(O$28,'AEO 2023 Table 42'!$13:$13,0))/100)*(SUM(O$14:O$15)/SUM(O$6:O$7,O$14:O$15))</f>
        <v>0.12155805045584352</v>
      </c>
      <c r="P62">
        <f>(INDEX('AEO 2023 Table 42'!93:93,MATCH(P$28,'AEO 2023 Table 42'!$13:$13,0))/100)*(SUM(P$14:P$15)/SUM(P$6:P$7,P$14:P$15))</f>
        <v>0.12433828260403446</v>
      </c>
      <c r="Q62">
        <f>(INDEX('AEO 2023 Table 42'!93:93,MATCH(Q$28,'AEO 2023 Table 42'!$13:$13,0))/100)*(SUM(Q$14:Q$15)/SUM(Q$6:Q$7,Q$14:Q$15))</f>
        <v>0.12645059967882805</v>
      </c>
      <c r="R62">
        <f>(INDEX('AEO 2023 Table 42'!93:93,MATCH(R$28,'AEO 2023 Table 42'!$13:$13,0))/100)*(SUM(R$14:R$15)/SUM(R$6:R$7,R$14:R$15))</f>
        <v>0.12859616981794017</v>
      </c>
      <c r="S62">
        <f>(INDEX('AEO 2023 Table 42'!93:93,MATCH(S$28,'AEO 2023 Table 42'!$13:$13,0))/100)*(SUM(S$14:S$15)/SUM(S$6:S$7,S$14:S$15))</f>
        <v>0.13021463776388079</v>
      </c>
      <c r="T62">
        <f>(INDEX('AEO 2023 Table 42'!93:93,MATCH(T$28,'AEO 2023 Table 42'!$13:$13,0))/100)*(SUM(T$14:T$15)/SUM(T$6:T$7,T$14:T$15))</f>
        <v>0.13154196404466792</v>
      </c>
      <c r="U62">
        <f>(INDEX('AEO 2023 Table 42'!93:93,MATCH(U$28,'AEO 2023 Table 42'!$13:$13,0))/100)*(SUM(U$14:U$15)/SUM(U$6:U$7,U$14:U$15))</f>
        <v>0.13290689093295421</v>
      </c>
      <c r="V62">
        <f>(INDEX('AEO 2023 Table 42'!93:93,MATCH(V$28,'AEO 2023 Table 42'!$13:$13,0))/100)*(SUM(V$14:V$15)/SUM(V$6:V$7,V$14:V$15))</f>
        <v>0.13389796550401803</v>
      </c>
      <c r="W62">
        <f>(INDEX('AEO 2023 Table 42'!93:93,MATCH(W$28,'AEO 2023 Table 42'!$13:$13,0))/100)*(SUM(W$14:W$15)/SUM(W$6:W$7,W$14:W$15))</f>
        <v>0.13463965655968974</v>
      </c>
      <c r="X62">
        <f>(INDEX('AEO 2023 Table 42'!93:93,MATCH(X$28,'AEO 2023 Table 42'!$13:$13,0))/100)*(SUM(X$14:X$15)/SUM(X$6:X$7,X$14:X$15))</f>
        <v>0.13534372381797957</v>
      </c>
      <c r="Y62">
        <f>(INDEX('AEO 2023 Table 42'!93:93,MATCH(Y$28,'AEO 2023 Table 42'!$13:$13,0))/100)*(SUM(Y$14:Y$15)/SUM(Y$6:Y$7,Y$14:Y$15))</f>
        <v>0.1359634845932596</v>
      </c>
      <c r="Z62">
        <f>(INDEX('AEO 2023 Table 42'!93:93,MATCH(Z$28,'AEO 2023 Table 42'!$13:$13,0))/100)*(SUM(Z$14:Z$15)/SUM(Z$6:Z$7,Z$14:Z$15))</f>
        <v>0.13634645592292671</v>
      </c>
      <c r="AA62">
        <f>(INDEX('AEO 2023 Table 42'!93:93,MATCH(AA$28,'AEO 2023 Table 42'!$13:$13,0))/100)*(SUM(AA$14:AA$15)/SUM(AA$6:AA$7,AA$14:AA$15))</f>
        <v>0.13671704995195255</v>
      </c>
      <c r="AB62">
        <f>(INDEX('AEO 2023 Table 42'!93:93,MATCH(AB$28,'AEO 2023 Table 42'!$13:$13,0))/100)*(SUM(AB$14:AB$15)/SUM(AB$6:AB$7,AB$14:AB$15))</f>
        <v>0.13702458674873116</v>
      </c>
      <c r="AC62">
        <f>(INDEX('AEO 2023 Table 42'!93:93,MATCH(AC$28,'AEO 2023 Table 42'!$13:$13,0))/100)*(SUM(AC$14:AC$15)/SUM(AC$6:AC$7,AC$14:AC$15))</f>
        <v>0.13728628657841666</v>
      </c>
      <c r="AD62">
        <f>(INDEX('AEO 2023 Table 42'!93:93,MATCH(AD$28,'AEO 2023 Table 42'!$13:$13,0))/100)*(SUM(AD$14:AD$15)/SUM(AD$6:AD$7,AD$14:AD$15))</f>
        <v>0.13744714672228939</v>
      </c>
      <c r="AE62">
        <f>(INDEX('AEO 2023 Table 42'!93:93,MATCH(AE$28,'AEO 2023 Table 42'!$13:$13,0))/100)*(SUM(AE$14:AE$15)/SUM(AE$6:AE$7,AE$14:AE$15))</f>
        <v>0.13762264633479368</v>
      </c>
    </row>
    <row r="63" spans="1:31" x14ac:dyDescent="0.35">
      <c r="A63" t="str">
        <f t="shared" si="7"/>
        <v>Large Crossover Utility</v>
      </c>
      <c r="B63">
        <f>(INDEX('AEO 2022 Table 42'!88:88,MATCH(B$28,'AEO 2022 Table 42'!$14:$14,0))/100)*(SUM(B$14:B$15)/SUM(B$6:B$7,B$14:B$15))</f>
        <v>2.4690559660050525E-2</v>
      </c>
      <c r="C63">
        <f>(INDEX('AEO 2023 Table 42'!94:94,MATCH(C$28,'AEO 2023 Table 42'!$13:$13,0))/100)*(SUM(C$14:C$15)/SUM(C$6:C$7,C$14:C$15))</f>
        <v>5.889678313994947E-2</v>
      </c>
      <c r="D63">
        <f>(INDEX('AEO 2023 Table 42'!94:94,MATCH(D$28,'AEO 2023 Table 42'!$13:$13,0))/100)*(SUM(D$14:D$15)/SUM(D$6:D$7,D$14:D$15))</f>
        <v>8.9708002224447636E-2</v>
      </c>
      <c r="E63">
        <f>(INDEX('AEO 2023 Table 42'!94:94,MATCH(E$28,'AEO 2023 Table 42'!$13:$13,0))/100)*(SUM(E$14:E$15)/SUM(E$6:E$7,E$14:E$15))</f>
        <v>0.12109539199581822</v>
      </c>
      <c r="F63">
        <f>(INDEX('AEO 2023 Table 42'!94:94,MATCH(F$28,'AEO 2023 Table 42'!$13:$13,0))/100)*(SUM(F$14:F$15)/SUM(F$6:F$7,F$14:F$15))</f>
        <v>0.14925583338768295</v>
      </c>
      <c r="G63">
        <f>(INDEX('AEO 2023 Table 42'!94:94,MATCH(G$28,'AEO 2023 Table 42'!$13:$13,0))/100)*(SUM(G$14:G$15)/SUM(G$6:G$7,G$14:G$15))</f>
        <v>0.17264766948368959</v>
      </c>
      <c r="H63">
        <f>(INDEX('AEO 2023 Table 42'!94:94,MATCH(H$28,'AEO 2023 Table 42'!$13:$13,0))/100)*(SUM(H$14:H$15)/SUM(H$6:H$7,H$14:H$15))</f>
        <v>0.19138701746835285</v>
      </c>
      <c r="I63">
        <f>(INDEX('AEO 2023 Table 42'!94:94,MATCH(I$28,'AEO 2023 Table 42'!$13:$13,0))/100)*(SUM(I$14:I$15)/SUM(I$6:I$7,I$14:I$15))</f>
        <v>0.20783170691518207</v>
      </c>
      <c r="J63">
        <f>(INDEX('AEO 2023 Table 42'!94:94,MATCH(J$28,'AEO 2023 Table 42'!$13:$13,0))/100)*(SUM(J$14:J$15)/SUM(J$6:J$7,J$14:J$15))</f>
        <v>0.22128992936002362</v>
      </c>
      <c r="K63">
        <f>(INDEX('AEO 2023 Table 42'!94:94,MATCH(K$28,'AEO 2023 Table 42'!$13:$13,0))/100)*(SUM(K$14:K$15)/SUM(K$6:K$7,K$14:K$15))</f>
        <v>0.23317700970597127</v>
      </c>
      <c r="L63">
        <f>(INDEX('AEO 2023 Table 42'!94:94,MATCH(L$28,'AEO 2023 Table 42'!$13:$13,0))/100)*(SUM(L$14:L$15)/SUM(L$6:L$7,L$14:L$15))</f>
        <v>0.2430149842326324</v>
      </c>
      <c r="M63">
        <f>(INDEX('AEO 2023 Table 42'!94:94,MATCH(M$28,'AEO 2023 Table 42'!$13:$13,0))/100)*(SUM(M$14:M$15)/SUM(M$6:M$7,M$14:M$15))</f>
        <v>0.25155727770000114</v>
      </c>
      <c r="N63">
        <f>(INDEX('AEO 2023 Table 42'!94:94,MATCH(N$28,'AEO 2023 Table 42'!$13:$13,0))/100)*(SUM(N$14:N$15)/SUM(N$6:N$7,N$14:N$15))</f>
        <v>0.25910179800700656</v>
      </c>
      <c r="O63">
        <f>(INDEX('AEO 2023 Table 42'!94:94,MATCH(O$28,'AEO 2023 Table 42'!$13:$13,0))/100)*(SUM(O$14:O$15)/SUM(O$6:O$7,O$14:O$15))</f>
        <v>0.26554838104403289</v>
      </c>
      <c r="P63">
        <f>(INDEX('AEO 2023 Table 42'!94:94,MATCH(P$28,'AEO 2023 Table 42'!$13:$13,0))/100)*(SUM(P$14:P$15)/SUM(P$6:P$7,P$14:P$15))</f>
        <v>0.27123587235429802</v>
      </c>
      <c r="Q63">
        <f>(INDEX('AEO 2023 Table 42'!94:94,MATCH(Q$28,'AEO 2023 Table 42'!$13:$13,0))/100)*(SUM(Q$14:Q$15)/SUM(Q$6:Q$7,Q$14:Q$15))</f>
        <v>0.27638516046470019</v>
      </c>
      <c r="R63">
        <f>(INDEX('AEO 2023 Table 42'!94:94,MATCH(R$28,'AEO 2023 Table 42'!$13:$13,0))/100)*(SUM(R$14:R$15)/SUM(R$6:R$7,R$14:R$15))</f>
        <v>0.28048480438855539</v>
      </c>
      <c r="S63">
        <f>(INDEX('AEO 2023 Table 42'!94:94,MATCH(S$28,'AEO 2023 Table 42'!$13:$13,0))/100)*(SUM(S$14:S$15)/SUM(S$6:S$7,S$14:S$15))</f>
        <v>0.28395822447691554</v>
      </c>
      <c r="T63">
        <f>(INDEX('AEO 2023 Table 42'!94:94,MATCH(T$28,'AEO 2023 Table 42'!$13:$13,0))/100)*(SUM(T$14:T$15)/SUM(T$6:T$7,T$14:T$15))</f>
        <v>0.28695639918276045</v>
      </c>
      <c r="U63">
        <f>(INDEX('AEO 2023 Table 42'!94:94,MATCH(U$28,'AEO 2023 Table 42'!$13:$13,0))/100)*(SUM(U$14:U$15)/SUM(U$6:U$7,U$14:U$15))</f>
        <v>0.28925075145768714</v>
      </c>
      <c r="V63">
        <f>(INDEX('AEO 2023 Table 42'!94:94,MATCH(V$28,'AEO 2023 Table 42'!$13:$13,0))/100)*(SUM(V$14:V$15)/SUM(V$6:V$7,V$14:V$15))</f>
        <v>0.29133316903087297</v>
      </c>
      <c r="W63">
        <f>(INDEX('AEO 2023 Table 42'!94:94,MATCH(W$28,'AEO 2023 Table 42'!$13:$13,0))/100)*(SUM(W$14:W$15)/SUM(W$6:W$7,W$14:W$15))</f>
        <v>0.29307206807316788</v>
      </c>
      <c r="X63">
        <f>(INDEX('AEO 2023 Table 42'!94:94,MATCH(X$28,'AEO 2023 Table 42'!$13:$13,0))/100)*(SUM(X$14:X$15)/SUM(X$6:X$7,X$14:X$15))</f>
        <v>0.29430557338516761</v>
      </c>
      <c r="Y63">
        <f>(INDEX('AEO 2023 Table 42'!94:94,MATCH(Y$28,'AEO 2023 Table 42'!$13:$13,0))/100)*(SUM(Y$14:Y$15)/SUM(Y$6:Y$7,Y$14:Y$15))</f>
        <v>0.29524740530700855</v>
      </c>
      <c r="Z63">
        <f>(INDEX('AEO 2023 Table 42'!94:94,MATCH(Z$28,'AEO 2023 Table 42'!$13:$13,0))/100)*(SUM(Z$14:Z$15)/SUM(Z$6:Z$7,Z$14:Z$15))</f>
        <v>0.29618681130579527</v>
      </c>
      <c r="AA63">
        <f>(INDEX('AEO 2023 Table 42'!94:94,MATCH(AA$28,'AEO 2023 Table 42'!$13:$13,0))/100)*(SUM(AA$14:AA$15)/SUM(AA$6:AA$7,AA$14:AA$15))</f>
        <v>0.29687354646024755</v>
      </c>
      <c r="AB63">
        <f>(INDEX('AEO 2023 Table 42'!94:94,MATCH(AB$28,'AEO 2023 Table 42'!$13:$13,0))/100)*(SUM(AB$14:AB$15)/SUM(AB$6:AB$7,AB$14:AB$15))</f>
        <v>0.2974371800750078</v>
      </c>
      <c r="AC63">
        <f>(INDEX('AEO 2023 Table 42'!94:94,MATCH(AC$28,'AEO 2023 Table 42'!$13:$13,0))/100)*(SUM(AC$14:AC$15)/SUM(AC$6:AC$7,AC$14:AC$15))</f>
        <v>0.29787739528843371</v>
      </c>
      <c r="AD63">
        <f>(INDEX('AEO 2023 Table 42'!94:94,MATCH(AD$28,'AEO 2023 Table 42'!$13:$13,0))/100)*(SUM(AD$14:AD$15)/SUM(AD$6:AD$7,AD$14:AD$15))</f>
        <v>0.29822933602169538</v>
      </c>
      <c r="AE63">
        <f>(INDEX('AEO 2023 Table 42'!94:94,MATCH(AE$28,'AEO 2023 Table 42'!$13:$13,0))/100)*(SUM(AE$14:AE$15)/SUM(AE$6:AE$7,AE$14:AE$15))</f>
        <v>0.29838852107663172</v>
      </c>
    </row>
    <row r="65" spans="1:31" s="2" customFormat="1" x14ac:dyDescent="0.35">
      <c r="A65" s="2" t="s">
        <v>204</v>
      </c>
    </row>
    <row r="67" spans="1:31" x14ac:dyDescent="0.35">
      <c r="B67">
        <f t="shared" ref="B67:AE67" si="8">B2</f>
        <v>2021</v>
      </c>
      <c r="C67">
        <f t="shared" si="8"/>
        <v>2022</v>
      </c>
      <c r="D67">
        <f t="shared" si="8"/>
        <v>2023</v>
      </c>
      <c r="E67">
        <f t="shared" si="8"/>
        <v>2024</v>
      </c>
      <c r="F67">
        <f t="shared" si="8"/>
        <v>2025</v>
      </c>
      <c r="G67">
        <f t="shared" si="8"/>
        <v>2026</v>
      </c>
      <c r="H67">
        <f t="shared" si="8"/>
        <v>2027</v>
      </c>
      <c r="I67">
        <f t="shared" si="8"/>
        <v>2028</v>
      </c>
      <c r="J67">
        <f t="shared" si="8"/>
        <v>2029</v>
      </c>
      <c r="K67">
        <f t="shared" si="8"/>
        <v>2030</v>
      </c>
      <c r="L67">
        <f t="shared" si="8"/>
        <v>2031</v>
      </c>
      <c r="M67">
        <f t="shared" si="8"/>
        <v>2032</v>
      </c>
      <c r="N67">
        <f t="shared" si="8"/>
        <v>2033</v>
      </c>
      <c r="O67">
        <f t="shared" si="8"/>
        <v>2034</v>
      </c>
      <c r="P67">
        <f t="shared" si="8"/>
        <v>2035</v>
      </c>
      <c r="Q67">
        <f t="shared" si="8"/>
        <v>2036</v>
      </c>
      <c r="R67">
        <f t="shared" si="8"/>
        <v>2037</v>
      </c>
      <c r="S67">
        <f t="shared" si="8"/>
        <v>2038</v>
      </c>
      <c r="T67">
        <f t="shared" si="8"/>
        <v>2039</v>
      </c>
      <c r="U67">
        <f t="shared" si="8"/>
        <v>2040</v>
      </c>
      <c r="V67">
        <f t="shared" si="8"/>
        <v>2041</v>
      </c>
      <c r="W67">
        <f t="shared" si="8"/>
        <v>2042</v>
      </c>
      <c r="X67">
        <f t="shared" si="8"/>
        <v>2043</v>
      </c>
      <c r="Y67">
        <f t="shared" si="8"/>
        <v>2044</v>
      </c>
      <c r="Z67">
        <f t="shared" si="8"/>
        <v>2045</v>
      </c>
      <c r="AA67">
        <f t="shared" si="8"/>
        <v>2046</v>
      </c>
      <c r="AB67">
        <f t="shared" si="8"/>
        <v>2047</v>
      </c>
      <c r="AC67">
        <f t="shared" si="8"/>
        <v>2048</v>
      </c>
      <c r="AD67">
        <f t="shared" si="8"/>
        <v>2049</v>
      </c>
      <c r="AE67">
        <f t="shared" si="8"/>
        <v>2050</v>
      </c>
    </row>
    <row r="68" spans="1:31" x14ac:dyDescent="0.35">
      <c r="A68" t="s">
        <v>24</v>
      </c>
    </row>
    <row r="69" spans="1:31" x14ac:dyDescent="0.35">
      <c r="A69" t="str">
        <f>'AEO 2022 Table 52'!A169</f>
        <v>LDP000:ga_Mini-compactC</v>
      </c>
      <c r="B69">
        <f>INDEX('AEO 2022 Table 52'!169:169,MATCH(B$67,'AEO 2022 Table 52'!$14:$14,0))</f>
        <v>91.768317999999994</v>
      </c>
      <c r="C69">
        <f>INDEX('AEO 2023 Table 52'!176:176,MATCH(C$67,'AEO 2023 Table 52'!$13:$13,0))</f>
        <v>55.232937</v>
      </c>
      <c r="D69">
        <f>INDEX('AEO 2023 Table 52'!176:176,MATCH(D$67,'AEO 2023 Table 52'!$13:$13,0))</f>
        <v>54.441642999999999</v>
      </c>
      <c r="E69">
        <f>INDEX('AEO 2023 Table 52'!176:176,MATCH(E$67,'AEO 2023 Table 52'!$13:$13,0))</f>
        <v>53.652912000000001</v>
      </c>
      <c r="F69">
        <f>INDEX('AEO 2023 Table 52'!176:176,MATCH(F$67,'AEO 2023 Table 52'!$13:$13,0))</f>
        <v>52.844600999999997</v>
      </c>
      <c r="G69">
        <f>INDEX('AEO 2023 Table 52'!176:176,MATCH(G$67,'AEO 2023 Table 52'!$13:$13,0))</f>
        <v>52.204697000000003</v>
      </c>
      <c r="H69">
        <f>INDEX('AEO 2023 Table 52'!176:176,MATCH(H$67,'AEO 2023 Table 52'!$13:$13,0))</f>
        <v>51.602584999999998</v>
      </c>
      <c r="I69">
        <f>INDEX('AEO 2023 Table 52'!176:176,MATCH(I$67,'AEO 2023 Table 52'!$13:$13,0))</f>
        <v>51.167461000000003</v>
      </c>
      <c r="J69">
        <f>INDEX('AEO 2023 Table 52'!176:176,MATCH(J$67,'AEO 2023 Table 52'!$13:$13,0))</f>
        <v>50.693207000000001</v>
      </c>
      <c r="K69">
        <f>INDEX('AEO 2023 Table 52'!176:176,MATCH(K$67,'AEO 2023 Table 52'!$13:$13,0))</f>
        <v>50.391758000000003</v>
      </c>
      <c r="L69">
        <f>INDEX('AEO 2023 Table 52'!176:176,MATCH(L$67,'AEO 2023 Table 52'!$13:$13,0))</f>
        <v>50.323546999999998</v>
      </c>
      <c r="M69">
        <f>INDEX('AEO 2023 Table 52'!176:176,MATCH(M$67,'AEO 2023 Table 52'!$13:$13,0))</f>
        <v>50.160378000000001</v>
      </c>
      <c r="N69">
        <f>INDEX('AEO 2023 Table 52'!176:176,MATCH(N$67,'AEO 2023 Table 52'!$13:$13,0))</f>
        <v>49.996971000000002</v>
      </c>
      <c r="O69">
        <f>INDEX('AEO 2023 Table 52'!176:176,MATCH(O$67,'AEO 2023 Table 52'!$13:$13,0))</f>
        <v>49.827461</v>
      </c>
      <c r="P69">
        <f>INDEX('AEO 2023 Table 52'!176:176,MATCH(P$67,'AEO 2023 Table 52'!$13:$13,0))</f>
        <v>49.662028999999997</v>
      </c>
      <c r="Q69">
        <f>INDEX('AEO 2023 Table 52'!176:176,MATCH(Q$67,'AEO 2023 Table 52'!$13:$13,0))</f>
        <v>49.552791999999997</v>
      </c>
      <c r="R69">
        <f>INDEX('AEO 2023 Table 52'!176:176,MATCH(R$67,'AEO 2023 Table 52'!$13:$13,0))</f>
        <v>49.463946999999997</v>
      </c>
      <c r="S69">
        <f>INDEX('AEO 2023 Table 52'!176:176,MATCH(S$67,'AEO 2023 Table 52'!$13:$13,0))</f>
        <v>49.381844000000001</v>
      </c>
      <c r="T69">
        <f>INDEX('AEO 2023 Table 52'!176:176,MATCH(T$67,'AEO 2023 Table 52'!$13:$13,0))</f>
        <v>49.311095999999999</v>
      </c>
      <c r="U69">
        <f>INDEX('AEO 2023 Table 52'!176:176,MATCH(U$67,'AEO 2023 Table 52'!$13:$13,0))</f>
        <v>49.263809000000002</v>
      </c>
      <c r="V69">
        <f>INDEX('AEO 2023 Table 52'!176:176,MATCH(V$67,'AEO 2023 Table 52'!$13:$13,0))</f>
        <v>49.218299999999999</v>
      </c>
      <c r="W69">
        <f>INDEX('AEO 2023 Table 52'!176:176,MATCH(W$67,'AEO 2023 Table 52'!$13:$13,0))</f>
        <v>49.17989</v>
      </c>
      <c r="X69">
        <f>INDEX('AEO 2023 Table 52'!176:176,MATCH(X$67,'AEO 2023 Table 52'!$13:$13,0))</f>
        <v>49.144385999999997</v>
      </c>
      <c r="Y69">
        <f>INDEX('AEO 2023 Table 52'!176:176,MATCH(Y$67,'AEO 2023 Table 52'!$13:$13,0))</f>
        <v>49.121872000000003</v>
      </c>
      <c r="Z69">
        <f>INDEX('AEO 2023 Table 52'!176:176,MATCH(Z$67,'AEO 2023 Table 52'!$13:$13,0))</f>
        <v>49.100430000000003</v>
      </c>
      <c r="AA69">
        <f>INDEX('AEO 2023 Table 52'!176:176,MATCH(AA$67,'AEO 2023 Table 52'!$13:$13,0))</f>
        <v>49.083064999999998</v>
      </c>
      <c r="AB69">
        <f>INDEX('AEO 2023 Table 52'!176:176,MATCH(AB$67,'AEO 2023 Table 52'!$13:$13,0))</f>
        <v>49.066059000000003</v>
      </c>
      <c r="AC69">
        <f>INDEX('AEO 2023 Table 52'!176:176,MATCH(AC$67,'AEO 2023 Table 52'!$13:$13,0))</f>
        <v>49.052612000000003</v>
      </c>
      <c r="AD69">
        <f>INDEX('AEO 2023 Table 52'!176:176,MATCH(AD$67,'AEO 2023 Table 52'!$13:$13,0))</f>
        <v>49.039211000000002</v>
      </c>
      <c r="AE69">
        <f>INDEX('AEO 2023 Table 52'!176:176,MATCH(AE$67,'AEO 2023 Table 52'!$13:$13,0))</f>
        <v>49.006138</v>
      </c>
    </row>
    <row r="70" spans="1:31" x14ac:dyDescent="0.35">
      <c r="A70" t="str">
        <f>'AEO 2022 Table 52'!A170</f>
        <v>LDP000:ga_SubcompactCar</v>
      </c>
      <c r="B70">
        <f>INDEX('AEO 2022 Table 52'!170:170,MATCH(B$67,'AEO 2022 Table 52'!$14:$14,0))</f>
        <v>45.377270000000003</v>
      </c>
      <c r="C70">
        <f>INDEX('AEO 2023 Table 52'!177:177,MATCH(C$67,'AEO 2023 Table 52'!$13:$13,0))</f>
        <v>45.755580999999999</v>
      </c>
      <c r="D70">
        <f>INDEX('AEO 2023 Table 52'!177:177,MATCH(D$67,'AEO 2023 Table 52'!$13:$13,0))</f>
        <v>44.946964000000001</v>
      </c>
      <c r="E70">
        <f>INDEX('AEO 2023 Table 52'!177:177,MATCH(E$67,'AEO 2023 Table 52'!$13:$13,0))</f>
        <v>44.121845</v>
      </c>
      <c r="F70">
        <f>INDEX('AEO 2023 Table 52'!177:177,MATCH(F$67,'AEO 2023 Table 52'!$13:$13,0))</f>
        <v>43.193111000000002</v>
      </c>
      <c r="G70">
        <f>INDEX('AEO 2023 Table 52'!177:177,MATCH(G$67,'AEO 2023 Table 52'!$13:$13,0))</f>
        <v>42.562694999999998</v>
      </c>
      <c r="H70">
        <f>INDEX('AEO 2023 Table 52'!177:177,MATCH(H$67,'AEO 2023 Table 52'!$13:$13,0))</f>
        <v>41.925789000000002</v>
      </c>
      <c r="I70">
        <f>INDEX('AEO 2023 Table 52'!177:177,MATCH(I$67,'AEO 2023 Table 52'!$13:$13,0))</f>
        <v>41.477215000000001</v>
      </c>
      <c r="J70">
        <f>INDEX('AEO 2023 Table 52'!177:177,MATCH(J$67,'AEO 2023 Table 52'!$13:$13,0))</f>
        <v>40.998351999999997</v>
      </c>
      <c r="K70">
        <f>INDEX('AEO 2023 Table 52'!177:177,MATCH(K$67,'AEO 2023 Table 52'!$13:$13,0))</f>
        <v>40.695613999999999</v>
      </c>
      <c r="L70">
        <f>INDEX('AEO 2023 Table 52'!177:177,MATCH(L$67,'AEO 2023 Table 52'!$13:$13,0))</f>
        <v>40.630282999999999</v>
      </c>
      <c r="M70">
        <f>INDEX('AEO 2023 Table 52'!177:177,MATCH(M$67,'AEO 2023 Table 52'!$13:$13,0))</f>
        <v>40.476837000000003</v>
      </c>
      <c r="N70">
        <f>INDEX('AEO 2023 Table 52'!177:177,MATCH(N$67,'AEO 2023 Table 52'!$13:$13,0))</f>
        <v>40.325412999999998</v>
      </c>
      <c r="O70">
        <f>INDEX('AEO 2023 Table 52'!177:177,MATCH(O$67,'AEO 2023 Table 52'!$13:$13,0))</f>
        <v>40.16621</v>
      </c>
      <c r="P70">
        <f>INDEX('AEO 2023 Table 52'!177:177,MATCH(P$67,'AEO 2023 Table 52'!$13:$13,0))</f>
        <v>40.013176000000001</v>
      </c>
      <c r="Q70">
        <f>INDEX('AEO 2023 Table 52'!177:177,MATCH(Q$67,'AEO 2023 Table 52'!$13:$13,0))</f>
        <v>39.920192999999998</v>
      </c>
      <c r="R70">
        <f>INDEX('AEO 2023 Table 52'!177:177,MATCH(R$67,'AEO 2023 Table 52'!$13:$13,0))</f>
        <v>39.839474000000003</v>
      </c>
      <c r="S70">
        <f>INDEX('AEO 2023 Table 52'!177:177,MATCH(S$67,'AEO 2023 Table 52'!$13:$13,0))</f>
        <v>39.761547</v>
      </c>
      <c r="T70">
        <f>INDEX('AEO 2023 Table 52'!177:177,MATCH(T$67,'AEO 2023 Table 52'!$13:$13,0))</f>
        <v>39.701687</v>
      </c>
      <c r="U70">
        <f>INDEX('AEO 2023 Table 52'!177:177,MATCH(U$67,'AEO 2023 Table 52'!$13:$13,0))</f>
        <v>39.657131</v>
      </c>
      <c r="V70">
        <f>INDEX('AEO 2023 Table 52'!177:177,MATCH(V$67,'AEO 2023 Table 52'!$13:$13,0))</f>
        <v>39.617812999999998</v>
      </c>
      <c r="W70">
        <f>INDEX('AEO 2023 Table 52'!177:177,MATCH(W$67,'AEO 2023 Table 52'!$13:$13,0))</f>
        <v>39.585842</v>
      </c>
      <c r="X70">
        <f>INDEX('AEO 2023 Table 52'!177:177,MATCH(X$67,'AEO 2023 Table 52'!$13:$13,0))</f>
        <v>39.554039000000003</v>
      </c>
      <c r="Y70">
        <f>INDEX('AEO 2023 Table 52'!177:177,MATCH(Y$67,'AEO 2023 Table 52'!$13:$13,0))</f>
        <v>39.528858</v>
      </c>
      <c r="Z70">
        <f>INDEX('AEO 2023 Table 52'!177:177,MATCH(Z$67,'AEO 2023 Table 52'!$13:$13,0))</f>
        <v>39.508144000000001</v>
      </c>
      <c r="AA70">
        <f>INDEX('AEO 2023 Table 52'!177:177,MATCH(AA$67,'AEO 2023 Table 52'!$13:$13,0))</f>
        <v>39.489784</v>
      </c>
      <c r="AB70">
        <f>INDEX('AEO 2023 Table 52'!177:177,MATCH(AB$67,'AEO 2023 Table 52'!$13:$13,0))</f>
        <v>39.471798</v>
      </c>
      <c r="AC70">
        <f>INDEX('AEO 2023 Table 52'!177:177,MATCH(AC$67,'AEO 2023 Table 52'!$13:$13,0))</f>
        <v>39.457439000000001</v>
      </c>
      <c r="AD70">
        <f>INDEX('AEO 2023 Table 52'!177:177,MATCH(AD$67,'AEO 2023 Table 52'!$13:$13,0))</f>
        <v>39.444797999999999</v>
      </c>
      <c r="AE70">
        <f>INDEX('AEO 2023 Table 52'!177:177,MATCH(AE$67,'AEO 2023 Table 52'!$13:$13,0))</f>
        <v>39.409289999999999</v>
      </c>
    </row>
    <row r="71" spans="1:31" x14ac:dyDescent="0.35">
      <c r="A71" t="str">
        <f>'AEO 2022 Table 52'!A171</f>
        <v>LDP000:ga_CompactCars</v>
      </c>
      <c r="B71">
        <f>INDEX('AEO 2022 Table 52'!171:171,MATCH(B$67,'AEO 2022 Table 52'!$14:$14,0))</f>
        <v>37.984875000000002</v>
      </c>
      <c r="C71">
        <f>INDEX('AEO 2023 Table 52'!178:178,MATCH(C$67,'AEO 2023 Table 52'!$13:$13,0))</f>
        <v>35.156520999999998</v>
      </c>
      <c r="D71">
        <f>INDEX('AEO 2023 Table 52'!178:178,MATCH(D$67,'AEO 2023 Table 52'!$13:$13,0))</f>
        <v>34.434780000000003</v>
      </c>
      <c r="E71">
        <f>INDEX('AEO 2023 Table 52'!178:178,MATCH(E$67,'AEO 2023 Table 52'!$13:$13,0))</f>
        <v>33.763779</v>
      </c>
      <c r="F71">
        <f>INDEX('AEO 2023 Table 52'!178:178,MATCH(F$67,'AEO 2023 Table 52'!$13:$13,0))</f>
        <v>32.989811000000003</v>
      </c>
      <c r="G71">
        <f>INDEX('AEO 2023 Table 52'!178:178,MATCH(G$67,'AEO 2023 Table 52'!$13:$13,0))</f>
        <v>32.446026000000003</v>
      </c>
      <c r="H71">
        <f>INDEX('AEO 2023 Table 52'!178:178,MATCH(H$67,'AEO 2023 Table 52'!$13:$13,0))</f>
        <v>31.910357999999999</v>
      </c>
      <c r="I71">
        <f>INDEX('AEO 2023 Table 52'!178:178,MATCH(I$67,'AEO 2023 Table 52'!$13:$13,0))</f>
        <v>31.527218000000001</v>
      </c>
      <c r="J71">
        <f>INDEX('AEO 2023 Table 52'!178:178,MATCH(J$67,'AEO 2023 Table 52'!$13:$13,0))</f>
        <v>31.113432</v>
      </c>
      <c r="K71">
        <f>INDEX('AEO 2023 Table 52'!178:178,MATCH(K$67,'AEO 2023 Table 52'!$13:$13,0))</f>
        <v>30.850190999999999</v>
      </c>
      <c r="L71">
        <f>INDEX('AEO 2023 Table 52'!178:178,MATCH(L$67,'AEO 2023 Table 52'!$13:$13,0))</f>
        <v>30.797577</v>
      </c>
      <c r="M71">
        <f>INDEX('AEO 2023 Table 52'!178:178,MATCH(M$67,'AEO 2023 Table 52'!$13:$13,0))</f>
        <v>30.675948999999999</v>
      </c>
      <c r="N71">
        <f>INDEX('AEO 2023 Table 52'!178:178,MATCH(N$67,'AEO 2023 Table 52'!$13:$13,0))</f>
        <v>30.553804</v>
      </c>
      <c r="O71">
        <f>INDEX('AEO 2023 Table 52'!178:178,MATCH(O$67,'AEO 2023 Table 52'!$13:$13,0))</f>
        <v>30.407571999999998</v>
      </c>
      <c r="P71">
        <f>INDEX('AEO 2023 Table 52'!178:178,MATCH(P$67,'AEO 2023 Table 52'!$13:$13,0))</f>
        <v>30.263808999999998</v>
      </c>
      <c r="Q71">
        <f>INDEX('AEO 2023 Table 52'!178:178,MATCH(Q$67,'AEO 2023 Table 52'!$13:$13,0))</f>
        <v>30.166350999999999</v>
      </c>
      <c r="R71">
        <f>INDEX('AEO 2023 Table 52'!178:178,MATCH(R$67,'AEO 2023 Table 52'!$13:$13,0))</f>
        <v>30.081696000000001</v>
      </c>
      <c r="S71">
        <f>INDEX('AEO 2023 Table 52'!178:178,MATCH(S$67,'AEO 2023 Table 52'!$13:$13,0))</f>
        <v>30.007925</v>
      </c>
      <c r="T71">
        <f>INDEX('AEO 2023 Table 52'!178:178,MATCH(T$67,'AEO 2023 Table 52'!$13:$13,0))</f>
        <v>29.933720000000001</v>
      </c>
      <c r="U71">
        <f>INDEX('AEO 2023 Table 52'!178:178,MATCH(U$67,'AEO 2023 Table 52'!$13:$13,0))</f>
        <v>29.890612000000001</v>
      </c>
      <c r="V71">
        <f>INDEX('AEO 2023 Table 52'!178:178,MATCH(V$67,'AEO 2023 Table 52'!$13:$13,0))</f>
        <v>29.84939</v>
      </c>
      <c r="W71">
        <f>INDEX('AEO 2023 Table 52'!178:178,MATCH(W$67,'AEO 2023 Table 52'!$13:$13,0))</f>
        <v>29.813267</v>
      </c>
      <c r="X71">
        <f>INDEX('AEO 2023 Table 52'!178:178,MATCH(X$67,'AEO 2023 Table 52'!$13:$13,0))</f>
        <v>29.782131</v>
      </c>
      <c r="Y71">
        <f>INDEX('AEO 2023 Table 52'!178:178,MATCH(Y$67,'AEO 2023 Table 52'!$13:$13,0))</f>
        <v>29.763504000000001</v>
      </c>
      <c r="Z71">
        <f>INDEX('AEO 2023 Table 52'!178:178,MATCH(Z$67,'AEO 2023 Table 52'!$13:$13,0))</f>
        <v>29.747199999999999</v>
      </c>
      <c r="AA71">
        <f>INDEX('AEO 2023 Table 52'!178:178,MATCH(AA$67,'AEO 2023 Table 52'!$13:$13,0))</f>
        <v>29.732218</v>
      </c>
      <c r="AB71">
        <f>INDEX('AEO 2023 Table 52'!178:178,MATCH(AB$67,'AEO 2023 Table 52'!$13:$13,0))</f>
        <v>29.719878999999999</v>
      </c>
      <c r="AC71">
        <f>INDEX('AEO 2023 Table 52'!178:178,MATCH(AC$67,'AEO 2023 Table 52'!$13:$13,0))</f>
        <v>29.710909000000001</v>
      </c>
      <c r="AD71">
        <f>INDEX('AEO 2023 Table 52'!178:178,MATCH(AD$67,'AEO 2023 Table 52'!$13:$13,0))</f>
        <v>29.700431999999999</v>
      </c>
      <c r="AE71">
        <f>INDEX('AEO 2023 Table 52'!178:178,MATCH(AE$67,'AEO 2023 Table 52'!$13:$13,0))</f>
        <v>29.671028</v>
      </c>
    </row>
    <row r="72" spans="1:31" x14ac:dyDescent="0.35">
      <c r="A72" t="str">
        <f>'AEO 2022 Table 52'!A172</f>
        <v>LDP000:ga_MidsizeCars</v>
      </c>
      <c r="B72">
        <f>INDEX('AEO 2022 Table 52'!172:172,MATCH(B$67,'AEO 2022 Table 52'!$14:$14,0))</f>
        <v>39.450066</v>
      </c>
      <c r="C72">
        <f>INDEX('AEO 2023 Table 52'!179:179,MATCH(C$67,'AEO 2023 Table 52'!$13:$13,0))</f>
        <v>36.884331000000003</v>
      </c>
      <c r="D72">
        <f>INDEX('AEO 2023 Table 52'!179:179,MATCH(D$67,'AEO 2023 Table 52'!$13:$13,0))</f>
        <v>36.218018000000001</v>
      </c>
      <c r="E72">
        <f>INDEX('AEO 2023 Table 52'!179:179,MATCH(E$67,'AEO 2023 Table 52'!$13:$13,0))</f>
        <v>35.548630000000003</v>
      </c>
      <c r="F72">
        <f>INDEX('AEO 2023 Table 52'!179:179,MATCH(F$67,'AEO 2023 Table 52'!$13:$13,0))</f>
        <v>34.769450999999997</v>
      </c>
      <c r="G72">
        <f>INDEX('AEO 2023 Table 52'!179:179,MATCH(G$67,'AEO 2023 Table 52'!$13:$13,0))</f>
        <v>34.196216999999997</v>
      </c>
      <c r="H72">
        <f>INDEX('AEO 2023 Table 52'!179:179,MATCH(H$67,'AEO 2023 Table 52'!$13:$13,0))</f>
        <v>33.641475999999997</v>
      </c>
      <c r="I72">
        <f>INDEX('AEO 2023 Table 52'!179:179,MATCH(I$67,'AEO 2023 Table 52'!$13:$13,0))</f>
        <v>33.200007999999997</v>
      </c>
      <c r="J72">
        <f>INDEX('AEO 2023 Table 52'!179:179,MATCH(J$67,'AEO 2023 Table 52'!$13:$13,0))</f>
        <v>32.765189999999997</v>
      </c>
      <c r="K72">
        <f>INDEX('AEO 2023 Table 52'!179:179,MATCH(K$67,'AEO 2023 Table 52'!$13:$13,0))</f>
        <v>32.483932000000003</v>
      </c>
      <c r="L72">
        <f>INDEX('AEO 2023 Table 52'!179:179,MATCH(L$67,'AEO 2023 Table 52'!$13:$13,0))</f>
        <v>32.424995000000003</v>
      </c>
      <c r="M72">
        <f>INDEX('AEO 2023 Table 52'!179:179,MATCH(M$67,'AEO 2023 Table 52'!$13:$13,0))</f>
        <v>32.295310999999998</v>
      </c>
      <c r="N72">
        <f>INDEX('AEO 2023 Table 52'!179:179,MATCH(N$67,'AEO 2023 Table 52'!$13:$13,0))</f>
        <v>32.161220999999998</v>
      </c>
      <c r="O72">
        <f>INDEX('AEO 2023 Table 52'!179:179,MATCH(O$67,'AEO 2023 Table 52'!$13:$13,0))</f>
        <v>32.009743</v>
      </c>
      <c r="P72">
        <f>INDEX('AEO 2023 Table 52'!179:179,MATCH(P$67,'AEO 2023 Table 52'!$13:$13,0))</f>
        <v>31.859455000000001</v>
      </c>
      <c r="Q72">
        <f>INDEX('AEO 2023 Table 52'!179:179,MATCH(Q$67,'AEO 2023 Table 52'!$13:$13,0))</f>
        <v>31.758972</v>
      </c>
      <c r="R72">
        <f>INDEX('AEO 2023 Table 52'!179:179,MATCH(R$67,'AEO 2023 Table 52'!$13:$13,0))</f>
        <v>31.672961999999998</v>
      </c>
      <c r="S72">
        <f>INDEX('AEO 2023 Table 52'!179:179,MATCH(S$67,'AEO 2023 Table 52'!$13:$13,0))</f>
        <v>31.596228</v>
      </c>
      <c r="T72">
        <f>INDEX('AEO 2023 Table 52'!179:179,MATCH(T$67,'AEO 2023 Table 52'!$13:$13,0))</f>
        <v>31.521072</v>
      </c>
      <c r="U72">
        <f>INDEX('AEO 2023 Table 52'!179:179,MATCH(U$67,'AEO 2023 Table 52'!$13:$13,0))</f>
        <v>31.472321000000001</v>
      </c>
      <c r="V72">
        <f>INDEX('AEO 2023 Table 52'!179:179,MATCH(V$67,'AEO 2023 Table 52'!$13:$13,0))</f>
        <v>31.428125000000001</v>
      </c>
      <c r="W72">
        <f>INDEX('AEO 2023 Table 52'!179:179,MATCH(W$67,'AEO 2023 Table 52'!$13:$13,0))</f>
        <v>31.388680999999998</v>
      </c>
      <c r="X72">
        <f>INDEX('AEO 2023 Table 52'!179:179,MATCH(X$67,'AEO 2023 Table 52'!$13:$13,0))</f>
        <v>31.352077000000001</v>
      </c>
      <c r="Y72">
        <f>INDEX('AEO 2023 Table 52'!179:179,MATCH(Y$67,'AEO 2023 Table 52'!$13:$13,0))</f>
        <v>31.331195999999998</v>
      </c>
      <c r="Z72">
        <f>INDEX('AEO 2023 Table 52'!179:179,MATCH(Z$67,'AEO 2023 Table 52'!$13:$13,0))</f>
        <v>31.311543</v>
      </c>
      <c r="AA72">
        <f>INDEX('AEO 2023 Table 52'!179:179,MATCH(AA$67,'AEO 2023 Table 52'!$13:$13,0))</f>
        <v>31.296188000000001</v>
      </c>
      <c r="AB72">
        <f>INDEX('AEO 2023 Table 52'!179:179,MATCH(AB$67,'AEO 2023 Table 52'!$13:$13,0))</f>
        <v>31.282005000000002</v>
      </c>
      <c r="AC72">
        <f>INDEX('AEO 2023 Table 52'!179:179,MATCH(AC$67,'AEO 2023 Table 52'!$13:$13,0))</f>
        <v>31.269680000000001</v>
      </c>
      <c r="AD72">
        <f>INDEX('AEO 2023 Table 52'!179:179,MATCH(AD$67,'AEO 2023 Table 52'!$13:$13,0))</f>
        <v>31.25872</v>
      </c>
      <c r="AE72">
        <f>INDEX('AEO 2023 Table 52'!179:179,MATCH(AE$67,'AEO 2023 Table 52'!$13:$13,0))</f>
        <v>31.226025</v>
      </c>
    </row>
    <row r="73" spans="1:31" x14ac:dyDescent="0.35">
      <c r="A73" t="str">
        <f>'AEO 2022 Table 52'!A173</f>
        <v>LDP000:ga_LargeCars</v>
      </c>
      <c r="B73">
        <f>INDEX('AEO 2022 Table 52'!173:173,MATCH(B$67,'AEO 2022 Table 52'!$14:$14,0))</f>
        <v>0</v>
      </c>
      <c r="C73">
        <f>INDEX('AEO 2023 Table 52'!180:180,MATCH(C$67,'AEO 2023 Table 52'!$13:$13,0))</f>
        <v>0</v>
      </c>
      <c r="D73">
        <f>INDEX('AEO 2023 Table 52'!180:180,MATCH(D$67,'AEO 2023 Table 52'!$13:$13,0))</f>
        <v>0</v>
      </c>
      <c r="E73">
        <f>INDEX('AEO 2023 Table 52'!180:180,MATCH(E$67,'AEO 2023 Table 52'!$13:$13,0))</f>
        <v>0</v>
      </c>
      <c r="F73">
        <f>INDEX('AEO 2023 Table 52'!180:180,MATCH(F$67,'AEO 2023 Table 52'!$13:$13,0))</f>
        <v>0</v>
      </c>
      <c r="G73">
        <f>INDEX('AEO 2023 Table 52'!180:180,MATCH(G$67,'AEO 2023 Table 52'!$13:$13,0))</f>
        <v>0</v>
      </c>
      <c r="H73">
        <f>INDEX('AEO 2023 Table 52'!180:180,MATCH(H$67,'AEO 2023 Table 52'!$13:$13,0))</f>
        <v>0</v>
      </c>
      <c r="I73">
        <f>INDEX('AEO 2023 Table 52'!180:180,MATCH(I$67,'AEO 2023 Table 52'!$13:$13,0))</f>
        <v>0</v>
      </c>
      <c r="J73">
        <f>INDEX('AEO 2023 Table 52'!180:180,MATCH(J$67,'AEO 2023 Table 52'!$13:$13,0))</f>
        <v>0</v>
      </c>
      <c r="K73">
        <f>INDEX('AEO 2023 Table 52'!180:180,MATCH(K$67,'AEO 2023 Table 52'!$13:$13,0))</f>
        <v>0</v>
      </c>
      <c r="L73">
        <f>INDEX('AEO 2023 Table 52'!180:180,MATCH(L$67,'AEO 2023 Table 52'!$13:$13,0))</f>
        <v>0</v>
      </c>
      <c r="M73">
        <f>INDEX('AEO 2023 Table 52'!180:180,MATCH(M$67,'AEO 2023 Table 52'!$13:$13,0))</f>
        <v>0</v>
      </c>
      <c r="N73">
        <f>INDEX('AEO 2023 Table 52'!180:180,MATCH(N$67,'AEO 2023 Table 52'!$13:$13,0))</f>
        <v>0</v>
      </c>
      <c r="O73">
        <f>INDEX('AEO 2023 Table 52'!180:180,MATCH(O$67,'AEO 2023 Table 52'!$13:$13,0))</f>
        <v>0</v>
      </c>
      <c r="P73">
        <f>INDEX('AEO 2023 Table 52'!180:180,MATCH(P$67,'AEO 2023 Table 52'!$13:$13,0))</f>
        <v>0</v>
      </c>
      <c r="Q73">
        <f>INDEX('AEO 2023 Table 52'!180:180,MATCH(Q$67,'AEO 2023 Table 52'!$13:$13,0))</f>
        <v>0</v>
      </c>
      <c r="R73">
        <f>INDEX('AEO 2023 Table 52'!180:180,MATCH(R$67,'AEO 2023 Table 52'!$13:$13,0))</f>
        <v>0</v>
      </c>
      <c r="S73">
        <f>INDEX('AEO 2023 Table 52'!180:180,MATCH(S$67,'AEO 2023 Table 52'!$13:$13,0))</f>
        <v>0</v>
      </c>
      <c r="T73">
        <f>INDEX('AEO 2023 Table 52'!180:180,MATCH(T$67,'AEO 2023 Table 52'!$13:$13,0))</f>
        <v>0</v>
      </c>
      <c r="U73">
        <f>INDEX('AEO 2023 Table 52'!180:180,MATCH(U$67,'AEO 2023 Table 52'!$13:$13,0))</f>
        <v>0</v>
      </c>
      <c r="V73">
        <f>INDEX('AEO 2023 Table 52'!180:180,MATCH(V$67,'AEO 2023 Table 52'!$13:$13,0))</f>
        <v>0</v>
      </c>
      <c r="W73">
        <f>INDEX('AEO 2023 Table 52'!180:180,MATCH(W$67,'AEO 2023 Table 52'!$13:$13,0))</f>
        <v>0</v>
      </c>
      <c r="X73">
        <f>INDEX('AEO 2023 Table 52'!180:180,MATCH(X$67,'AEO 2023 Table 52'!$13:$13,0))</f>
        <v>0</v>
      </c>
      <c r="Y73">
        <f>INDEX('AEO 2023 Table 52'!180:180,MATCH(Y$67,'AEO 2023 Table 52'!$13:$13,0))</f>
        <v>0</v>
      </c>
      <c r="Z73">
        <f>INDEX('AEO 2023 Table 52'!180:180,MATCH(Z$67,'AEO 2023 Table 52'!$13:$13,0))</f>
        <v>0</v>
      </c>
      <c r="AA73">
        <f>INDEX('AEO 2023 Table 52'!180:180,MATCH(AA$67,'AEO 2023 Table 52'!$13:$13,0))</f>
        <v>0</v>
      </c>
      <c r="AB73">
        <f>INDEX('AEO 2023 Table 52'!180:180,MATCH(AB$67,'AEO 2023 Table 52'!$13:$13,0))</f>
        <v>0</v>
      </c>
      <c r="AC73">
        <f>INDEX('AEO 2023 Table 52'!180:180,MATCH(AC$67,'AEO 2023 Table 52'!$13:$13,0))</f>
        <v>0</v>
      </c>
      <c r="AD73">
        <f>INDEX('AEO 2023 Table 52'!180:180,MATCH(AD$67,'AEO 2023 Table 52'!$13:$13,0))</f>
        <v>0</v>
      </c>
      <c r="AE73">
        <f>INDEX('AEO 2023 Table 52'!180:180,MATCH(AE$67,'AEO 2023 Table 52'!$13:$13,0))</f>
        <v>0</v>
      </c>
    </row>
    <row r="74" spans="1:31" x14ac:dyDescent="0.35">
      <c r="A74" t="str">
        <f>'AEO 2022 Table 52'!A174</f>
        <v>LDP000:ga_TwoSeaterCars</v>
      </c>
      <c r="B74">
        <f>INDEX('AEO 2022 Table 52'!174:174,MATCH(B$67,'AEO 2022 Table 52'!$14:$14,0))</f>
        <v>108.428375</v>
      </c>
      <c r="C74">
        <f>INDEX('AEO 2023 Table 52'!181:181,MATCH(C$67,'AEO 2023 Table 52'!$13:$13,0))</f>
        <v>77.200439000000003</v>
      </c>
      <c r="D74">
        <f>INDEX('AEO 2023 Table 52'!181:181,MATCH(D$67,'AEO 2023 Table 52'!$13:$13,0))</f>
        <v>76.386650000000003</v>
      </c>
      <c r="E74">
        <f>INDEX('AEO 2023 Table 52'!181:181,MATCH(E$67,'AEO 2023 Table 52'!$13:$13,0))</f>
        <v>75.546691999999993</v>
      </c>
      <c r="F74">
        <f>INDEX('AEO 2023 Table 52'!181:181,MATCH(F$67,'AEO 2023 Table 52'!$13:$13,0))</f>
        <v>74.741394</v>
      </c>
      <c r="G74">
        <f>INDEX('AEO 2023 Table 52'!181:181,MATCH(G$67,'AEO 2023 Table 52'!$13:$13,0))</f>
        <v>74.155761999999996</v>
      </c>
      <c r="H74">
        <f>INDEX('AEO 2023 Table 52'!181:181,MATCH(H$67,'AEO 2023 Table 52'!$13:$13,0))</f>
        <v>73.593643</v>
      </c>
      <c r="I74">
        <f>INDEX('AEO 2023 Table 52'!181:181,MATCH(I$67,'AEO 2023 Table 52'!$13:$13,0))</f>
        <v>73.192802</v>
      </c>
      <c r="J74">
        <f>INDEX('AEO 2023 Table 52'!181:181,MATCH(J$67,'AEO 2023 Table 52'!$13:$13,0))</f>
        <v>72.731598000000005</v>
      </c>
      <c r="K74">
        <f>INDEX('AEO 2023 Table 52'!181:181,MATCH(K$67,'AEO 2023 Table 52'!$13:$13,0))</f>
        <v>72.438034000000002</v>
      </c>
      <c r="L74">
        <f>INDEX('AEO 2023 Table 52'!181:181,MATCH(L$67,'AEO 2023 Table 52'!$13:$13,0))</f>
        <v>72.382651999999993</v>
      </c>
      <c r="M74">
        <f>INDEX('AEO 2023 Table 52'!181:181,MATCH(M$67,'AEO 2023 Table 52'!$13:$13,0))</f>
        <v>72.232201000000003</v>
      </c>
      <c r="N74">
        <f>INDEX('AEO 2023 Table 52'!181:181,MATCH(N$67,'AEO 2023 Table 52'!$13:$13,0))</f>
        <v>72.082649000000004</v>
      </c>
      <c r="O74">
        <f>INDEX('AEO 2023 Table 52'!181:181,MATCH(O$67,'AEO 2023 Table 52'!$13:$13,0))</f>
        <v>71.924926999999997</v>
      </c>
      <c r="P74">
        <f>INDEX('AEO 2023 Table 52'!181:181,MATCH(P$67,'AEO 2023 Table 52'!$13:$13,0))</f>
        <v>71.772316000000004</v>
      </c>
      <c r="Q74">
        <f>INDEX('AEO 2023 Table 52'!181:181,MATCH(Q$67,'AEO 2023 Table 52'!$13:$13,0))</f>
        <v>71.680428000000006</v>
      </c>
      <c r="R74">
        <f>INDEX('AEO 2023 Table 52'!181:181,MATCH(R$67,'AEO 2023 Table 52'!$13:$13,0))</f>
        <v>71.596535000000003</v>
      </c>
      <c r="S74">
        <f>INDEX('AEO 2023 Table 52'!181:181,MATCH(S$67,'AEO 2023 Table 52'!$13:$13,0))</f>
        <v>71.518692000000001</v>
      </c>
      <c r="T74">
        <f>INDEX('AEO 2023 Table 52'!181:181,MATCH(T$67,'AEO 2023 Table 52'!$13:$13,0))</f>
        <v>71.455841000000007</v>
      </c>
      <c r="U74">
        <f>INDEX('AEO 2023 Table 52'!181:181,MATCH(U$67,'AEO 2023 Table 52'!$13:$13,0))</f>
        <v>71.411797000000007</v>
      </c>
      <c r="V74">
        <f>INDEX('AEO 2023 Table 52'!181:181,MATCH(V$67,'AEO 2023 Table 52'!$13:$13,0))</f>
        <v>71.374268000000001</v>
      </c>
      <c r="W74">
        <f>INDEX('AEO 2023 Table 52'!181:181,MATCH(W$67,'AEO 2023 Table 52'!$13:$13,0))</f>
        <v>71.341507000000007</v>
      </c>
      <c r="X74">
        <f>INDEX('AEO 2023 Table 52'!181:181,MATCH(X$67,'AEO 2023 Table 52'!$13:$13,0))</f>
        <v>71.308494999999994</v>
      </c>
      <c r="Y74">
        <f>INDEX('AEO 2023 Table 52'!181:181,MATCH(Y$67,'AEO 2023 Table 52'!$13:$13,0))</f>
        <v>71.287009999999995</v>
      </c>
      <c r="Z74">
        <f>INDEX('AEO 2023 Table 52'!181:181,MATCH(Z$67,'AEO 2023 Table 52'!$13:$13,0))</f>
        <v>71.268623000000005</v>
      </c>
      <c r="AA74">
        <f>INDEX('AEO 2023 Table 52'!181:181,MATCH(AA$67,'AEO 2023 Table 52'!$13:$13,0))</f>
        <v>71.251907000000003</v>
      </c>
      <c r="AB74">
        <f>INDEX('AEO 2023 Table 52'!181:181,MATCH(AB$67,'AEO 2023 Table 52'!$13:$13,0))</f>
        <v>71.236915999999994</v>
      </c>
      <c r="AC74">
        <f>INDEX('AEO 2023 Table 52'!181:181,MATCH(AC$67,'AEO 2023 Table 52'!$13:$13,0))</f>
        <v>71.223724000000004</v>
      </c>
      <c r="AD74">
        <f>INDEX('AEO 2023 Table 52'!181:181,MATCH(AD$67,'AEO 2023 Table 52'!$13:$13,0))</f>
        <v>71.212097</v>
      </c>
      <c r="AE74">
        <f>INDEX('AEO 2023 Table 52'!181:181,MATCH(AE$67,'AEO 2023 Table 52'!$13:$13,0))</f>
        <v>71.179077000000007</v>
      </c>
    </row>
    <row r="75" spans="1:31" x14ac:dyDescent="0.35">
      <c r="A75" t="str">
        <f>'AEO 2022 Table 52'!A175</f>
        <v>LDP000:ga_SmallCrossCar</v>
      </c>
      <c r="B75">
        <f>INDEX('AEO 2022 Table 52'!175:175,MATCH(B$67,'AEO 2022 Table 52'!$14:$14,0))</f>
        <v>39.957568999999999</v>
      </c>
      <c r="C75">
        <f>INDEX('AEO 2023 Table 52'!182:182,MATCH(C$67,'AEO 2023 Table 52'!$13:$13,0))</f>
        <v>34.836418000000002</v>
      </c>
      <c r="D75">
        <f>INDEX('AEO 2023 Table 52'!182:182,MATCH(D$67,'AEO 2023 Table 52'!$13:$13,0))</f>
        <v>34.174511000000003</v>
      </c>
      <c r="E75">
        <f>INDEX('AEO 2023 Table 52'!182:182,MATCH(E$67,'AEO 2023 Table 52'!$13:$13,0))</f>
        <v>33.519126999999997</v>
      </c>
      <c r="F75">
        <f>INDEX('AEO 2023 Table 52'!182:182,MATCH(F$67,'AEO 2023 Table 52'!$13:$13,0))</f>
        <v>32.773380000000003</v>
      </c>
      <c r="G75">
        <f>INDEX('AEO 2023 Table 52'!182:182,MATCH(G$67,'AEO 2023 Table 52'!$13:$13,0))</f>
        <v>32.205329999999996</v>
      </c>
      <c r="H75">
        <f>INDEX('AEO 2023 Table 52'!182:182,MATCH(H$67,'AEO 2023 Table 52'!$13:$13,0))</f>
        <v>31.65089</v>
      </c>
      <c r="I75">
        <f>INDEX('AEO 2023 Table 52'!182:182,MATCH(I$67,'AEO 2023 Table 52'!$13:$13,0))</f>
        <v>31.234076000000002</v>
      </c>
      <c r="J75">
        <f>INDEX('AEO 2023 Table 52'!182:182,MATCH(J$67,'AEO 2023 Table 52'!$13:$13,0))</f>
        <v>30.804739000000001</v>
      </c>
      <c r="K75">
        <f>INDEX('AEO 2023 Table 52'!182:182,MATCH(K$67,'AEO 2023 Table 52'!$13:$13,0))</f>
        <v>30.527702000000001</v>
      </c>
      <c r="L75">
        <f>INDEX('AEO 2023 Table 52'!182:182,MATCH(L$67,'AEO 2023 Table 52'!$13:$13,0))</f>
        <v>30.468430999999999</v>
      </c>
      <c r="M75">
        <f>INDEX('AEO 2023 Table 52'!182:182,MATCH(M$67,'AEO 2023 Table 52'!$13:$13,0))</f>
        <v>30.339666000000001</v>
      </c>
      <c r="N75">
        <f>INDEX('AEO 2023 Table 52'!182:182,MATCH(N$67,'AEO 2023 Table 52'!$13:$13,0))</f>
        <v>30.204691</v>
      </c>
      <c r="O75">
        <f>INDEX('AEO 2023 Table 52'!182:182,MATCH(O$67,'AEO 2023 Table 52'!$13:$13,0))</f>
        <v>30.052782000000001</v>
      </c>
      <c r="P75">
        <f>INDEX('AEO 2023 Table 52'!182:182,MATCH(P$67,'AEO 2023 Table 52'!$13:$13,0))</f>
        <v>29.902531</v>
      </c>
      <c r="Q75">
        <f>INDEX('AEO 2023 Table 52'!182:182,MATCH(Q$67,'AEO 2023 Table 52'!$13:$13,0))</f>
        <v>29.806567999999999</v>
      </c>
      <c r="R75">
        <f>INDEX('AEO 2023 Table 52'!182:182,MATCH(R$67,'AEO 2023 Table 52'!$13:$13,0))</f>
        <v>29.723095000000001</v>
      </c>
      <c r="S75">
        <f>INDEX('AEO 2023 Table 52'!182:182,MATCH(S$67,'AEO 2023 Table 52'!$13:$13,0))</f>
        <v>29.648937</v>
      </c>
      <c r="T75">
        <f>INDEX('AEO 2023 Table 52'!182:182,MATCH(T$67,'AEO 2023 Table 52'!$13:$13,0))</f>
        <v>29.576954000000001</v>
      </c>
      <c r="U75">
        <f>INDEX('AEO 2023 Table 52'!182:182,MATCH(U$67,'AEO 2023 Table 52'!$13:$13,0))</f>
        <v>29.532328</v>
      </c>
      <c r="V75">
        <f>INDEX('AEO 2023 Table 52'!182:182,MATCH(V$67,'AEO 2023 Table 52'!$13:$13,0))</f>
        <v>29.492704</v>
      </c>
      <c r="W75">
        <f>INDEX('AEO 2023 Table 52'!182:182,MATCH(W$67,'AEO 2023 Table 52'!$13:$13,0))</f>
        <v>29.460407</v>
      </c>
      <c r="X75">
        <f>INDEX('AEO 2023 Table 52'!182:182,MATCH(X$67,'AEO 2023 Table 52'!$13:$13,0))</f>
        <v>29.426489</v>
      </c>
      <c r="Y75">
        <f>INDEX('AEO 2023 Table 52'!182:182,MATCH(Y$67,'AEO 2023 Table 52'!$13:$13,0))</f>
        <v>29.407097</v>
      </c>
      <c r="Z75">
        <f>INDEX('AEO 2023 Table 52'!182:182,MATCH(Z$67,'AEO 2023 Table 52'!$13:$13,0))</f>
        <v>29.387957</v>
      </c>
      <c r="AA75">
        <f>INDEX('AEO 2023 Table 52'!182:182,MATCH(AA$67,'AEO 2023 Table 52'!$13:$13,0))</f>
        <v>29.372765999999999</v>
      </c>
      <c r="AB75">
        <f>INDEX('AEO 2023 Table 52'!182:182,MATCH(AB$67,'AEO 2023 Table 52'!$13:$13,0))</f>
        <v>29.360167000000001</v>
      </c>
      <c r="AC75">
        <f>INDEX('AEO 2023 Table 52'!182:182,MATCH(AC$67,'AEO 2023 Table 52'!$13:$13,0))</f>
        <v>29.347809000000002</v>
      </c>
      <c r="AD75">
        <f>INDEX('AEO 2023 Table 52'!182:182,MATCH(AD$67,'AEO 2023 Table 52'!$13:$13,0))</f>
        <v>29.337622</v>
      </c>
      <c r="AE75">
        <f>INDEX('AEO 2023 Table 52'!182:182,MATCH(AE$67,'AEO 2023 Table 52'!$13:$13,0))</f>
        <v>29.305057999999999</v>
      </c>
    </row>
    <row r="76" spans="1:31" x14ac:dyDescent="0.35">
      <c r="A76" t="str">
        <f>'AEO 2022 Table 52'!A176</f>
        <v>LDP000:ga_LargeCrossCar</v>
      </c>
      <c r="B76">
        <f>INDEX('AEO 2022 Table 52'!176:176,MATCH(B$67,'AEO 2022 Table 52'!$14:$14,0))</f>
        <v>53.996882999999997</v>
      </c>
      <c r="C76">
        <f>INDEX('AEO 2023 Table 52'!183:183,MATCH(C$67,'AEO 2023 Table 52'!$13:$13,0))</f>
        <v>49.186909</v>
      </c>
      <c r="D76">
        <f>INDEX('AEO 2023 Table 52'!183:183,MATCH(D$67,'AEO 2023 Table 52'!$13:$13,0))</f>
        <v>48.254669</v>
      </c>
      <c r="E76">
        <f>INDEX('AEO 2023 Table 52'!183:183,MATCH(E$67,'AEO 2023 Table 52'!$13:$13,0))</f>
        <v>47.358192000000003</v>
      </c>
      <c r="F76">
        <f>INDEX('AEO 2023 Table 52'!183:183,MATCH(F$67,'AEO 2023 Table 52'!$13:$13,0))</f>
        <v>46.355114</v>
      </c>
      <c r="G76">
        <f>INDEX('AEO 2023 Table 52'!183:183,MATCH(G$67,'AEO 2023 Table 52'!$13:$13,0))</f>
        <v>45.614525</v>
      </c>
      <c r="H76">
        <f>INDEX('AEO 2023 Table 52'!183:183,MATCH(H$67,'AEO 2023 Table 52'!$13:$13,0))</f>
        <v>44.897640000000003</v>
      </c>
      <c r="I76">
        <f>INDEX('AEO 2023 Table 52'!183:183,MATCH(I$67,'AEO 2023 Table 52'!$13:$13,0))</f>
        <v>44.317833</v>
      </c>
      <c r="J76">
        <f>INDEX('AEO 2023 Table 52'!183:183,MATCH(J$67,'AEO 2023 Table 52'!$13:$13,0))</f>
        <v>43.747008999999998</v>
      </c>
      <c r="K76">
        <f>INDEX('AEO 2023 Table 52'!183:183,MATCH(K$67,'AEO 2023 Table 52'!$13:$13,0))</f>
        <v>43.369576000000002</v>
      </c>
      <c r="L76">
        <f>INDEX('AEO 2023 Table 52'!183:183,MATCH(L$67,'AEO 2023 Table 52'!$13:$13,0))</f>
        <v>43.264876999999998</v>
      </c>
      <c r="M76">
        <f>INDEX('AEO 2023 Table 52'!183:183,MATCH(M$67,'AEO 2023 Table 52'!$13:$13,0))</f>
        <v>43.088073999999999</v>
      </c>
      <c r="N76">
        <f>INDEX('AEO 2023 Table 52'!183:183,MATCH(N$67,'AEO 2023 Table 52'!$13:$13,0))</f>
        <v>42.918861</v>
      </c>
      <c r="O76">
        <f>INDEX('AEO 2023 Table 52'!183:183,MATCH(O$67,'AEO 2023 Table 52'!$13:$13,0))</f>
        <v>42.740611999999999</v>
      </c>
      <c r="P76">
        <f>INDEX('AEO 2023 Table 52'!183:183,MATCH(P$67,'AEO 2023 Table 52'!$13:$13,0))</f>
        <v>42.567824999999999</v>
      </c>
      <c r="Q76">
        <f>INDEX('AEO 2023 Table 52'!183:183,MATCH(Q$67,'AEO 2023 Table 52'!$13:$13,0))</f>
        <v>42.453125</v>
      </c>
      <c r="R76">
        <f>INDEX('AEO 2023 Table 52'!183:183,MATCH(R$67,'AEO 2023 Table 52'!$13:$13,0))</f>
        <v>42.347518999999998</v>
      </c>
      <c r="S76">
        <f>INDEX('AEO 2023 Table 52'!183:183,MATCH(S$67,'AEO 2023 Table 52'!$13:$13,0))</f>
        <v>42.252861000000003</v>
      </c>
      <c r="T76">
        <f>INDEX('AEO 2023 Table 52'!183:183,MATCH(T$67,'AEO 2023 Table 52'!$13:$13,0))</f>
        <v>42.167209999999997</v>
      </c>
      <c r="U76">
        <f>INDEX('AEO 2023 Table 52'!183:183,MATCH(U$67,'AEO 2023 Table 52'!$13:$13,0))</f>
        <v>42.107844999999998</v>
      </c>
      <c r="V76">
        <f>INDEX('AEO 2023 Table 52'!183:183,MATCH(V$67,'AEO 2023 Table 52'!$13:$13,0))</f>
        <v>42.052021000000003</v>
      </c>
      <c r="W76">
        <f>INDEX('AEO 2023 Table 52'!183:183,MATCH(W$67,'AEO 2023 Table 52'!$13:$13,0))</f>
        <v>42.001742999999998</v>
      </c>
      <c r="X76">
        <f>INDEX('AEO 2023 Table 52'!183:183,MATCH(X$67,'AEO 2023 Table 52'!$13:$13,0))</f>
        <v>41.955013000000001</v>
      </c>
      <c r="Y76">
        <f>INDEX('AEO 2023 Table 52'!183:183,MATCH(Y$67,'AEO 2023 Table 52'!$13:$13,0))</f>
        <v>41.919936999999997</v>
      </c>
      <c r="Z76">
        <f>INDEX('AEO 2023 Table 52'!183:183,MATCH(Z$67,'AEO 2023 Table 52'!$13:$13,0))</f>
        <v>41.889263</v>
      </c>
      <c r="AA76">
        <f>INDEX('AEO 2023 Table 52'!183:183,MATCH(AA$67,'AEO 2023 Table 52'!$13:$13,0))</f>
        <v>41.860988999999996</v>
      </c>
      <c r="AB76">
        <f>INDEX('AEO 2023 Table 52'!183:183,MATCH(AB$67,'AEO 2023 Table 52'!$13:$13,0))</f>
        <v>41.835270000000001</v>
      </c>
      <c r="AC76">
        <f>INDEX('AEO 2023 Table 52'!183:183,MATCH(AC$67,'AEO 2023 Table 52'!$13:$13,0))</f>
        <v>41.812159999999999</v>
      </c>
      <c r="AD76">
        <f>INDEX('AEO 2023 Table 52'!183:183,MATCH(AD$67,'AEO 2023 Table 52'!$13:$13,0))</f>
        <v>41.791240999999999</v>
      </c>
      <c r="AE76">
        <f>INDEX('AEO 2023 Table 52'!183:183,MATCH(AE$67,'AEO 2023 Table 52'!$13:$13,0))</f>
        <v>41.749554000000003</v>
      </c>
    </row>
    <row r="77" spans="1:31" x14ac:dyDescent="0.35">
      <c r="A77" t="str">
        <f>'AEO 2022 Table 52'!A177</f>
        <v>LDP000:ga_SmallPickup</v>
      </c>
      <c r="B77">
        <f>INDEX('AEO 2022 Table 52'!177:177,MATCH(B$67,'AEO 2022 Table 52'!$14:$14,0))</f>
        <v>0</v>
      </c>
      <c r="C77">
        <f>INDEX('AEO 2023 Table 52'!184:184,MATCH(C$67,'AEO 2023 Table 52'!$13:$13,0))</f>
        <v>0</v>
      </c>
      <c r="D77">
        <f>INDEX('AEO 2023 Table 52'!184:184,MATCH(D$67,'AEO 2023 Table 52'!$13:$13,0))</f>
        <v>0</v>
      </c>
      <c r="E77">
        <f>INDEX('AEO 2023 Table 52'!184:184,MATCH(E$67,'AEO 2023 Table 52'!$13:$13,0))</f>
        <v>0</v>
      </c>
      <c r="F77">
        <f>INDEX('AEO 2023 Table 52'!184:184,MATCH(F$67,'AEO 2023 Table 52'!$13:$13,0))</f>
        <v>0</v>
      </c>
      <c r="G77">
        <f>INDEX('AEO 2023 Table 52'!184:184,MATCH(G$67,'AEO 2023 Table 52'!$13:$13,0))</f>
        <v>0</v>
      </c>
      <c r="H77">
        <f>INDEX('AEO 2023 Table 52'!184:184,MATCH(H$67,'AEO 2023 Table 52'!$13:$13,0))</f>
        <v>0</v>
      </c>
      <c r="I77">
        <f>INDEX('AEO 2023 Table 52'!184:184,MATCH(I$67,'AEO 2023 Table 52'!$13:$13,0))</f>
        <v>0</v>
      </c>
      <c r="J77">
        <f>INDEX('AEO 2023 Table 52'!184:184,MATCH(J$67,'AEO 2023 Table 52'!$13:$13,0))</f>
        <v>0</v>
      </c>
      <c r="K77">
        <f>INDEX('AEO 2023 Table 52'!184:184,MATCH(K$67,'AEO 2023 Table 52'!$13:$13,0))</f>
        <v>0</v>
      </c>
      <c r="L77">
        <f>INDEX('AEO 2023 Table 52'!184:184,MATCH(L$67,'AEO 2023 Table 52'!$13:$13,0))</f>
        <v>0</v>
      </c>
      <c r="M77">
        <f>INDEX('AEO 2023 Table 52'!184:184,MATCH(M$67,'AEO 2023 Table 52'!$13:$13,0))</f>
        <v>0</v>
      </c>
      <c r="N77">
        <f>INDEX('AEO 2023 Table 52'!184:184,MATCH(N$67,'AEO 2023 Table 52'!$13:$13,0))</f>
        <v>0</v>
      </c>
      <c r="O77">
        <f>INDEX('AEO 2023 Table 52'!184:184,MATCH(O$67,'AEO 2023 Table 52'!$13:$13,0))</f>
        <v>0</v>
      </c>
      <c r="P77">
        <f>INDEX('AEO 2023 Table 52'!184:184,MATCH(P$67,'AEO 2023 Table 52'!$13:$13,0))</f>
        <v>0</v>
      </c>
      <c r="Q77">
        <f>INDEX('AEO 2023 Table 52'!184:184,MATCH(Q$67,'AEO 2023 Table 52'!$13:$13,0))</f>
        <v>0</v>
      </c>
      <c r="R77">
        <f>INDEX('AEO 2023 Table 52'!184:184,MATCH(R$67,'AEO 2023 Table 52'!$13:$13,0))</f>
        <v>0</v>
      </c>
      <c r="S77">
        <f>INDEX('AEO 2023 Table 52'!184:184,MATCH(S$67,'AEO 2023 Table 52'!$13:$13,0))</f>
        <v>0</v>
      </c>
      <c r="T77">
        <f>INDEX('AEO 2023 Table 52'!184:184,MATCH(T$67,'AEO 2023 Table 52'!$13:$13,0))</f>
        <v>0</v>
      </c>
      <c r="U77">
        <f>INDEX('AEO 2023 Table 52'!184:184,MATCH(U$67,'AEO 2023 Table 52'!$13:$13,0))</f>
        <v>0</v>
      </c>
      <c r="V77">
        <f>INDEX('AEO 2023 Table 52'!184:184,MATCH(V$67,'AEO 2023 Table 52'!$13:$13,0))</f>
        <v>0</v>
      </c>
      <c r="W77">
        <f>INDEX('AEO 2023 Table 52'!184:184,MATCH(W$67,'AEO 2023 Table 52'!$13:$13,0))</f>
        <v>0</v>
      </c>
      <c r="X77">
        <f>INDEX('AEO 2023 Table 52'!184:184,MATCH(X$67,'AEO 2023 Table 52'!$13:$13,0))</f>
        <v>0</v>
      </c>
      <c r="Y77">
        <f>INDEX('AEO 2023 Table 52'!184:184,MATCH(Y$67,'AEO 2023 Table 52'!$13:$13,0))</f>
        <v>0</v>
      </c>
      <c r="Z77">
        <f>INDEX('AEO 2023 Table 52'!184:184,MATCH(Z$67,'AEO 2023 Table 52'!$13:$13,0))</f>
        <v>0</v>
      </c>
      <c r="AA77">
        <f>INDEX('AEO 2023 Table 52'!184:184,MATCH(AA$67,'AEO 2023 Table 52'!$13:$13,0))</f>
        <v>0</v>
      </c>
      <c r="AB77">
        <f>INDEX('AEO 2023 Table 52'!184:184,MATCH(AB$67,'AEO 2023 Table 52'!$13:$13,0))</f>
        <v>0</v>
      </c>
      <c r="AC77">
        <f>INDEX('AEO 2023 Table 52'!184:184,MATCH(AC$67,'AEO 2023 Table 52'!$13:$13,0))</f>
        <v>0</v>
      </c>
      <c r="AD77">
        <f>INDEX('AEO 2023 Table 52'!184:184,MATCH(AD$67,'AEO 2023 Table 52'!$13:$13,0))</f>
        <v>0</v>
      </c>
      <c r="AE77">
        <f>INDEX('AEO 2023 Table 52'!184:184,MATCH(AE$67,'AEO 2023 Table 52'!$13:$13,0))</f>
        <v>0</v>
      </c>
    </row>
    <row r="78" spans="1:31" x14ac:dyDescent="0.35">
      <c r="A78" t="str">
        <f>'AEO 2022 Table 52'!A178</f>
        <v>LDP000:ga_LargePickup</v>
      </c>
      <c r="B78">
        <f>INDEX('AEO 2022 Table 52'!178:178,MATCH(B$67,'AEO 2022 Table 52'!$14:$14,0))</f>
        <v>0</v>
      </c>
      <c r="C78">
        <f>INDEX('AEO 2023 Table 52'!185:185,MATCH(C$67,'AEO 2023 Table 52'!$13:$13,0))</f>
        <v>0</v>
      </c>
      <c r="D78">
        <f>INDEX('AEO 2023 Table 52'!185:185,MATCH(D$67,'AEO 2023 Table 52'!$13:$13,0))</f>
        <v>0</v>
      </c>
      <c r="E78">
        <f>INDEX('AEO 2023 Table 52'!185:185,MATCH(E$67,'AEO 2023 Table 52'!$13:$13,0))</f>
        <v>0</v>
      </c>
      <c r="F78">
        <f>INDEX('AEO 2023 Table 52'!185:185,MATCH(F$67,'AEO 2023 Table 52'!$13:$13,0))</f>
        <v>0</v>
      </c>
      <c r="G78">
        <f>INDEX('AEO 2023 Table 52'!185:185,MATCH(G$67,'AEO 2023 Table 52'!$13:$13,0))</f>
        <v>0</v>
      </c>
      <c r="H78">
        <f>INDEX('AEO 2023 Table 52'!185:185,MATCH(H$67,'AEO 2023 Table 52'!$13:$13,0))</f>
        <v>0</v>
      </c>
      <c r="I78">
        <f>INDEX('AEO 2023 Table 52'!185:185,MATCH(I$67,'AEO 2023 Table 52'!$13:$13,0))</f>
        <v>0</v>
      </c>
      <c r="J78">
        <f>INDEX('AEO 2023 Table 52'!185:185,MATCH(J$67,'AEO 2023 Table 52'!$13:$13,0))</f>
        <v>0</v>
      </c>
      <c r="K78">
        <f>INDEX('AEO 2023 Table 52'!185:185,MATCH(K$67,'AEO 2023 Table 52'!$13:$13,0))</f>
        <v>0</v>
      </c>
      <c r="L78">
        <f>INDEX('AEO 2023 Table 52'!185:185,MATCH(L$67,'AEO 2023 Table 52'!$13:$13,0))</f>
        <v>0</v>
      </c>
      <c r="M78">
        <f>INDEX('AEO 2023 Table 52'!185:185,MATCH(M$67,'AEO 2023 Table 52'!$13:$13,0))</f>
        <v>0</v>
      </c>
      <c r="N78">
        <f>INDEX('AEO 2023 Table 52'!185:185,MATCH(N$67,'AEO 2023 Table 52'!$13:$13,0))</f>
        <v>0</v>
      </c>
      <c r="O78">
        <f>INDEX('AEO 2023 Table 52'!185:185,MATCH(O$67,'AEO 2023 Table 52'!$13:$13,0))</f>
        <v>0</v>
      </c>
      <c r="P78">
        <f>INDEX('AEO 2023 Table 52'!185:185,MATCH(P$67,'AEO 2023 Table 52'!$13:$13,0))</f>
        <v>0</v>
      </c>
      <c r="Q78">
        <f>INDEX('AEO 2023 Table 52'!185:185,MATCH(Q$67,'AEO 2023 Table 52'!$13:$13,0))</f>
        <v>0</v>
      </c>
      <c r="R78">
        <f>INDEX('AEO 2023 Table 52'!185:185,MATCH(R$67,'AEO 2023 Table 52'!$13:$13,0))</f>
        <v>0</v>
      </c>
      <c r="S78">
        <f>INDEX('AEO 2023 Table 52'!185:185,MATCH(S$67,'AEO 2023 Table 52'!$13:$13,0))</f>
        <v>0</v>
      </c>
      <c r="T78">
        <f>INDEX('AEO 2023 Table 52'!185:185,MATCH(T$67,'AEO 2023 Table 52'!$13:$13,0))</f>
        <v>0</v>
      </c>
      <c r="U78">
        <f>INDEX('AEO 2023 Table 52'!185:185,MATCH(U$67,'AEO 2023 Table 52'!$13:$13,0))</f>
        <v>0</v>
      </c>
      <c r="V78">
        <f>INDEX('AEO 2023 Table 52'!185:185,MATCH(V$67,'AEO 2023 Table 52'!$13:$13,0))</f>
        <v>0</v>
      </c>
      <c r="W78">
        <f>INDEX('AEO 2023 Table 52'!185:185,MATCH(W$67,'AEO 2023 Table 52'!$13:$13,0))</f>
        <v>0</v>
      </c>
      <c r="X78">
        <f>INDEX('AEO 2023 Table 52'!185:185,MATCH(X$67,'AEO 2023 Table 52'!$13:$13,0))</f>
        <v>0</v>
      </c>
      <c r="Y78">
        <f>INDEX('AEO 2023 Table 52'!185:185,MATCH(Y$67,'AEO 2023 Table 52'!$13:$13,0))</f>
        <v>0</v>
      </c>
      <c r="Z78">
        <f>INDEX('AEO 2023 Table 52'!185:185,MATCH(Z$67,'AEO 2023 Table 52'!$13:$13,0))</f>
        <v>0</v>
      </c>
      <c r="AA78">
        <f>INDEX('AEO 2023 Table 52'!185:185,MATCH(AA$67,'AEO 2023 Table 52'!$13:$13,0))</f>
        <v>0</v>
      </c>
      <c r="AB78">
        <f>INDEX('AEO 2023 Table 52'!185:185,MATCH(AB$67,'AEO 2023 Table 52'!$13:$13,0))</f>
        <v>0</v>
      </c>
      <c r="AC78">
        <f>INDEX('AEO 2023 Table 52'!185:185,MATCH(AC$67,'AEO 2023 Table 52'!$13:$13,0))</f>
        <v>0</v>
      </c>
      <c r="AD78">
        <f>INDEX('AEO 2023 Table 52'!185:185,MATCH(AD$67,'AEO 2023 Table 52'!$13:$13,0))</f>
        <v>0</v>
      </c>
      <c r="AE78">
        <f>INDEX('AEO 2023 Table 52'!185:185,MATCH(AE$67,'AEO 2023 Table 52'!$13:$13,0))</f>
        <v>0</v>
      </c>
    </row>
    <row r="79" spans="1:31" x14ac:dyDescent="0.35">
      <c r="A79" t="str">
        <f>'AEO 2022 Table 52'!A179</f>
        <v>LDP000:ga_SmallVan</v>
      </c>
      <c r="B79">
        <f>INDEX('AEO 2022 Table 52'!179:179,MATCH(B$67,'AEO 2022 Table 52'!$14:$14,0))</f>
        <v>0</v>
      </c>
      <c r="C79">
        <f>INDEX('AEO 2023 Table 52'!186:186,MATCH(C$67,'AEO 2023 Table 52'!$13:$13,0))</f>
        <v>0</v>
      </c>
      <c r="D79">
        <f>INDEX('AEO 2023 Table 52'!186:186,MATCH(D$67,'AEO 2023 Table 52'!$13:$13,0))</f>
        <v>0</v>
      </c>
      <c r="E79">
        <f>INDEX('AEO 2023 Table 52'!186:186,MATCH(E$67,'AEO 2023 Table 52'!$13:$13,0))</f>
        <v>0</v>
      </c>
      <c r="F79">
        <f>INDEX('AEO 2023 Table 52'!186:186,MATCH(F$67,'AEO 2023 Table 52'!$13:$13,0))</f>
        <v>0</v>
      </c>
      <c r="G79">
        <f>INDEX('AEO 2023 Table 52'!186:186,MATCH(G$67,'AEO 2023 Table 52'!$13:$13,0))</f>
        <v>0</v>
      </c>
      <c r="H79">
        <f>INDEX('AEO 2023 Table 52'!186:186,MATCH(H$67,'AEO 2023 Table 52'!$13:$13,0))</f>
        <v>0</v>
      </c>
      <c r="I79">
        <f>INDEX('AEO 2023 Table 52'!186:186,MATCH(I$67,'AEO 2023 Table 52'!$13:$13,0))</f>
        <v>0</v>
      </c>
      <c r="J79">
        <f>INDEX('AEO 2023 Table 52'!186:186,MATCH(J$67,'AEO 2023 Table 52'!$13:$13,0))</f>
        <v>0</v>
      </c>
      <c r="K79">
        <f>INDEX('AEO 2023 Table 52'!186:186,MATCH(K$67,'AEO 2023 Table 52'!$13:$13,0))</f>
        <v>0</v>
      </c>
      <c r="L79">
        <f>INDEX('AEO 2023 Table 52'!186:186,MATCH(L$67,'AEO 2023 Table 52'!$13:$13,0))</f>
        <v>0</v>
      </c>
      <c r="M79">
        <f>INDEX('AEO 2023 Table 52'!186:186,MATCH(M$67,'AEO 2023 Table 52'!$13:$13,0))</f>
        <v>0</v>
      </c>
      <c r="N79">
        <f>INDEX('AEO 2023 Table 52'!186:186,MATCH(N$67,'AEO 2023 Table 52'!$13:$13,0))</f>
        <v>0</v>
      </c>
      <c r="O79">
        <f>INDEX('AEO 2023 Table 52'!186:186,MATCH(O$67,'AEO 2023 Table 52'!$13:$13,0))</f>
        <v>0</v>
      </c>
      <c r="P79">
        <f>INDEX('AEO 2023 Table 52'!186:186,MATCH(P$67,'AEO 2023 Table 52'!$13:$13,0))</f>
        <v>0</v>
      </c>
      <c r="Q79">
        <f>INDEX('AEO 2023 Table 52'!186:186,MATCH(Q$67,'AEO 2023 Table 52'!$13:$13,0))</f>
        <v>0</v>
      </c>
      <c r="R79">
        <f>INDEX('AEO 2023 Table 52'!186:186,MATCH(R$67,'AEO 2023 Table 52'!$13:$13,0))</f>
        <v>0</v>
      </c>
      <c r="S79">
        <f>INDEX('AEO 2023 Table 52'!186:186,MATCH(S$67,'AEO 2023 Table 52'!$13:$13,0))</f>
        <v>0</v>
      </c>
      <c r="T79">
        <f>INDEX('AEO 2023 Table 52'!186:186,MATCH(T$67,'AEO 2023 Table 52'!$13:$13,0))</f>
        <v>0</v>
      </c>
      <c r="U79">
        <f>INDEX('AEO 2023 Table 52'!186:186,MATCH(U$67,'AEO 2023 Table 52'!$13:$13,0))</f>
        <v>0</v>
      </c>
      <c r="V79">
        <f>INDEX('AEO 2023 Table 52'!186:186,MATCH(V$67,'AEO 2023 Table 52'!$13:$13,0))</f>
        <v>0</v>
      </c>
      <c r="W79">
        <f>INDEX('AEO 2023 Table 52'!186:186,MATCH(W$67,'AEO 2023 Table 52'!$13:$13,0))</f>
        <v>0</v>
      </c>
      <c r="X79">
        <f>INDEX('AEO 2023 Table 52'!186:186,MATCH(X$67,'AEO 2023 Table 52'!$13:$13,0))</f>
        <v>0</v>
      </c>
      <c r="Y79">
        <f>INDEX('AEO 2023 Table 52'!186:186,MATCH(Y$67,'AEO 2023 Table 52'!$13:$13,0))</f>
        <v>0</v>
      </c>
      <c r="Z79">
        <f>INDEX('AEO 2023 Table 52'!186:186,MATCH(Z$67,'AEO 2023 Table 52'!$13:$13,0))</f>
        <v>0</v>
      </c>
      <c r="AA79">
        <f>INDEX('AEO 2023 Table 52'!186:186,MATCH(AA$67,'AEO 2023 Table 52'!$13:$13,0))</f>
        <v>0</v>
      </c>
      <c r="AB79">
        <f>INDEX('AEO 2023 Table 52'!186:186,MATCH(AB$67,'AEO 2023 Table 52'!$13:$13,0))</f>
        <v>0</v>
      </c>
      <c r="AC79">
        <f>INDEX('AEO 2023 Table 52'!186:186,MATCH(AC$67,'AEO 2023 Table 52'!$13:$13,0))</f>
        <v>0</v>
      </c>
      <c r="AD79">
        <f>INDEX('AEO 2023 Table 52'!186:186,MATCH(AD$67,'AEO 2023 Table 52'!$13:$13,0))</f>
        <v>0</v>
      </c>
      <c r="AE79">
        <f>INDEX('AEO 2023 Table 52'!186:186,MATCH(AE$67,'AEO 2023 Table 52'!$13:$13,0))</f>
        <v>0</v>
      </c>
    </row>
    <row r="80" spans="1:31" x14ac:dyDescent="0.35">
      <c r="A80" t="str">
        <f>'AEO 2022 Table 52'!A180</f>
        <v>LDP000:ga_LargeVan</v>
      </c>
      <c r="B80">
        <f>INDEX('AEO 2022 Table 52'!180:180,MATCH(B$67,'AEO 2022 Table 52'!$14:$14,0))</f>
        <v>0</v>
      </c>
      <c r="C80">
        <f>INDEX('AEO 2023 Table 52'!187:187,MATCH(C$67,'AEO 2023 Table 52'!$13:$13,0))</f>
        <v>0</v>
      </c>
      <c r="D80">
        <f>INDEX('AEO 2023 Table 52'!187:187,MATCH(D$67,'AEO 2023 Table 52'!$13:$13,0))</f>
        <v>0</v>
      </c>
      <c r="E80">
        <f>INDEX('AEO 2023 Table 52'!187:187,MATCH(E$67,'AEO 2023 Table 52'!$13:$13,0))</f>
        <v>0</v>
      </c>
      <c r="F80">
        <f>INDEX('AEO 2023 Table 52'!187:187,MATCH(F$67,'AEO 2023 Table 52'!$13:$13,0))</f>
        <v>0</v>
      </c>
      <c r="G80">
        <f>INDEX('AEO 2023 Table 52'!187:187,MATCH(G$67,'AEO 2023 Table 52'!$13:$13,0))</f>
        <v>0</v>
      </c>
      <c r="H80">
        <f>INDEX('AEO 2023 Table 52'!187:187,MATCH(H$67,'AEO 2023 Table 52'!$13:$13,0))</f>
        <v>0</v>
      </c>
      <c r="I80">
        <f>INDEX('AEO 2023 Table 52'!187:187,MATCH(I$67,'AEO 2023 Table 52'!$13:$13,0))</f>
        <v>0</v>
      </c>
      <c r="J80">
        <f>INDEX('AEO 2023 Table 52'!187:187,MATCH(J$67,'AEO 2023 Table 52'!$13:$13,0))</f>
        <v>0</v>
      </c>
      <c r="K80">
        <f>INDEX('AEO 2023 Table 52'!187:187,MATCH(K$67,'AEO 2023 Table 52'!$13:$13,0))</f>
        <v>0</v>
      </c>
      <c r="L80">
        <f>INDEX('AEO 2023 Table 52'!187:187,MATCH(L$67,'AEO 2023 Table 52'!$13:$13,0))</f>
        <v>0</v>
      </c>
      <c r="M80">
        <f>INDEX('AEO 2023 Table 52'!187:187,MATCH(M$67,'AEO 2023 Table 52'!$13:$13,0))</f>
        <v>0</v>
      </c>
      <c r="N80">
        <f>INDEX('AEO 2023 Table 52'!187:187,MATCH(N$67,'AEO 2023 Table 52'!$13:$13,0))</f>
        <v>0</v>
      </c>
      <c r="O80">
        <f>INDEX('AEO 2023 Table 52'!187:187,MATCH(O$67,'AEO 2023 Table 52'!$13:$13,0))</f>
        <v>0</v>
      </c>
      <c r="P80">
        <f>INDEX('AEO 2023 Table 52'!187:187,MATCH(P$67,'AEO 2023 Table 52'!$13:$13,0))</f>
        <v>0</v>
      </c>
      <c r="Q80">
        <f>INDEX('AEO 2023 Table 52'!187:187,MATCH(Q$67,'AEO 2023 Table 52'!$13:$13,0))</f>
        <v>0</v>
      </c>
      <c r="R80">
        <f>INDEX('AEO 2023 Table 52'!187:187,MATCH(R$67,'AEO 2023 Table 52'!$13:$13,0))</f>
        <v>0</v>
      </c>
      <c r="S80">
        <f>INDEX('AEO 2023 Table 52'!187:187,MATCH(S$67,'AEO 2023 Table 52'!$13:$13,0))</f>
        <v>0</v>
      </c>
      <c r="T80">
        <f>INDEX('AEO 2023 Table 52'!187:187,MATCH(T$67,'AEO 2023 Table 52'!$13:$13,0))</f>
        <v>0</v>
      </c>
      <c r="U80">
        <f>INDEX('AEO 2023 Table 52'!187:187,MATCH(U$67,'AEO 2023 Table 52'!$13:$13,0))</f>
        <v>0</v>
      </c>
      <c r="V80">
        <f>INDEX('AEO 2023 Table 52'!187:187,MATCH(V$67,'AEO 2023 Table 52'!$13:$13,0))</f>
        <v>0</v>
      </c>
      <c r="W80">
        <f>INDEX('AEO 2023 Table 52'!187:187,MATCH(W$67,'AEO 2023 Table 52'!$13:$13,0))</f>
        <v>0</v>
      </c>
      <c r="X80">
        <f>INDEX('AEO 2023 Table 52'!187:187,MATCH(X$67,'AEO 2023 Table 52'!$13:$13,0))</f>
        <v>0</v>
      </c>
      <c r="Y80">
        <f>INDEX('AEO 2023 Table 52'!187:187,MATCH(Y$67,'AEO 2023 Table 52'!$13:$13,0))</f>
        <v>0</v>
      </c>
      <c r="Z80">
        <f>INDEX('AEO 2023 Table 52'!187:187,MATCH(Z$67,'AEO 2023 Table 52'!$13:$13,0))</f>
        <v>0</v>
      </c>
      <c r="AA80">
        <f>INDEX('AEO 2023 Table 52'!187:187,MATCH(AA$67,'AEO 2023 Table 52'!$13:$13,0))</f>
        <v>0</v>
      </c>
      <c r="AB80">
        <f>INDEX('AEO 2023 Table 52'!187:187,MATCH(AB$67,'AEO 2023 Table 52'!$13:$13,0))</f>
        <v>0</v>
      </c>
      <c r="AC80">
        <f>INDEX('AEO 2023 Table 52'!187:187,MATCH(AC$67,'AEO 2023 Table 52'!$13:$13,0))</f>
        <v>0</v>
      </c>
      <c r="AD80">
        <f>INDEX('AEO 2023 Table 52'!187:187,MATCH(AD$67,'AEO 2023 Table 52'!$13:$13,0))</f>
        <v>0</v>
      </c>
      <c r="AE80">
        <f>INDEX('AEO 2023 Table 52'!187:187,MATCH(AE$67,'AEO 2023 Table 52'!$13:$13,0))</f>
        <v>0</v>
      </c>
    </row>
    <row r="81" spans="1:31" x14ac:dyDescent="0.35">
      <c r="A81" t="str">
        <f>'AEO 2022 Table 52'!A181</f>
        <v>LDP000:ga_SmallUtility</v>
      </c>
      <c r="B81">
        <f>INDEX('AEO 2022 Table 52'!181:181,MATCH(B$67,'AEO 2022 Table 52'!$14:$14,0))</f>
        <v>0</v>
      </c>
      <c r="C81">
        <f>INDEX('AEO 2023 Table 52'!188:188,MATCH(C$67,'AEO 2023 Table 52'!$13:$13,0))</f>
        <v>0</v>
      </c>
      <c r="D81">
        <f>INDEX('AEO 2023 Table 52'!188:188,MATCH(D$67,'AEO 2023 Table 52'!$13:$13,0))</f>
        <v>0</v>
      </c>
      <c r="E81">
        <f>INDEX('AEO 2023 Table 52'!188:188,MATCH(E$67,'AEO 2023 Table 52'!$13:$13,0))</f>
        <v>0</v>
      </c>
      <c r="F81">
        <f>INDEX('AEO 2023 Table 52'!188:188,MATCH(F$67,'AEO 2023 Table 52'!$13:$13,0))</f>
        <v>0</v>
      </c>
      <c r="G81">
        <f>INDEX('AEO 2023 Table 52'!188:188,MATCH(G$67,'AEO 2023 Table 52'!$13:$13,0))</f>
        <v>0</v>
      </c>
      <c r="H81">
        <f>INDEX('AEO 2023 Table 52'!188:188,MATCH(H$67,'AEO 2023 Table 52'!$13:$13,0))</f>
        <v>0</v>
      </c>
      <c r="I81">
        <f>INDEX('AEO 2023 Table 52'!188:188,MATCH(I$67,'AEO 2023 Table 52'!$13:$13,0))</f>
        <v>0</v>
      </c>
      <c r="J81">
        <f>INDEX('AEO 2023 Table 52'!188:188,MATCH(J$67,'AEO 2023 Table 52'!$13:$13,0))</f>
        <v>0</v>
      </c>
      <c r="K81">
        <f>INDEX('AEO 2023 Table 52'!188:188,MATCH(K$67,'AEO 2023 Table 52'!$13:$13,0))</f>
        <v>0</v>
      </c>
      <c r="L81">
        <f>INDEX('AEO 2023 Table 52'!188:188,MATCH(L$67,'AEO 2023 Table 52'!$13:$13,0))</f>
        <v>0</v>
      </c>
      <c r="M81">
        <f>INDEX('AEO 2023 Table 52'!188:188,MATCH(M$67,'AEO 2023 Table 52'!$13:$13,0))</f>
        <v>0</v>
      </c>
      <c r="N81">
        <f>INDEX('AEO 2023 Table 52'!188:188,MATCH(N$67,'AEO 2023 Table 52'!$13:$13,0))</f>
        <v>0</v>
      </c>
      <c r="O81">
        <f>INDEX('AEO 2023 Table 52'!188:188,MATCH(O$67,'AEO 2023 Table 52'!$13:$13,0))</f>
        <v>0</v>
      </c>
      <c r="P81">
        <f>INDEX('AEO 2023 Table 52'!188:188,MATCH(P$67,'AEO 2023 Table 52'!$13:$13,0))</f>
        <v>0</v>
      </c>
      <c r="Q81">
        <f>INDEX('AEO 2023 Table 52'!188:188,MATCH(Q$67,'AEO 2023 Table 52'!$13:$13,0))</f>
        <v>0</v>
      </c>
      <c r="R81">
        <f>INDEX('AEO 2023 Table 52'!188:188,MATCH(R$67,'AEO 2023 Table 52'!$13:$13,0))</f>
        <v>0</v>
      </c>
      <c r="S81">
        <f>INDEX('AEO 2023 Table 52'!188:188,MATCH(S$67,'AEO 2023 Table 52'!$13:$13,0))</f>
        <v>0</v>
      </c>
      <c r="T81">
        <f>INDEX('AEO 2023 Table 52'!188:188,MATCH(T$67,'AEO 2023 Table 52'!$13:$13,0))</f>
        <v>0</v>
      </c>
      <c r="U81">
        <f>INDEX('AEO 2023 Table 52'!188:188,MATCH(U$67,'AEO 2023 Table 52'!$13:$13,0))</f>
        <v>0</v>
      </c>
      <c r="V81">
        <f>INDEX('AEO 2023 Table 52'!188:188,MATCH(V$67,'AEO 2023 Table 52'!$13:$13,0))</f>
        <v>0</v>
      </c>
      <c r="W81">
        <f>INDEX('AEO 2023 Table 52'!188:188,MATCH(W$67,'AEO 2023 Table 52'!$13:$13,0))</f>
        <v>0</v>
      </c>
      <c r="X81">
        <f>INDEX('AEO 2023 Table 52'!188:188,MATCH(X$67,'AEO 2023 Table 52'!$13:$13,0))</f>
        <v>0</v>
      </c>
      <c r="Y81">
        <f>INDEX('AEO 2023 Table 52'!188:188,MATCH(Y$67,'AEO 2023 Table 52'!$13:$13,0))</f>
        <v>0</v>
      </c>
      <c r="Z81">
        <f>INDEX('AEO 2023 Table 52'!188:188,MATCH(Z$67,'AEO 2023 Table 52'!$13:$13,0))</f>
        <v>0</v>
      </c>
      <c r="AA81">
        <f>INDEX('AEO 2023 Table 52'!188:188,MATCH(AA$67,'AEO 2023 Table 52'!$13:$13,0))</f>
        <v>0</v>
      </c>
      <c r="AB81">
        <f>INDEX('AEO 2023 Table 52'!188:188,MATCH(AB$67,'AEO 2023 Table 52'!$13:$13,0))</f>
        <v>0</v>
      </c>
      <c r="AC81">
        <f>INDEX('AEO 2023 Table 52'!188:188,MATCH(AC$67,'AEO 2023 Table 52'!$13:$13,0))</f>
        <v>0</v>
      </c>
      <c r="AD81">
        <f>INDEX('AEO 2023 Table 52'!188:188,MATCH(AD$67,'AEO 2023 Table 52'!$13:$13,0))</f>
        <v>0</v>
      </c>
      <c r="AE81">
        <f>INDEX('AEO 2023 Table 52'!188:188,MATCH(AE$67,'AEO 2023 Table 52'!$13:$13,0))</f>
        <v>0</v>
      </c>
    </row>
    <row r="82" spans="1:31" x14ac:dyDescent="0.35">
      <c r="A82" t="str">
        <f>'AEO 2022 Table 52'!A182</f>
        <v>LDP000:ga_LargeUtility</v>
      </c>
      <c r="B82">
        <f>INDEX('AEO 2022 Table 52'!182:182,MATCH(B$67,'AEO 2022 Table 52'!$14:$14,0))</f>
        <v>0</v>
      </c>
      <c r="C82">
        <f>INDEX('AEO 2023 Table 52'!189:189,MATCH(C$67,'AEO 2023 Table 52'!$13:$13,0))</f>
        <v>0</v>
      </c>
      <c r="D82">
        <f>INDEX('AEO 2023 Table 52'!189:189,MATCH(D$67,'AEO 2023 Table 52'!$13:$13,0))</f>
        <v>0</v>
      </c>
      <c r="E82">
        <f>INDEX('AEO 2023 Table 52'!189:189,MATCH(E$67,'AEO 2023 Table 52'!$13:$13,0))</f>
        <v>0</v>
      </c>
      <c r="F82">
        <f>INDEX('AEO 2023 Table 52'!189:189,MATCH(F$67,'AEO 2023 Table 52'!$13:$13,0))</f>
        <v>0</v>
      </c>
      <c r="G82">
        <f>INDEX('AEO 2023 Table 52'!189:189,MATCH(G$67,'AEO 2023 Table 52'!$13:$13,0))</f>
        <v>0</v>
      </c>
      <c r="H82">
        <f>INDEX('AEO 2023 Table 52'!189:189,MATCH(H$67,'AEO 2023 Table 52'!$13:$13,0))</f>
        <v>0</v>
      </c>
      <c r="I82">
        <f>INDEX('AEO 2023 Table 52'!189:189,MATCH(I$67,'AEO 2023 Table 52'!$13:$13,0))</f>
        <v>0</v>
      </c>
      <c r="J82">
        <f>INDEX('AEO 2023 Table 52'!189:189,MATCH(J$67,'AEO 2023 Table 52'!$13:$13,0))</f>
        <v>0</v>
      </c>
      <c r="K82">
        <f>INDEX('AEO 2023 Table 52'!189:189,MATCH(K$67,'AEO 2023 Table 52'!$13:$13,0))</f>
        <v>0</v>
      </c>
      <c r="L82">
        <f>INDEX('AEO 2023 Table 52'!189:189,MATCH(L$67,'AEO 2023 Table 52'!$13:$13,0))</f>
        <v>0</v>
      </c>
      <c r="M82">
        <f>INDEX('AEO 2023 Table 52'!189:189,MATCH(M$67,'AEO 2023 Table 52'!$13:$13,0))</f>
        <v>0</v>
      </c>
      <c r="N82">
        <f>INDEX('AEO 2023 Table 52'!189:189,MATCH(N$67,'AEO 2023 Table 52'!$13:$13,0))</f>
        <v>0</v>
      </c>
      <c r="O82">
        <f>INDEX('AEO 2023 Table 52'!189:189,MATCH(O$67,'AEO 2023 Table 52'!$13:$13,0))</f>
        <v>0</v>
      </c>
      <c r="P82">
        <f>INDEX('AEO 2023 Table 52'!189:189,MATCH(P$67,'AEO 2023 Table 52'!$13:$13,0))</f>
        <v>0</v>
      </c>
      <c r="Q82">
        <f>INDEX('AEO 2023 Table 52'!189:189,MATCH(Q$67,'AEO 2023 Table 52'!$13:$13,0))</f>
        <v>0</v>
      </c>
      <c r="R82">
        <f>INDEX('AEO 2023 Table 52'!189:189,MATCH(R$67,'AEO 2023 Table 52'!$13:$13,0))</f>
        <v>0</v>
      </c>
      <c r="S82">
        <f>INDEX('AEO 2023 Table 52'!189:189,MATCH(S$67,'AEO 2023 Table 52'!$13:$13,0))</f>
        <v>0</v>
      </c>
      <c r="T82">
        <f>INDEX('AEO 2023 Table 52'!189:189,MATCH(T$67,'AEO 2023 Table 52'!$13:$13,0))</f>
        <v>0</v>
      </c>
      <c r="U82">
        <f>INDEX('AEO 2023 Table 52'!189:189,MATCH(U$67,'AEO 2023 Table 52'!$13:$13,0))</f>
        <v>0</v>
      </c>
      <c r="V82">
        <f>INDEX('AEO 2023 Table 52'!189:189,MATCH(V$67,'AEO 2023 Table 52'!$13:$13,0))</f>
        <v>0</v>
      </c>
      <c r="W82">
        <f>INDEX('AEO 2023 Table 52'!189:189,MATCH(W$67,'AEO 2023 Table 52'!$13:$13,0))</f>
        <v>0</v>
      </c>
      <c r="X82">
        <f>INDEX('AEO 2023 Table 52'!189:189,MATCH(X$67,'AEO 2023 Table 52'!$13:$13,0))</f>
        <v>0</v>
      </c>
      <c r="Y82">
        <f>INDEX('AEO 2023 Table 52'!189:189,MATCH(Y$67,'AEO 2023 Table 52'!$13:$13,0))</f>
        <v>0</v>
      </c>
      <c r="Z82">
        <f>INDEX('AEO 2023 Table 52'!189:189,MATCH(Z$67,'AEO 2023 Table 52'!$13:$13,0))</f>
        <v>0</v>
      </c>
      <c r="AA82">
        <f>INDEX('AEO 2023 Table 52'!189:189,MATCH(AA$67,'AEO 2023 Table 52'!$13:$13,0))</f>
        <v>0</v>
      </c>
      <c r="AB82">
        <f>INDEX('AEO 2023 Table 52'!189:189,MATCH(AB$67,'AEO 2023 Table 52'!$13:$13,0))</f>
        <v>0</v>
      </c>
      <c r="AC82">
        <f>INDEX('AEO 2023 Table 52'!189:189,MATCH(AC$67,'AEO 2023 Table 52'!$13:$13,0))</f>
        <v>0</v>
      </c>
      <c r="AD82">
        <f>INDEX('AEO 2023 Table 52'!189:189,MATCH(AD$67,'AEO 2023 Table 52'!$13:$13,0))</f>
        <v>0</v>
      </c>
      <c r="AE82">
        <f>INDEX('AEO 2023 Table 52'!189:189,MATCH(AE$67,'AEO 2023 Table 52'!$13:$13,0))</f>
        <v>0</v>
      </c>
    </row>
    <row r="83" spans="1:31" x14ac:dyDescent="0.35">
      <c r="A83" t="str">
        <f>'AEO 2022 Table 52'!A183</f>
        <v>LDP000:ga_SmallCrossTrk</v>
      </c>
      <c r="B83">
        <f>INDEX('AEO 2022 Table 52'!183:183,MATCH(B$67,'AEO 2022 Table 52'!$14:$14,0))</f>
        <v>0</v>
      </c>
      <c r="C83">
        <f>INDEX('AEO 2023 Table 52'!190:190,MATCH(C$67,'AEO 2023 Table 52'!$13:$13,0))</f>
        <v>0</v>
      </c>
      <c r="D83">
        <f>INDEX('AEO 2023 Table 52'!190:190,MATCH(D$67,'AEO 2023 Table 52'!$13:$13,0))</f>
        <v>0</v>
      </c>
      <c r="E83">
        <f>INDEX('AEO 2023 Table 52'!190:190,MATCH(E$67,'AEO 2023 Table 52'!$13:$13,0))</f>
        <v>0</v>
      </c>
      <c r="F83">
        <f>INDEX('AEO 2023 Table 52'!190:190,MATCH(F$67,'AEO 2023 Table 52'!$13:$13,0))</f>
        <v>0</v>
      </c>
      <c r="G83">
        <f>INDEX('AEO 2023 Table 52'!190:190,MATCH(G$67,'AEO 2023 Table 52'!$13:$13,0))</f>
        <v>0</v>
      </c>
      <c r="H83">
        <f>INDEX('AEO 2023 Table 52'!190:190,MATCH(H$67,'AEO 2023 Table 52'!$13:$13,0))</f>
        <v>0</v>
      </c>
      <c r="I83">
        <f>INDEX('AEO 2023 Table 52'!190:190,MATCH(I$67,'AEO 2023 Table 52'!$13:$13,0))</f>
        <v>0</v>
      </c>
      <c r="J83">
        <f>INDEX('AEO 2023 Table 52'!190:190,MATCH(J$67,'AEO 2023 Table 52'!$13:$13,0))</f>
        <v>0</v>
      </c>
      <c r="K83">
        <f>INDEX('AEO 2023 Table 52'!190:190,MATCH(K$67,'AEO 2023 Table 52'!$13:$13,0))</f>
        <v>0</v>
      </c>
      <c r="L83">
        <f>INDEX('AEO 2023 Table 52'!190:190,MATCH(L$67,'AEO 2023 Table 52'!$13:$13,0))</f>
        <v>0</v>
      </c>
      <c r="M83">
        <f>INDEX('AEO 2023 Table 52'!190:190,MATCH(M$67,'AEO 2023 Table 52'!$13:$13,0))</f>
        <v>0</v>
      </c>
      <c r="N83">
        <f>INDEX('AEO 2023 Table 52'!190:190,MATCH(N$67,'AEO 2023 Table 52'!$13:$13,0))</f>
        <v>0</v>
      </c>
      <c r="O83">
        <f>INDEX('AEO 2023 Table 52'!190:190,MATCH(O$67,'AEO 2023 Table 52'!$13:$13,0))</f>
        <v>0</v>
      </c>
      <c r="P83">
        <f>INDEX('AEO 2023 Table 52'!190:190,MATCH(P$67,'AEO 2023 Table 52'!$13:$13,0))</f>
        <v>0</v>
      </c>
      <c r="Q83">
        <f>INDEX('AEO 2023 Table 52'!190:190,MATCH(Q$67,'AEO 2023 Table 52'!$13:$13,0))</f>
        <v>0</v>
      </c>
      <c r="R83">
        <f>INDEX('AEO 2023 Table 52'!190:190,MATCH(R$67,'AEO 2023 Table 52'!$13:$13,0))</f>
        <v>0</v>
      </c>
      <c r="S83">
        <f>INDEX('AEO 2023 Table 52'!190:190,MATCH(S$67,'AEO 2023 Table 52'!$13:$13,0))</f>
        <v>0</v>
      </c>
      <c r="T83">
        <f>INDEX('AEO 2023 Table 52'!190:190,MATCH(T$67,'AEO 2023 Table 52'!$13:$13,0))</f>
        <v>0</v>
      </c>
      <c r="U83">
        <f>INDEX('AEO 2023 Table 52'!190:190,MATCH(U$67,'AEO 2023 Table 52'!$13:$13,0))</f>
        <v>0</v>
      </c>
      <c r="V83">
        <f>INDEX('AEO 2023 Table 52'!190:190,MATCH(V$67,'AEO 2023 Table 52'!$13:$13,0))</f>
        <v>0</v>
      </c>
      <c r="W83">
        <f>INDEX('AEO 2023 Table 52'!190:190,MATCH(W$67,'AEO 2023 Table 52'!$13:$13,0))</f>
        <v>0</v>
      </c>
      <c r="X83">
        <f>INDEX('AEO 2023 Table 52'!190:190,MATCH(X$67,'AEO 2023 Table 52'!$13:$13,0))</f>
        <v>0</v>
      </c>
      <c r="Y83">
        <f>INDEX('AEO 2023 Table 52'!190:190,MATCH(Y$67,'AEO 2023 Table 52'!$13:$13,0))</f>
        <v>0</v>
      </c>
      <c r="Z83">
        <f>INDEX('AEO 2023 Table 52'!190:190,MATCH(Z$67,'AEO 2023 Table 52'!$13:$13,0))</f>
        <v>0</v>
      </c>
      <c r="AA83">
        <f>INDEX('AEO 2023 Table 52'!190:190,MATCH(AA$67,'AEO 2023 Table 52'!$13:$13,0))</f>
        <v>0</v>
      </c>
      <c r="AB83">
        <f>INDEX('AEO 2023 Table 52'!190:190,MATCH(AB$67,'AEO 2023 Table 52'!$13:$13,0))</f>
        <v>0</v>
      </c>
      <c r="AC83">
        <f>INDEX('AEO 2023 Table 52'!190:190,MATCH(AC$67,'AEO 2023 Table 52'!$13:$13,0))</f>
        <v>0</v>
      </c>
      <c r="AD83">
        <f>INDEX('AEO 2023 Table 52'!190:190,MATCH(AD$67,'AEO 2023 Table 52'!$13:$13,0))</f>
        <v>0</v>
      </c>
      <c r="AE83">
        <f>INDEX('AEO 2023 Table 52'!190:190,MATCH(AE$67,'AEO 2023 Table 52'!$13:$13,0))</f>
        <v>0</v>
      </c>
    </row>
    <row r="84" spans="1:31" x14ac:dyDescent="0.35">
      <c r="A84" t="str">
        <f>'AEO 2022 Table 52'!A184</f>
        <v>LDP000:ga_LargeCrossTrk</v>
      </c>
      <c r="B84">
        <f>INDEX('AEO 2022 Table 52'!184:184,MATCH(B$67,'AEO 2022 Table 52'!$14:$14,0))</f>
        <v>0</v>
      </c>
      <c r="C84">
        <f>INDEX('AEO 2023 Table 52'!191:191,MATCH(C$67,'AEO 2023 Table 52'!$13:$13,0))</f>
        <v>0</v>
      </c>
      <c r="D84">
        <f>INDEX('AEO 2023 Table 52'!191:191,MATCH(D$67,'AEO 2023 Table 52'!$13:$13,0))</f>
        <v>0</v>
      </c>
      <c r="E84">
        <f>INDEX('AEO 2023 Table 52'!191:191,MATCH(E$67,'AEO 2023 Table 52'!$13:$13,0))</f>
        <v>0</v>
      </c>
      <c r="F84">
        <f>INDEX('AEO 2023 Table 52'!191:191,MATCH(F$67,'AEO 2023 Table 52'!$13:$13,0))</f>
        <v>0</v>
      </c>
      <c r="G84">
        <f>INDEX('AEO 2023 Table 52'!191:191,MATCH(G$67,'AEO 2023 Table 52'!$13:$13,0))</f>
        <v>0</v>
      </c>
      <c r="H84">
        <f>INDEX('AEO 2023 Table 52'!191:191,MATCH(H$67,'AEO 2023 Table 52'!$13:$13,0))</f>
        <v>0</v>
      </c>
      <c r="I84">
        <f>INDEX('AEO 2023 Table 52'!191:191,MATCH(I$67,'AEO 2023 Table 52'!$13:$13,0))</f>
        <v>0</v>
      </c>
      <c r="J84">
        <f>INDEX('AEO 2023 Table 52'!191:191,MATCH(J$67,'AEO 2023 Table 52'!$13:$13,0))</f>
        <v>0</v>
      </c>
      <c r="K84">
        <f>INDEX('AEO 2023 Table 52'!191:191,MATCH(K$67,'AEO 2023 Table 52'!$13:$13,0))</f>
        <v>0</v>
      </c>
      <c r="L84">
        <f>INDEX('AEO 2023 Table 52'!191:191,MATCH(L$67,'AEO 2023 Table 52'!$13:$13,0))</f>
        <v>0</v>
      </c>
      <c r="M84">
        <f>INDEX('AEO 2023 Table 52'!191:191,MATCH(M$67,'AEO 2023 Table 52'!$13:$13,0))</f>
        <v>0</v>
      </c>
      <c r="N84">
        <f>INDEX('AEO 2023 Table 52'!191:191,MATCH(N$67,'AEO 2023 Table 52'!$13:$13,0))</f>
        <v>0</v>
      </c>
      <c r="O84">
        <f>INDEX('AEO 2023 Table 52'!191:191,MATCH(O$67,'AEO 2023 Table 52'!$13:$13,0))</f>
        <v>0</v>
      </c>
      <c r="P84">
        <f>INDEX('AEO 2023 Table 52'!191:191,MATCH(P$67,'AEO 2023 Table 52'!$13:$13,0))</f>
        <v>0</v>
      </c>
      <c r="Q84">
        <f>INDEX('AEO 2023 Table 52'!191:191,MATCH(Q$67,'AEO 2023 Table 52'!$13:$13,0))</f>
        <v>0</v>
      </c>
      <c r="R84">
        <f>INDEX('AEO 2023 Table 52'!191:191,MATCH(R$67,'AEO 2023 Table 52'!$13:$13,0))</f>
        <v>0</v>
      </c>
      <c r="S84">
        <f>INDEX('AEO 2023 Table 52'!191:191,MATCH(S$67,'AEO 2023 Table 52'!$13:$13,0))</f>
        <v>0</v>
      </c>
      <c r="T84">
        <f>INDEX('AEO 2023 Table 52'!191:191,MATCH(T$67,'AEO 2023 Table 52'!$13:$13,0))</f>
        <v>0</v>
      </c>
      <c r="U84">
        <f>INDEX('AEO 2023 Table 52'!191:191,MATCH(U$67,'AEO 2023 Table 52'!$13:$13,0))</f>
        <v>0</v>
      </c>
      <c r="V84">
        <f>INDEX('AEO 2023 Table 52'!191:191,MATCH(V$67,'AEO 2023 Table 52'!$13:$13,0))</f>
        <v>0</v>
      </c>
      <c r="W84">
        <f>INDEX('AEO 2023 Table 52'!191:191,MATCH(W$67,'AEO 2023 Table 52'!$13:$13,0))</f>
        <v>0</v>
      </c>
      <c r="X84">
        <f>INDEX('AEO 2023 Table 52'!191:191,MATCH(X$67,'AEO 2023 Table 52'!$13:$13,0))</f>
        <v>0</v>
      </c>
      <c r="Y84">
        <f>INDEX('AEO 2023 Table 52'!191:191,MATCH(Y$67,'AEO 2023 Table 52'!$13:$13,0))</f>
        <v>0</v>
      </c>
      <c r="Z84">
        <f>INDEX('AEO 2023 Table 52'!191:191,MATCH(Z$67,'AEO 2023 Table 52'!$13:$13,0))</f>
        <v>0</v>
      </c>
      <c r="AA84">
        <f>INDEX('AEO 2023 Table 52'!191:191,MATCH(AA$67,'AEO 2023 Table 52'!$13:$13,0))</f>
        <v>0</v>
      </c>
      <c r="AB84">
        <f>INDEX('AEO 2023 Table 52'!191:191,MATCH(AB$67,'AEO 2023 Table 52'!$13:$13,0))</f>
        <v>0</v>
      </c>
      <c r="AC84">
        <f>INDEX('AEO 2023 Table 52'!191:191,MATCH(AC$67,'AEO 2023 Table 52'!$13:$13,0))</f>
        <v>0</v>
      </c>
      <c r="AD84">
        <f>INDEX('AEO 2023 Table 52'!191:191,MATCH(AD$67,'AEO 2023 Table 52'!$13:$13,0))</f>
        <v>0</v>
      </c>
      <c r="AE84">
        <f>INDEX('AEO 2023 Table 52'!191:191,MATCH(AE$67,'AEO 2023 Table 52'!$13:$13,0))</f>
        <v>0</v>
      </c>
    </row>
    <row r="86" spans="1:31" x14ac:dyDescent="0.35">
      <c r="A86" t="s">
        <v>23</v>
      </c>
    </row>
    <row r="87" spans="1:31" x14ac:dyDescent="0.35">
      <c r="A87" t="str">
        <f>'AEO 2022 Table 52'!A186</f>
        <v>LDP000:oa_Mini-compactC</v>
      </c>
      <c r="B87">
        <f>INDEX('AEO 2022 Table 52'!186:186,MATCH(B$67,'AEO 2022 Table 52'!$14:$14,0))</f>
        <v>0</v>
      </c>
      <c r="C87">
        <f>INDEX('AEO 2023 Table 52'!194:194,MATCH(C$67,'AEO 2023 Table 52'!$13:$13,0))</f>
        <v>0</v>
      </c>
      <c r="D87">
        <f>INDEX('AEO 2023 Table 52'!194:194,MATCH(D$67,'AEO 2023 Table 52'!$13:$13,0))</f>
        <v>0</v>
      </c>
      <c r="E87">
        <f>INDEX('AEO 2023 Table 52'!194:194,MATCH(E$67,'AEO 2023 Table 52'!$13:$13,0))</f>
        <v>0</v>
      </c>
      <c r="F87">
        <f>INDEX('AEO 2023 Table 52'!194:194,MATCH(F$67,'AEO 2023 Table 52'!$13:$13,0))</f>
        <v>0</v>
      </c>
      <c r="G87">
        <f>INDEX('AEO 2023 Table 52'!194:194,MATCH(G$67,'AEO 2023 Table 52'!$13:$13,0))</f>
        <v>0</v>
      </c>
      <c r="H87">
        <f>INDEX('AEO 2023 Table 52'!194:194,MATCH(H$67,'AEO 2023 Table 52'!$13:$13,0))</f>
        <v>0</v>
      </c>
      <c r="I87">
        <f>INDEX('AEO 2023 Table 52'!194:194,MATCH(I$67,'AEO 2023 Table 52'!$13:$13,0))</f>
        <v>0</v>
      </c>
      <c r="J87">
        <f>INDEX('AEO 2023 Table 52'!194:194,MATCH(J$67,'AEO 2023 Table 52'!$13:$13,0))</f>
        <v>0</v>
      </c>
      <c r="K87">
        <f>INDEX('AEO 2023 Table 52'!194:194,MATCH(K$67,'AEO 2023 Table 52'!$13:$13,0))</f>
        <v>0</v>
      </c>
      <c r="L87">
        <f>INDEX('AEO 2023 Table 52'!194:194,MATCH(L$67,'AEO 2023 Table 52'!$13:$13,0))</f>
        <v>0</v>
      </c>
      <c r="M87">
        <f>INDEX('AEO 2023 Table 52'!194:194,MATCH(M$67,'AEO 2023 Table 52'!$13:$13,0))</f>
        <v>0</v>
      </c>
      <c r="N87">
        <f>INDEX('AEO 2023 Table 52'!194:194,MATCH(N$67,'AEO 2023 Table 52'!$13:$13,0))</f>
        <v>0</v>
      </c>
      <c r="O87">
        <f>INDEX('AEO 2023 Table 52'!194:194,MATCH(O$67,'AEO 2023 Table 52'!$13:$13,0))</f>
        <v>0</v>
      </c>
      <c r="P87">
        <f>INDEX('AEO 2023 Table 52'!194:194,MATCH(P$67,'AEO 2023 Table 52'!$13:$13,0))</f>
        <v>0</v>
      </c>
      <c r="Q87">
        <f>INDEX('AEO 2023 Table 52'!194:194,MATCH(Q$67,'AEO 2023 Table 52'!$13:$13,0))</f>
        <v>0</v>
      </c>
      <c r="R87">
        <f>INDEX('AEO 2023 Table 52'!194:194,MATCH(R$67,'AEO 2023 Table 52'!$13:$13,0))</f>
        <v>0</v>
      </c>
      <c r="S87">
        <f>INDEX('AEO 2023 Table 52'!194:194,MATCH(S$67,'AEO 2023 Table 52'!$13:$13,0))</f>
        <v>0</v>
      </c>
      <c r="T87">
        <f>INDEX('AEO 2023 Table 52'!194:194,MATCH(T$67,'AEO 2023 Table 52'!$13:$13,0))</f>
        <v>0</v>
      </c>
      <c r="U87">
        <f>INDEX('AEO 2023 Table 52'!194:194,MATCH(U$67,'AEO 2023 Table 52'!$13:$13,0))</f>
        <v>0</v>
      </c>
      <c r="V87">
        <f>INDEX('AEO 2023 Table 52'!194:194,MATCH(V$67,'AEO 2023 Table 52'!$13:$13,0))</f>
        <v>0</v>
      </c>
      <c r="W87">
        <f>INDEX('AEO 2023 Table 52'!194:194,MATCH(W$67,'AEO 2023 Table 52'!$13:$13,0))</f>
        <v>0</v>
      </c>
      <c r="X87">
        <f>INDEX('AEO 2023 Table 52'!194:194,MATCH(X$67,'AEO 2023 Table 52'!$13:$13,0))</f>
        <v>0</v>
      </c>
      <c r="Y87">
        <f>INDEX('AEO 2023 Table 52'!194:194,MATCH(Y$67,'AEO 2023 Table 52'!$13:$13,0))</f>
        <v>0</v>
      </c>
      <c r="Z87">
        <f>INDEX('AEO 2023 Table 52'!194:194,MATCH(Z$67,'AEO 2023 Table 52'!$13:$13,0))</f>
        <v>0</v>
      </c>
      <c r="AA87">
        <f>INDEX('AEO 2023 Table 52'!194:194,MATCH(AA$67,'AEO 2023 Table 52'!$13:$13,0))</f>
        <v>0</v>
      </c>
      <c r="AB87">
        <f>INDEX('AEO 2023 Table 52'!194:194,MATCH(AB$67,'AEO 2023 Table 52'!$13:$13,0))</f>
        <v>0</v>
      </c>
      <c r="AC87">
        <f>INDEX('AEO 2023 Table 52'!194:194,MATCH(AC$67,'AEO 2023 Table 52'!$13:$13,0))</f>
        <v>0</v>
      </c>
      <c r="AD87">
        <f>INDEX('AEO 2023 Table 52'!194:194,MATCH(AD$67,'AEO 2023 Table 52'!$13:$13,0))</f>
        <v>0</v>
      </c>
      <c r="AE87">
        <f>INDEX('AEO 2023 Table 52'!194:194,MATCH(AE$67,'AEO 2023 Table 52'!$13:$13,0))</f>
        <v>0</v>
      </c>
    </row>
    <row r="88" spans="1:31" x14ac:dyDescent="0.35">
      <c r="A88" t="str">
        <f>'AEO 2022 Table 52'!A187</f>
        <v>LDP000:oa_SubcompactCar</v>
      </c>
      <c r="B88">
        <f>INDEX('AEO 2022 Table 52'!187:187,MATCH(B$67,'AEO 2022 Table 52'!$14:$14,0))</f>
        <v>49.708754999999996</v>
      </c>
      <c r="C88">
        <f>INDEX('AEO 2023 Table 52'!195:195,MATCH(C$67,'AEO 2023 Table 52'!$13:$13,0))</f>
        <v>51.210780999999997</v>
      </c>
      <c r="D88">
        <f>INDEX('AEO 2023 Table 52'!195:195,MATCH(D$67,'AEO 2023 Table 52'!$13:$13,0))</f>
        <v>50.051139999999997</v>
      </c>
      <c r="E88">
        <f>INDEX('AEO 2023 Table 52'!195:195,MATCH(E$67,'AEO 2023 Table 52'!$13:$13,0))</f>
        <v>48.931995000000001</v>
      </c>
      <c r="F88">
        <f>INDEX('AEO 2023 Table 52'!195:195,MATCH(F$67,'AEO 2023 Table 52'!$13:$13,0))</f>
        <v>47.611694</v>
      </c>
      <c r="G88">
        <f>INDEX('AEO 2023 Table 52'!195:195,MATCH(G$67,'AEO 2023 Table 52'!$13:$13,0))</f>
        <v>46.686134000000003</v>
      </c>
      <c r="H88">
        <f>INDEX('AEO 2023 Table 52'!195:195,MATCH(H$67,'AEO 2023 Table 52'!$13:$13,0))</f>
        <v>45.764633000000003</v>
      </c>
      <c r="I88">
        <f>INDEX('AEO 2023 Table 52'!195:195,MATCH(I$67,'AEO 2023 Table 52'!$13:$13,0))</f>
        <v>45.040596000000001</v>
      </c>
      <c r="J88">
        <f>INDEX('AEO 2023 Table 52'!195:195,MATCH(J$67,'AEO 2023 Table 52'!$13:$13,0))</f>
        <v>44.354519000000003</v>
      </c>
      <c r="K88">
        <f>INDEX('AEO 2023 Table 52'!195:195,MATCH(K$67,'AEO 2023 Table 52'!$13:$13,0))</f>
        <v>43.893386999999997</v>
      </c>
      <c r="L88">
        <f>INDEX('AEO 2023 Table 52'!195:195,MATCH(L$67,'AEO 2023 Table 52'!$13:$13,0))</f>
        <v>43.756104000000001</v>
      </c>
      <c r="M88">
        <f>INDEX('AEO 2023 Table 52'!195:195,MATCH(M$67,'AEO 2023 Table 52'!$13:$13,0))</f>
        <v>43.538455999999996</v>
      </c>
      <c r="N88">
        <f>INDEX('AEO 2023 Table 52'!195:195,MATCH(N$67,'AEO 2023 Table 52'!$13:$13,0))</f>
        <v>43.329777</v>
      </c>
      <c r="O88">
        <f>INDEX('AEO 2023 Table 52'!195:195,MATCH(O$67,'AEO 2023 Table 52'!$13:$13,0))</f>
        <v>43.119185999999999</v>
      </c>
      <c r="P88">
        <f>INDEX('AEO 2023 Table 52'!195:195,MATCH(P$67,'AEO 2023 Table 52'!$13:$13,0))</f>
        <v>42.917319999999997</v>
      </c>
      <c r="Q88">
        <f>INDEX('AEO 2023 Table 52'!195:195,MATCH(Q$67,'AEO 2023 Table 52'!$13:$13,0))</f>
        <v>42.779831000000001</v>
      </c>
      <c r="R88">
        <f>INDEX('AEO 2023 Table 52'!195:195,MATCH(R$67,'AEO 2023 Table 52'!$13:$13,0))</f>
        <v>42.659809000000003</v>
      </c>
      <c r="S88">
        <f>INDEX('AEO 2023 Table 52'!195:195,MATCH(S$67,'AEO 2023 Table 52'!$13:$13,0))</f>
        <v>42.545639000000001</v>
      </c>
      <c r="T88">
        <f>INDEX('AEO 2023 Table 52'!195:195,MATCH(T$67,'AEO 2023 Table 52'!$13:$13,0))</f>
        <v>42.452274000000003</v>
      </c>
      <c r="U88">
        <f>INDEX('AEO 2023 Table 52'!195:195,MATCH(U$67,'AEO 2023 Table 52'!$13:$13,0))</f>
        <v>42.376365999999997</v>
      </c>
      <c r="V88">
        <f>INDEX('AEO 2023 Table 52'!195:195,MATCH(V$67,'AEO 2023 Table 52'!$13:$13,0))</f>
        <v>42.308185999999999</v>
      </c>
      <c r="W88">
        <f>INDEX('AEO 2023 Table 52'!195:195,MATCH(W$67,'AEO 2023 Table 52'!$13:$13,0))</f>
        <v>42.248714</v>
      </c>
      <c r="X88">
        <f>INDEX('AEO 2023 Table 52'!195:195,MATCH(X$67,'AEO 2023 Table 52'!$13:$13,0))</f>
        <v>42.191166000000003</v>
      </c>
      <c r="Y88">
        <f>INDEX('AEO 2023 Table 52'!195:195,MATCH(Y$67,'AEO 2023 Table 52'!$13:$13,0))</f>
        <v>42.143368000000002</v>
      </c>
      <c r="Z88">
        <f>INDEX('AEO 2023 Table 52'!195:195,MATCH(Z$67,'AEO 2023 Table 52'!$13:$13,0))</f>
        <v>42.101565999999998</v>
      </c>
      <c r="AA88">
        <f>INDEX('AEO 2023 Table 52'!195:195,MATCH(AA$67,'AEO 2023 Table 52'!$13:$13,0))</f>
        <v>42.063602000000003</v>
      </c>
      <c r="AB88">
        <f>INDEX('AEO 2023 Table 52'!195:195,MATCH(AB$67,'AEO 2023 Table 52'!$13:$13,0))</f>
        <v>42.027194999999999</v>
      </c>
      <c r="AC88">
        <f>INDEX('AEO 2023 Table 52'!195:195,MATCH(AC$67,'AEO 2023 Table 52'!$13:$13,0))</f>
        <v>41.995617000000003</v>
      </c>
      <c r="AD88">
        <f>INDEX('AEO 2023 Table 52'!195:195,MATCH(AD$67,'AEO 2023 Table 52'!$13:$13,0))</f>
        <v>41.966777999999998</v>
      </c>
      <c r="AE88">
        <f>INDEX('AEO 2023 Table 52'!195:195,MATCH(AE$67,'AEO 2023 Table 52'!$13:$13,0))</f>
        <v>41.915928000000001</v>
      </c>
    </row>
    <row r="89" spans="1:31" x14ac:dyDescent="0.35">
      <c r="A89" t="str">
        <f>'AEO 2022 Table 52'!A188</f>
        <v>LDP000:oa_CompactCars</v>
      </c>
      <c r="B89">
        <f>INDEX('AEO 2022 Table 52'!188:188,MATCH(B$67,'AEO 2022 Table 52'!$14:$14,0))</f>
        <v>42.412936999999999</v>
      </c>
      <c r="C89">
        <f>INDEX('AEO 2023 Table 52'!196:196,MATCH(C$67,'AEO 2023 Table 52'!$13:$13,0))</f>
        <v>40.259472000000002</v>
      </c>
      <c r="D89">
        <f>INDEX('AEO 2023 Table 52'!196:196,MATCH(D$67,'AEO 2023 Table 52'!$13:$13,0))</f>
        <v>39.202305000000003</v>
      </c>
      <c r="E89">
        <f>INDEX('AEO 2023 Table 52'!196:196,MATCH(E$67,'AEO 2023 Table 52'!$13:$13,0))</f>
        <v>38.269123</v>
      </c>
      <c r="F89">
        <f>INDEX('AEO 2023 Table 52'!196:196,MATCH(F$67,'AEO 2023 Table 52'!$13:$13,0))</f>
        <v>37.135711999999998</v>
      </c>
      <c r="G89">
        <f>INDEX('AEO 2023 Table 52'!196:196,MATCH(G$67,'AEO 2023 Table 52'!$13:$13,0))</f>
        <v>36.317314000000003</v>
      </c>
      <c r="H89">
        <f>INDEX('AEO 2023 Table 52'!196:196,MATCH(H$67,'AEO 2023 Table 52'!$13:$13,0))</f>
        <v>35.519450999999997</v>
      </c>
      <c r="I89">
        <f>INDEX('AEO 2023 Table 52'!196:196,MATCH(I$67,'AEO 2023 Table 52'!$13:$13,0))</f>
        <v>34.855995</v>
      </c>
      <c r="J89">
        <f>INDEX('AEO 2023 Table 52'!196:196,MATCH(J$67,'AEO 2023 Table 52'!$13:$13,0))</f>
        <v>34.248055000000001</v>
      </c>
      <c r="K89">
        <f>INDEX('AEO 2023 Table 52'!196:196,MATCH(K$67,'AEO 2023 Table 52'!$13:$13,0))</f>
        <v>33.835667000000001</v>
      </c>
      <c r="L89">
        <f>INDEX('AEO 2023 Table 52'!196:196,MATCH(L$67,'AEO 2023 Table 52'!$13:$13,0))</f>
        <v>33.715916</v>
      </c>
      <c r="M89">
        <f>INDEX('AEO 2023 Table 52'!196:196,MATCH(M$67,'AEO 2023 Table 52'!$13:$13,0))</f>
        <v>33.535969000000001</v>
      </c>
      <c r="N89">
        <f>INDEX('AEO 2023 Table 52'!196:196,MATCH(N$67,'AEO 2023 Table 52'!$13:$13,0))</f>
        <v>33.359478000000003</v>
      </c>
      <c r="O89">
        <f>INDEX('AEO 2023 Table 52'!196:196,MATCH(O$67,'AEO 2023 Table 52'!$13:$13,0))</f>
        <v>33.158714000000003</v>
      </c>
      <c r="P89">
        <f>INDEX('AEO 2023 Table 52'!196:196,MATCH(P$67,'AEO 2023 Table 52'!$13:$13,0))</f>
        <v>32.962639000000003</v>
      </c>
      <c r="Q89">
        <f>INDEX('AEO 2023 Table 52'!196:196,MATCH(Q$67,'AEO 2023 Table 52'!$13:$13,0))</f>
        <v>32.817374999999998</v>
      </c>
      <c r="R89">
        <f>INDEX('AEO 2023 Table 52'!196:196,MATCH(R$67,'AEO 2023 Table 52'!$13:$13,0))</f>
        <v>32.693058000000001</v>
      </c>
      <c r="S89">
        <f>INDEX('AEO 2023 Table 52'!196:196,MATCH(S$67,'AEO 2023 Table 52'!$13:$13,0))</f>
        <v>32.583697999999998</v>
      </c>
      <c r="T89">
        <f>INDEX('AEO 2023 Table 52'!196:196,MATCH(T$67,'AEO 2023 Table 52'!$13:$13,0))</f>
        <v>32.472935</v>
      </c>
      <c r="U89">
        <f>INDEX('AEO 2023 Table 52'!196:196,MATCH(U$67,'AEO 2023 Table 52'!$13:$13,0))</f>
        <v>32.398369000000002</v>
      </c>
      <c r="V89">
        <f>INDEX('AEO 2023 Table 52'!196:196,MATCH(V$67,'AEO 2023 Table 52'!$13:$13,0))</f>
        <v>32.327717</v>
      </c>
      <c r="W89">
        <f>INDEX('AEO 2023 Table 52'!196:196,MATCH(W$67,'AEO 2023 Table 52'!$13:$13,0))</f>
        <v>32.261806</v>
      </c>
      <c r="X89">
        <f>INDEX('AEO 2023 Table 52'!196:196,MATCH(X$67,'AEO 2023 Table 52'!$13:$13,0))</f>
        <v>32.204532999999998</v>
      </c>
      <c r="Y89">
        <f>INDEX('AEO 2023 Table 52'!196:196,MATCH(Y$67,'AEO 2023 Table 52'!$13:$13,0))</f>
        <v>32.164921</v>
      </c>
      <c r="Z89">
        <f>INDEX('AEO 2023 Table 52'!196:196,MATCH(Z$67,'AEO 2023 Table 52'!$13:$13,0))</f>
        <v>32.128371999999999</v>
      </c>
      <c r="AA89">
        <f>INDEX('AEO 2023 Table 52'!196:196,MATCH(AA$67,'AEO 2023 Table 52'!$13:$13,0))</f>
        <v>32.094875000000002</v>
      </c>
      <c r="AB89">
        <f>INDEX('AEO 2023 Table 52'!196:196,MATCH(AB$67,'AEO 2023 Table 52'!$13:$13,0))</f>
        <v>32.065449000000001</v>
      </c>
      <c r="AC89">
        <f>INDEX('AEO 2023 Table 52'!196:196,MATCH(AC$67,'AEO 2023 Table 52'!$13:$13,0))</f>
        <v>32.040484999999997</v>
      </c>
      <c r="AD89">
        <f>INDEX('AEO 2023 Table 52'!196:196,MATCH(AD$67,'AEO 2023 Table 52'!$13:$13,0))</f>
        <v>32.014522999999997</v>
      </c>
      <c r="AE89">
        <f>INDEX('AEO 2023 Table 52'!196:196,MATCH(AE$67,'AEO 2023 Table 52'!$13:$13,0))</f>
        <v>31.97073</v>
      </c>
    </row>
    <row r="90" spans="1:31" x14ac:dyDescent="0.35">
      <c r="A90" t="str">
        <f>'AEO 2022 Table 52'!A189</f>
        <v>LDP000:oa_MidsizeCars</v>
      </c>
      <c r="B90">
        <f>INDEX('AEO 2022 Table 52'!189:189,MATCH(B$67,'AEO 2022 Table 52'!$14:$14,0))</f>
        <v>43.723049000000003</v>
      </c>
      <c r="C90">
        <f>INDEX('AEO 2023 Table 52'!197:197,MATCH(C$67,'AEO 2023 Table 52'!$13:$13,0))</f>
        <v>42.084063999999998</v>
      </c>
      <c r="D90">
        <f>INDEX('AEO 2023 Table 52'!197:197,MATCH(D$67,'AEO 2023 Table 52'!$13:$13,0))</f>
        <v>41.104816</v>
      </c>
      <c r="E90">
        <f>INDEX('AEO 2023 Table 52'!197:197,MATCH(E$67,'AEO 2023 Table 52'!$13:$13,0))</f>
        <v>40.178558000000002</v>
      </c>
      <c r="F90">
        <f>INDEX('AEO 2023 Table 52'!197:197,MATCH(F$67,'AEO 2023 Table 52'!$13:$13,0))</f>
        <v>39.047241</v>
      </c>
      <c r="G90">
        <f>INDEX('AEO 2023 Table 52'!197:197,MATCH(G$67,'AEO 2023 Table 52'!$13:$13,0))</f>
        <v>38.191218999999997</v>
      </c>
      <c r="H90">
        <f>INDEX('AEO 2023 Table 52'!197:197,MATCH(H$67,'AEO 2023 Table 52'!$13:$13,0))</f>
        <v>37.373927999999999</v>
      </c>
      <c r="I90">
        <f>INDEX('AEO 2023 Table 52'!197:197,MATCH(I$67,'AEO 2023 Table 52'!$13:$13,0))</f>
        <v>36.660716999999998</v>
      </c>
      <c r="J90">
        <f>INDEX('AEO 2023 Table 52'!197:197,MATCH(J$67,'AEO 2023 Table 52'!$13:$13,0))</f>
        <v>36.025623000000003</v>
      </c>
      <c r="K90">
        <f>INDEX('AEO 2023 Table 52'!197:197,MATCH(K$67,'AEO 2023 Table 52'!$13:$13,0))</f>
        <v>35.590392999999999</v>
      </c>
      <c r="L90">
        <f>INDEX('AEO 2023 Table 52'!197:197,MATCH(L$67,'AEO 2023 Table 52'!$13:$13,0))</f>
        <v>35.462108999999998</v>
      </c>
      <c r="M90">
        <f>INDEX('AEO 2023 Table 52'!197:197,MATCH(M$67,'AEO 2023 Table 52'!$13:$13,0))</f>
        <v>35.272171</v>
      </c>
      <c r="N90">
        <f>INDEX('AEO 2023 Table 52'!197:197,MATCH(N$67,'AEO 2023 Table 52'!$13:$13,0))</f>
        <v>35.082099999999997</v>
      </c>
      <c r="O90">
        <f>INDEX('AEO 2023 Table 52'!197:197,MATCH(O$67,'AEO 2023 Table 52'!$13:$13,0))</f>
        <v>34.878169999999997</v>
      </c>
      <c r="P90">
        <f>INDEX('AEO 2023 Table 52'!197:197,MATCH(P$67,'AEO 2023 Table 52'!$13:$13,0))</f>
        <v>34.678040000000003</v>
      </c>
      <c r="Q90">
        <f>INDEX('AEO 2023 Table 52'!197:197,MATCH(Q$67,'AEO 2023 Table 52'!$13:$13,0))</f>
        <v>34.531094000000003</v>
      </c>
      <c r="R90">
        <f>INDEX('AEO 2023 Table 52'!197:197,MATCH(R$67,'AEO 2023 Table 52'!$13:$13,0))</f>
        <v>34.404938000000001</v>
      </c>
      <c r="S90">
        <f>INDEX('AEO 2023 Table 52'!197:197,MATCH(S$67,'AEO 2023 Table 52'!$13:$13,0))</f>
        <v>34.292343000000002</v>
      </c>
      <c r="T90">
        <f>INDEX('AEO 2023 Table 52'!197:197,MATCH(T$67,'AEO 2023 Table 52'!$13:$13,0))</f>
        <v>34.179333</v>
      </c>
      <c r="U90">
        <f>INDEX('AEO 2023 Table 52'!197:197,MATCH(U$67,'AEO 2023 Table 52'!$13:$13,0))</f>
        <v>34.098171000000001</v>
      </c>
      <c r="V90">
        <f>INDEX('AEO 2023 Table 52'!197:197,MATCH(V$67,'AEO 2023 Table 52'!$13:$13,0))</f>
        <v>34.023581999999998</v>
      </c>
      <c r="W90">
        <f>INDEX('AEO 2023 Table 52'!197:197,MATCH(W$67,'AEO 2023 Table 52'!$13:$13,0))</f>
        <v>33.954605000000001</v>
      </c>
      <c r="X90">
        <f>INDEX('AEO 2023 Table 52'!197:197,MATCH(X$67,'AEO 2023 Table 52'!$13:$13,0))</f>
        <v>33.891731</v>
      </c>
      <c r="Y90">
        <f>INDEX('AEO 2023 Table 52'!197:197,MATCH(Y$67,'AEO 2023 Table 52'!$13:$13,0))</f>
        <v>33.849113000000003</v>
      </c>
      <c r="Z90">
        <f>INDEX('AEO 2023 Table 52'!197:197,MATCH(Z$67,'AEO 2023 Table 52'!$13:$13,0))</f>
        <v>33.808650999999998</v>
      </c>
      <c r="AA90">
        <f>INDEX('AEO 2023 Table 52'!197:197,MATCH(AA$67,'AEO 2023 Table 52'!$13:$13,0))</f>
        <v>33.774124</v>
      </c>
      <c r="AB90">
        <f>INDEX('AEO 2023 Table 52'!197:197,MATCH(AB$67,'AEO 2023 Table 52'!$13:$13,0))</f>
        <v>33.742241</v>
      </c>
      <c r="AC90">
        <f>INDEX('AEO 2023 Table 52'!197:197,MATCH(AC$67,'AEO 2023 Table 52'!$13:$13,0))</f>
        <v>33.713363999999999</v>
      </c>
      <c r="AD90">
        <f>INDEX('AEO 2023 Table 52'!197:197,MATCH(AD$67,'AEO 2023 Table 52'!$13:$13,0))</f>
        <v>33.686217999999997</v>
      </c>
      <c r="AE90">
        <f>INDEX('AEO 2023 Table 52'!197:197,MATCH(AE$67,'AEO 2023 Table 52'!$13:$13,0))</f>
        <v>33.638587999999999</v>
      </c>
    </row>
    <row r="91" spans="1:31" x14ac:dyDescent="0.35">
      <c r="A91" t="str">
        <f>'AEO 2022 Table 52'!A190</f>
        <v>LDP000:oa_LargeCars</v>
      </c>
      <c r="B91">
        <f>INDEX('AEO 2022 Table 52'!190:190,MATCH(B$67,'AEO 2022 Table 52'!$14:$14,0))</f>
        <v>53.067242</v>
      </c>
      <c r="C91">
        <f>INDEX('AEO 2023 Table 52'!198:198,MATCH(C$67,'AEO 2023 Table 52'!$13:$13,0))</f>
        <v>45.906078000000001</v>
      </c>
      <c r="D91">
        <f>INDEX('AEO 2023 Table 52'!198:198,MATCH(D$67,'AEO 2023 Table 52'!$13:$13,0))</f>
        <v>44.821640000000002</v>
      </c>
      <c r="E91">
        <f>INDEX('AEO 2023 Table 52'!198:198,MATCH(E$67,'AEO 2023 Table 52'!$13:$13,0))</f>
        <v>43.815170000000002</v>
      </c>
      <c r="F91">
        <f>INDEX('AEO 2023 Table 52'!198:198,MATCH(F$67,'AEO 2023 Table 52'!$13:$13,0))</f>
        <v>42.607536000000003</v>
      </c>
      <c r="G91">
        <f>INDEX('AEO 2023 Table 52'!198:198,MATCH(G$67,'AEO 2023 Table 52'!$13:$13,0))</f>
        <v>41.644382</v>
      </c>
      <c r="H91">
        <f>INDEX('AEO 2023 Table 52'!198:198,MATCH(H$67,'AEO 2023 Table 52'!$13:$13,0))</f>
        <v>40.718155000000003</v>
      </c>
      <c r="I91">
        <f>INDEX('AEO 2023 Table 52'!198:198,MATCH(I$67,'AEO 2023 Table 52'!$13:$13,0))</f>
        <v>39.932819000000002</v>
      </c>
      <c r="J91">
        <f>INDEX('AEO 2023 Table 52'!198:198,MATCH(J$67,'AEO 2023 Table 52'!$13:$13,0))</f>
        <v>39.214806000000003</v>
      </c>
      <c r="K91">
        <f>INDEX('AEO 2023 Table 52'!198:198,MATCH(K$67,'AEO 2023 Table 52'!$13:$13,0))</f>
        <v>38.722079999999998</v>
      </c>
      <c r="L91">
        <f>INDEX('AEO 2023 Table 52'!198:198,MATCH(L$67,'AEO 2023 Table 52'!$13:$13,0))</f>
        <v>38.566161999999998</v>
      </c>
      <c r="M91">
        <f>INDEX('AEO 2023 Table 52'!198:198,MATCH(M$67,'AEO 2023 Table 52'!$13:$13,0))</f>
        <v>38.348269999999999</v>
      </c>
      <c r="N91">
        <f>INDEX('AEO 2023 Table 52'!198:198,MATCH(N$67,'AEO 2023 Table 52'!$13:$13,0))</f>
        <v>38.131573000000003</v>
      </c>
      <c r="O91">
        <f>INDEX('AEO 2023 Table 52'!198:198,MATCH(O$67,'AEO 2023 Table 52'!$13:$13,0))</f>
        <v>37.909118999999997</v>
      </c>
      <c r="P91">
        <f>INDEX('AEO 2023 Table 52'!198:198,MATCH(P$67,'AEO 2023 Table 52'!$13:$13,0))</f>
        <v>37.689545000000003</v>
      </c>
      <c r="Q91">
        <f>INDEX('AEO 2023 Table 52'!198:198,MATCH(Q$67,'AEO 2023 Table 52'!$13:$13,0))</f>
        <v>37.531742000000001</v>
      </c>
      <c r="R91">
        <f>INDEX('AEO 2023 Table 52'!198:198,MATCH(R$67,'AEO 2023 Table 52'!$13:$13,0))</f>
        <v>37.393020999999997</v>
      </c>
      <c r="S91">
        <f>INDEX('AEO 2023 Table 52'!198:198,MATCH(S$67,'AEO 2023 Table 52'!$13:$13,0))</f>
        <v>37.265487999999998</v>
      </c>
      <c r="T91">
        <f>INDEX('AEO 2023 Table 52'!198:198,MATCH(T$67,'AEO 2023 Table 52'!$13:$13,0))</f>
        <v>37.143096999999997</v>
      </c>
      <c r="U91">
        <f>INDEX('AEO 2023 Table 52'!198:198,MATCH(U$67,'AEO 2023 Table 52'!$13:$13,0))</f>
        <v>37.054665</v>
      </c>
      <c r="V91">
        <f>INDEX('AEO 2023 Table 52'!198:198,MATCH(V$67,'AEO 2023 Table 52'!$13:$13,0))</f>
        <v>36.970711000000001</v>
      </c>
      <c r="W91">
        <f>INDEX('AEO 2023 Table 52'!198:198,MATCH(W$67,'AEO 2023 Table 52'!$13:$13,0))</f>
        <v>36.893523999999999</v>
      </c>
      <c r="X91">
        <f>INDEX('AEO 2023 Table 52'!198:198,MATCH(X$67,'AEO 2023 Table 52'!$13:$13,0))</f>
        <v>36.825252999999996</v>
      </c>
      <c r="Y91">
        <f>INDEX('AEO 2023 Table 52'!198:198,MATCH(Y$67,'AEO 2023 Table 52'!$13:$13,0))</f>
        <v>36.774554999999999</v>
      </c>
      <c r="Z91">
        <f>INDEX('AEO 2023 Table 52'!198:198,MATCH(Z$67,'AEO 2023 Table 52'!$13:$13,0))</f>
        <v>36.727127000000003</v>
      </c>
      <c r="AA91">
        <f>INDEX('AEO 2023 Table 52'!198:198,MATCH(AA$67,'AEO 2023 Table 52'!$13:$13,0))</f>
        <v>36.68412</v>
      </c>
      <c r="AB91">
        <f>INDEX('AEO 2023 Table 52'!198:198,MATCH(AB$67,'AEO 2023 Table 52'!$13:$13,0))</f>
        <v>36.645663999999996</v>
      </c>
      <c r="AC91">
        <f>INDEX('AEO 2023 Table 52'!198:198,MATCH(AC$67,'AEO 2023 Table 52'!$13:$13,0))</f>
        <v>36.610641000000001</v>
      </c>
      <c r="AD91">
        <f>INDEX('AEO 2023 Table 52'!198:198,MATCH(AD$67,'AEO 2023 Table 52'!$13:$13,0))</f>
        <v>36.576591000000001</v>
      </c>
      <c r="AE91">
        <f>INDEX('AEO 2023 Table 52'!198:198,MATCH(AE$67,'AEO 2023 Table 52'!$13:$13,0))</f>
        <v>36.523674</v>
      </c>
    </row>
    <row r="92" spans="1:31" x14ac:dyDescent="0.35">
      <c r="A92" t="str">
        <f>'AEO 2022 Table 52'!A191</f>
        <v>LDP000:oa_TwoSeaterCars</v>
      </c>
      <c r="B92">
        <f>INDEX('AEO 2022 Table 52'!191:191,MATCH(B$67,'AEO 2022 Table 52'!$14:$14,0))</f>
        <v>112.672066</v>
      </c>
      <c r="C92">
        <f>INDEX('AEO 2023 Table 52'!199:199,MATCH(C$67,'AEO 2023 Table 52'!$13:$13,0))</f>
        <v>82.316574000000003</v>
      </c>
      <c r="D92">
        <f>INDEX('AEO 2023 Table 52'!199:199,MATCH(D$67,'AEO 2023 Table 52'!$13:$13,0))</f>
        <v>81.161841999999993</v>
      </c>
      <c r="E92">
        <f>INDEX('AEO 2023 Table 52'!199:199,MATCH(E$67,'AEO 2023 Table 52'!$13:$13,0))</f>
        <v>80.038039999999995</v>
      </c>
      <c r="F92">
        <f>INDEX('AEO 2023 Table 52'!199:199,MATCH(F$67,'AEO 2023 Table 52'!$13:$13,0))</f>
        <v>78.885886999999997</v>
      </c>
      <c r="G92">
        <f>INDEX('AEO 2023 Table 52'!199:199,MATCH(G$67,'AEO 2023 Table 52'!$13:$13,0))</f>
        <v>78.024772999999996</v>
      </c>
      <c r="H92">
        <f>INDEX('AEO 2023 Table 52'!199:199,MATCH(H$67,'AEO 2023 Table 52'!$13:$13,0))</f>
        <v>77.206078000000005</v>
      </c>
      <c r="I92">
        <f>INDEX('AEO 2023 Table 52'!199:199,MATCH(I$67,'AEO 2023 Table 52'!$13:$13,0))</f>
        <v>76.564064000000002</v>
      </c>
      <c r="J92">
        <f>INDEX('AEO 2023 Table 52'!199:199,MATCH(J$67,'AEO 2023 Table 52'!$13:$13,0))</f>
        <v>75.907325999999998</v>
      </c>
      <c r="K92">
        <f>INDEX('AEO 2023 Table 52'!199:199,MATCH(K$67,'AEO 2023 Table 52'!$13:$13,0))</f>
        <v>75.463234</v>
      </c>
      <c r="L92">
        <f>INDEX('AEO 2023 Table 52'!199:199,MATCH(L$67,'AEO 2023 Table 52'!$13:$13,0))</f>
        <v>75.339211000000006</v>
      </c>
      <c r="M92">
        <f>INDEX('AEO 2023 Table 52'!199:199,MATCH(M$67,'AEO 2023 Table 52'!$13:$13,0))</f>
        <v>75.129149999999996</v>
      </c>
      <c r="N92">
        <f>INDEX('AEO 2023 Table 52'!199:199,MATCH(N$67,'AEO 2023 Table 52'!$13:$13,0))</f>
        <v>74.926933000000005</v>
      </c>
      <c r="O92">
        <f>INDEX('AEO 2023 Table 52'!199:199,MATCH(O$67,'AEO 2023 Table 52'!$13:$13,0))</f>
        <v>74.721489000000005</v>
      </c>
      <c r="P92">
        <f>INDEX('AEO 2023 Table 52'!199:199,MATCH(P$67,'AEO 2023 Table 52'!$13:$13,0))</f>
        <v>74.525261</v>
      </c>
      <c r="Q92">
        <f>INDEX('AEO 2023 Table 52'!199:199,MATCH(Q$67,'AEO 2023 Table 52'!$13:$13,0))</f>
        <v>74.393210999999994</v>
      </c>
      <c r="R92">
        <f>INDEX('AEO 2023 Table 52'!199:199,MATCH(R$67,'AEO 2023 Table 52'!$13:$13,0))</f>
        <v>74.272437999999994</v>
      </c>
      <c r="S92">
        <f>INDEX('AEO 2023 Table 52'!199:199,MATCH(S$67,'AEO 2023 Table 52'!$13:$13,0))</f>
        <v>74.161606000000006</v>
      </c>
      <c r="T92">
        <f>INDEX('AEO 2023 Table 52'!199:199,MATCH(T$67,'AEO 2023 Table 52'!$13:$13,0))</f>
        <v>74.069405000000003</v>
      </c>
      <c r="U92">
        <f>INDEX('AEO 2023 Table 52'!199:199,MATCH(U$67,'AEO 2023 Table 52'!$13:$13,0))</f>
        <v>73.996887000000001</v>
      </c>
      <c r="V92">
        <f>INDEX('AEO 2023 Table 52'!199:199,MATCH(V$67,'AEO 2023 Table 52'!$13:$13,0))</f>
        <v>73.932732000000001</v>
      </c>
      <c r="W92">
        <f>INDEX('AEO 2023 Table 52'!199:199,MATCH(W$67,'AEO 2023 Table 52'!$13:$13,0))</f>
        <v>73.874572999999998</v>
      </c>
      <c r="X92">
        <f>INDEX('AEO 2023 Table 52'!199:199,MATCH(X$67,'AEO 2023 Table 52'!$13:$13,0))</f>
        <v>73.817993000000001</v>
      </c>
      <c r="Y92">
        <f>INDEX('AEO 2023 Table 52'!199:199,MATCH(Y$67,'AEO 2023 Table 52'!$13:$13,0))</f>
        <v>73.775108000000003</v>
      </c>
      <c r="Z92">
        <f>INDEX('AEO 2023 Table 52'!199:199,MATCH(Z$67,'AEO 2023 Table 52'!$13:$13,0))</f>
        <v>73.736892999999995</v>
      </c>
      <c r="AA92">
        <f>INDEX('AEO 2023 Table 52'!199:199,MATCH(AA$67,'AEO 2023 Table 52'!$13:$13,0))</f>
        <v>73.701637000000005</v>
      </c>
      <c r="AB92">
        <f>INDEX('AEO 2023 Table 52'!199:199,MATCH(AB$67,'AEO 2023 Table 52'!$13:$13,0))</f>
        <v>73.669212000000002</v>
      </c>
      <c r="AC92">
        <f>INDEX('AEO 2023 Table 52'!199:199,MATCH(AC$67,'AEO 2023 Table 52'!$13:$13,0))</f>
        <v>73.639731999999995</v>
      </c>
      <c r="AD92">
        <f>INDEX('AEO 2023 Table 52'!199:199,MATCH(AD$67,'AEO 2023 Table 52'!$13:$13,0))</f>
        <v>73.612762000000004</v>
      </c>
      <c r="AE92">
        <f>INDEX('AEO 2023 Table 52'!199:199,MATCH(AE$67,'AEO 2023 Table 52'!$13:$13,0))</f>
        <v>73.565239000000005</v>
      </c>
    </row>
    <row r="93" spans="1:31" x14ac:dyDescent="0.35">
      <c r="A93" t="str">
        <f>'AEO 2022 Table 52'!A192</f>
        <v>LDP000:oa_SmallCrossCar</v>
      </c>
      <c r="B93">
        <f>INDEX('AEO 2022 Table 52'!192:192,MATCH(B$67,'AEO 2022 Table 52'!$14:$14,0))</f>
        <v>44.426043999999997</v>
      </c>
      <c r="C93">
        <f>INDEX('AEO 2023 Table 52'!200:200,MATCH(C$67,'AEO 2023 Table 52'!$13:$13,0))</f>
        <v>40.057929999999999</v>
      </c>
      <c r="D93">
        <f>INDEX('AEO 2023 Table 52'!200:200,MATCH(D$67,'AEO 2023 Table 52'!$13:$13,0))</f>
        <v>39.079329999999999</v>
      </c>
      <c r="E93">
        <f>INDEX('AEO 2023 Table 52'!200:200,MATCH(E$67,'AEO 2023 Table 52'!$13:$13,0))</f>
        <v>38.166106999999997</v>
      </c>
      <c r="F93">
        <f>INDEX('AEO 2023 Table 52'!200:200,MATCH(F$67,'AEO 2023 Table 52'!$13:$13,0))</f>
        <v>37.074126999999997</v>
      </c>
      <c r="G93">
        <f>INDEX('AEO 2023 Table 52'!200:200,MATCH(G$67,'AEO 2023 Table 52'!$13:$13,0))</f>
        <v>36.222427000000003</v>
      </c>
      <c r="H93">
        <f>INDEX('AEO 2023 Table 52'!200:200,MATCH(H$67,'AEO 2023 Table 52'!$13:$13,0))</f>
        <v>35.402622000000001</v>
      </c>
      <c r="I93">
        <f>INDEX('AEO 2023 Table 52'!200:200,MATCH(I$67,'AEO 2023 Table 52'!$13:$13,0))</f>
        <v>34.704371999999999</v>
      </c>
      <c r="J93">
        <f>INDEX('AEO 2023 Table 52'!200:200,MATCH(J$67,'AEO 2023 Table 52'!$13:$13,0))</f>
        <v>34.073833</v>
      </c>
      <c r="K93">
        <f>INDEX('AEO 2023 Table 52'!200:200,MATCH(K$67,'AEO 2023 Table 52'!$13:$13,0))</f>
        <v>33.642712000000003</v>
      </c>
      <c r="L93">
        <f>INDEX('AEO 2023 Table 52'!200:200,MATCH(L$67,'AEO 2023 Table 52'!$13:$13,0))</f>
        <v>33.513714</v>
      </c>
      <c r="M93">
        <f>INDEX('AEO 2023 Table 52'!200:200,MATCH(M$67,'AEO 2023 Table 52'!$13:$13,0))</f>
        <v>33.323284000000001</v>
      </c>
      <c r="N93">
        <f>INDEX('AEO 2023 Table 52'!200:200,MATCH(N$67,'AEO 2023 Table 52'!$13:$13,0))</f>
        <v>33.130302</v>
      </c>
      <c r="O93">
        <f>INDEX('AEO 2023 Table 52'!200:200,MATCH(O$67,'AEO 2023 Table 52'!$13:$13,0))</f>
        <v>32.924067999999998</v>
      </c>
      <c r="P93">
        <f>INDEX('AEO 2023 Table 52'!200:200,MATCH(P$67,'AEO 2023 Table 52'!$13:$13,0))</f>
        <v>32.721454999999999</v>
      </c>
      <c r="Q93">
        <f>INDEX('AEO 2023 Table 52'!200:200,MATCH(Q$67,'AEO 2023 Table 52'!$13:$13,0))</f>
        <v>32.577919000000001</v>
      </c>
      <c r="R93">
        <f>INDEX('AEO 2023 Table 52'!200:200,MATCH(R$67,'AEO 2023 Table 52'!$13:$13,0))</f>
        <v>32.452755000000003</v>
      </c>
      <c r="S93">
        <f>INDEX('AEO 2023 Table 52'!200:200,MATCH(S$67,'AEO 2023 Table 52'!$13:$13,0))</f>
        <v>32.341244000000003</v>
      </c>
      <c r="T93">
        <f>INDEX('AEO 2023 Table 52'!200:200,MATCH(T$67,'AEO 2023 Table 52'!$13:$13,0))</f>
        <v>32.228214000000001</v>
      </c>
      <c r="U93">
        <f>INDEX('AEO 2023 Table 52'!200:200,MATCH(U$67,'AEO 2023 Table 52'!$13:$13,0))</f>
        <v>32.148350000000001</v>
      </c>
      <c r="V93">
        <f>INDEX('AEO 2023 Table 52'!200:200,MATCH(V$67,'AEO 2023 Table 52'!$13:$13,0))</f>
        <v>32.075297999999997</v>
      </c>
      <c r="W93">
        <f>INDEX('AEO 2023 Table 52'!200:200,MATCH(W$67,'AEO 2023 Table 52'!$13:$13,0))</f>
        <v>32.007294000000002</v>
      </c>
      <c r="X93">
        <f>INDEX('AEO 2023 Table 52'!200:200,MATCH(X$67,'AEO 2023 Table 52'!$13:$13,0))</f>
        <v>31.945263000000001</v>
      </c>
      <c r="Y93">
        <f>INDEX('AEO 2023 Table 52'!200:200,MATCH(Y$67,'AEO 2023 Table 52'!$13:$13,0))</f>
        <v>31.904104</v>
      </c>
      <c r="Z93">
        <f>INDEX('AEO 2023 Table 52'!200:200,MATCH(Z$67,'AEO 2023 Table 52'!$13:$13,0))</f>
        <v>31.864298000000002</v>
      </c>
      <c r="AA93">
        <f>INDEX('AEO 2023 Table 52'!200:200,MATCH(AA$67,'AEO 2023 Table 52'!$13:$13,0))</f>
        <v>31.829986999999999</v>
      </c>
      <c r="AB93">
        <f>INDEX('AEO 2023 Table 52'!200:200,MATCH(AB$67,'AEO 2023 Table 52'!$13:$13,0))</f>
        <v>31.799679000000001</v>
      </c>
      <c r="AC93">
        <f>INDEX('AEO 2023 Table 52'!200:200,MATCH(AC$67,'AEO 2023 Table 52'!$13:$13,0))</f>
        <v>31.770752000000002</v>
      </c>
      <c r="AD93">
        <f>INDEX('AEO 2023 Table 52'!200:200,MATCH(AD$67,'AEO 2023 Table 52'!$13:$13,0))</f>
        <v>31.744633</v>
      </c>
      <c r="AE93">
        <f>INDEX('AEO 2023 Table 52'!200:200,MATCH(AE$67,'AEO 2023 Table 52'!$13:$13,0))</f>
        <v>31.697179999999999</v>
      </c>
    </row>
    <row r="94" spans="1:31" x14ac:dyDescent="0.35">
      <c r="A94" t="str">
        <f>'AEO 2022 Table 52'!A193</f>
        <v>LDP000:oa_LargeCrossCar</v>
      </c>
      <c r="B94">
        <f>INDEX('AEO 2022 Table 52'!193:193,MATCH(B$67,'AEO 2022 Table 52'!$14:$14,0))</f>
        <v>59.174334999999999</v>
      </c>
      <c r="C94">
        <f>INDEX('AEO 2023 Table 52'!201:201,MATCH(C$67,'AEO 2023 Table 52'!$13:$13,0))</f>
        <v>55.474964</v>
      </c>
      <c r="D94">
        <f>INDEX('AEO 2023 Table 52'!201:201,MATCH(D$67,'AEO 2023 Table 52'!$13:$13,0))</f>
        <v>54.144840000000002</v>
      </c>
      <c r="E94">
        <f>INDEX('AEO 2023 Table 52'!201:201,MATCH(E$67,'AEO 2023 Table 52'!$13:$13,0))</f>
        <v>52.921329</v>
      </c>
      <c r="F94">
        <f>INDEX('AEO 2023 Table 52'!201:201,MATCH(F$67,'AEO 2023 Table 52'!$13:$13,0))</f>
        <v>51.497044000000002</v>
      </c>
      <c r="G94">
        <f>INDEX('AEO 2023 Table 52'!201:201,MATCH(G$67,'AEO 2023 Table 52'!$13:$13,0))</f>
        <v>50.420650000000002</v>
      </c>
      <c r="H94">
        <f>INDEX('AEO 2023 Table 52'!201:201,MATCH(H$67,'AEO 2023 Table 52'!$13:$13,0))</f>
        <v>49.388359000000001</v>
      </c>
      <c r="I94">
        <f>INDEX('AEO 2023 Table 52'!201:201,MATCH(I$67,'AEO 2023 Table 52'!$13:$13,0))</f>
        <v>48.501801</v>
      </c>
      <c r="J94">
        <f>INDEX('AEO 2023 Table 52'!201:201,MATCH(J$67,'AEO 2023 Table 52'!$13:$13,0))</f>
        <v>47.688868999999997</v>
      </c>
      <c r="K94">
        <f>INDEX('AEO 2023 Table 52'!201:201,MATCH(K$67,'AEO 2023 Table 52'!$13:$13,0))</f>
        <v>47.126789000000002</v>
      </c>
      <c r="L94">
        <f>INDEX('AEO 2023 Table 52'!201:201,MATCH(L$67,'AEO 2023 Table 52'!$13:$13,0))</f>
        <v>46.936790000000002</v>
      </c>
      <c r="M94">
        <f>INDEX('AEO 2023 Table 52'!201:201,MATCH(M$67,'AEO 2023 Table 52'!$13:$13,0))</f>
        <v>46.685668999999997</v>
      </c>
      <c r="N94">
        <f>INDEX('AEO 2023 Table 52'!201:201,MATCH(N$67,'AEO 2023 Table 52'!$13:$13,0))</f>
        <v>46.450397000000002</v>
      </c>
      <c r="O94">
        <f>INDEX('AEO 2023 Table 52'!201:201,MATCH(O$67,'AEO 2023 Table 52'!$13:$13,0))</f>
        <v>46.211857000000002</v>
      </c>
      <c r="P94">
        <f>INDEX('AEO 2023 Table 52'!201:201,MATCH(P$67,'AEO 2023 Table 52'!$13:$13,0))</f>
        <v>45.983336999999999</v>
      </c>
      <c r="Q94">
        <f>INDEX('AEO 2023 Table 52'!201:201,MATCH(Q$67,'AEO 2023 Table 52'!$13:$13,0))</f>
        <v>45.817943999999997</v>
      </c>
      <c r="R94">
        <f>INDEX('AEO 2023 Table 52'!201:201,MATCH(R$67,'AEO 2023 Table 52'!$13:$13,0))</f>
        <v>45.666035000000001</v>
      </c>
      <c r="S94">
        <f>INDEX('AEO 2023 Table 52'!201:201,MATCH(S$67,'AEO 2023 Table 52'!$13:$13,0))</f>
        <v>45.530403</v>
      </c>
      <c r="T94">
        <f>INDEX('AEO 2023 Table 52'!201:201,MATCH(T$67,'AEO 2023 Table 52'!$13:$13,0))</f>
        <v>45.404964</v>
      </c>
      <c r="U94">
        <f>INDEX('AEO 2023 Table 52'!201:201,MATCH(U$67,'AEO 2023 Table 52'!$13:$13,0))</f>
        <v>45.309555000000003</v>
      </c>
      <c r="V94">
        <f>INDEX('AEO 2023 Table 52'!201:201,MATCH(V$67,'AEO 2023 Table 52'!$13:$13,0))</f>
        <v>45.220253</v>
      </c>
      <c r="W94">
        <f>INDEX('AEO 2023 Table 52'!201:201,MATCH(W$67,'AEO 2023 Table 52'!$13:$13,0))</f>
        <v>45.139580000000002</v>
      </c>
      <c r="X94">
        <f>INDEX('AEO 2023 Table 52'!201:201,MATCH(X$67,'AEO 2023 Table 52'!$13:$13,0))</f>
        <v>45.064551999999999</v>
      </c>
      <c r="Y94">
        <f>INDEX('AEO 2023 Table 52'!201:201,MATCH(Y$67,'AEO 2023 Table 52'!$13:$13,0))</f>
        <v>45.003067000000001</v>
      </c>
      <c r="Z94">
        <f>INDEX('AEO 2023 Table 52'!201:201,MATCH(Z$67,'AEO 2023 Table 52'!$13:$13,0))</f>
        <v>44.948013000000003</v>
      </c>
      <c r="AA94">
        <f>INDEX('AEO 2023 Table 52'!201:201,MATCH(AA$67,'AEO 2023 Table 52'!$13:$13,0))</f>
        <v>44.896850999999998</v>
      </c>
      <c r="AB94">
        <f>INDEX('AEO 2023 Table 52'!201:201,MATCH(AB$67,'AEO 2023 Table 52'!$13:$13,0))</f>
        <v>44.849643999999998</v>
      </c>
      <c r="AC94">
        <f>INDEX('AEO 2023 Table 52'!201:201,MATCH(AC$67,'AEO 2023 Table 52'!$13:$13,0))</f>
        <v>44.806426999999999</v>
      </c>
      <c r="AD94">
        <f>INDEX('AEO 2023 Table 52'!201:201,MATCH(AD$67,'AEO 2023 Table 52'!$13:$13,0))</f>
        <v>44.766601999999999</v>
      </c>
      <c r="AE94">
        <f>INDEX('AEO 2023 Table 52'!201:201,MATCH(AE$67,'AEO 2023 Table 52'!$13:$13,0))</f>
        <v>44.707011999999999</v>
      </c>
    </row>
    <row r="95" spans="1:31" x14ac:dyDescent="0.35">
      <c r="A95" t="str">
        <f>'AEO 2022 Table 52'!A194</f>
        <v>LDP000:oa_SmallPickup</v>
      </c>
      <c r="B95">
        <f>INDEX('AEO 2022 Table 52'!194:194,MATCH(B$67,'AEO 2022 Table 52'!$14:$14,0))</f>
        <v>46.863556000000003</v>
      </c>
      <c r="C95">
        <f>INDEX('AEO 2023 Table 52'!202:202,MATCH(C$67,'AEO 2023 Table 52'!$13:$13,0))</f>
        <v>54.745170999999999</v>
      </c>
      <c r="D95">
        <f>INDEX('AEO 2023 Table 52'!202:202,MATCH(D$67,'AEO 2023 Table 52'!$13:$13,0))</f>
        <v>53.164417</v>
      </c>
      <c r="E95">
        <f>INDEX('AEO 2023 Table 52'!202:202,MATCH(E$67,'AEO 2023 Table 52'!$13:$13,0))</f>
        <v>51.814880000000002</v>
      </c>
      <c r="F95">
        <f>INDEX('AEO 2023 Table 52'!202:202,MATCH(F$67,'AEO 2023 Table 52'!$13:$13,0))</f>
        <v>50.237934000000003</v>
      </c>
      <c r="G95">
        <f>INDEX('AEO 2023 Table 52'!202:202,MATCH(G$67,'AEO 2023 Table 52'!$13:$13,0))</f>
        <v>49.114479000000003</v>
      </c>
      <c r="H95">
        <f>INDEX('AEO 2023 Table 52'!202:202,MATCH(H$67,'AEO 2023 Table 52'!$13:$13,0))</f>
        <v>48.018706999999999</v>
      </c>
      <c r="I95">
        <f>INDEX('AEO 2023 Table 52'!202:202,MATCH(I$67,'AEO 2023 Table 52'!$13:$13,0))</f>
        <v>47.145068999999999</v>
      </c>
      <c r="J95">
        <f>INDEX('AEO 2023 Table 52'!202:202,MATCH(J$67,'AEO 2023 Table 52'!$13:$13,0))</f>
        <v>46.270015999999998</v>
      </c>
      <c r="K95">
        <f>INDEX('AEO 2023 Table 52'!202:202,MATCH(K$67,'AEO 2023 Table 52'!$13:$13,0))</f>
        <v>45.683193000000003</v>
      </c>
      <c r="L95">
        <f>INDEX('AEO 2023 Table 52'!202:202,MATCH(L$67,'AEO 2023 Table 52'!$13:$13,0))</f>
        <v>45.505146000000003</v>
      </c>
      <c r="M95">
        <f>INDEX('AEO 2023 Table 52'!202:202,MATCH(M$67,'AEO 2023 Table 52'!$13:$13,0))</f>
        <v>45.268062999999998</v>
      </c>
      <c r="N95">
        <f>INDEX('AEO 2023 Table 52'!202:202,MATCH(N$67,'AEO 2023 Table 52'!$13:$13,0))</f>
        <v>45.046829000000002</v>
      </c>
      <c r="O95">
        <f>INDEX('AEO 2023 Table 52'!202:202,MATCH(O$67,'AEO 2023 Table 52'!$13:$13,0))</f>
        <v>44.777110999999998</v>
      </c>
      <c r="P95">
        <f>INDEX('AEO 2023 Table 52'!202:202,MATCH(P$67,'AEO 2023 Table 52'!$13:$13,0))</f>
        <v>44.529944999999998</v>
      </c>
      <c r="Q95">
        <f>INDEX('AEO 2023 Table 52'!202:202,MATCH(Q$67,'AEO 2023 Table 52'!$13:$13,0))</f>
        <v>44.352401999999998</v>
      </c>
      <c r="R95">
        <f>INDEX('AEO 2023 Table 52'!202:202,MATCH(R$67,'AEO 2023 Table 52'!$13:$13,0))</f>
        <v>44.186531000000002</v>
      </c>
      <c r="S95">
        <f>INDEX('AEO 2023 Table 52'!202:202,MATCH(S$67,'AEO 2023 Table 52'!$13:$13,0))</f>
        <v>44.026203000000002</v>
      </c>
      <c r="T95">
        <f>INDEX('AEO 2023 Table 52'!202:202,MATCH(T$67,'AEO 2023 Table 52'!$13:$13,0))</f>
        <v>43.884166999999998</v>
      </c>
      <c r="U95">
        <f>INDEX('AEO 2023 Table 52'!202:202,MATCH(U$67,'AEO 2023 Table 52'!$13:$13,0))</f>
        <v>43.762016000000003</v>
      </c>
      <c r="V95">
        <f>INDEX('AEO 2023 Table 52'!202:202,MATCH(V$67,'AEO 2023 Table 52'!$13:$13,0))</f>
        <v>43.651211000000004</v>
      </c>
      <c r="W95">
        <f>INDEX('AEO 2023 Table 52'!202:202,MATCH(W$67,'AEO 2023 Table 52'!$13:$13,0))</f>
        <v>43.547145999999998</v>
      </c>
      <c r="X95">
        <f>INDEX('AEO 2023 Table 52'!202:202,MATCH(X$67,'AEO 2023 Table 52'!$13:$13,0))</f>
        <v>43.445267000000001</v>
      </c>
      <c r="Y95">
        <f>INDEX('AEO 2023 Table 52'!202:202,MATCH(Y$67,'AEO 2023 Table 52'!$13:$13,0))</f>
        <v>43.363334999999999</v>
      </c>
      <c r="Z95">
        <f>INDEX('AEO 2023 Table 52'!202:202,MATCH(Z$67,'AEO 2023 Table 52'!$13:$13,0))</f>
        <v>43.285483999999997</v>
      </c>
      <c r="AA95">
        <f>INDEX('AEO 2023 Table 52'!202:202,MATCH(AA$67,'AEO 2023 Table 52'!$13:$13,0))</f>
        <v>43.212822000000003</v>
      </c>
      <c r="AB95">
        <f>INDEX('AEO 2023 Table 52'!202:202,MATCH(AB$67,'AEO 2023 Table 52'!$13:$13,0))</f>
        <v>43.145912000000003</v>
      </c>
      <c r="AC95">
        <f>INDEX('AEO 2023 Table 52'!202:202,MATCH(AC$67,'AEO 2023 Table 52'!$13:$13,0))</f>
        <v>43.081619000000003</v>
      </c>
      <c r="AD95">
        <f>INDEX('AEO 2023 Table 52'!202:202,MATCH(AD$67,'AEO 2023 Table 52'!$13:$13,0))</f>
        <v>43.020988000000003</v>
      </c>
      <c r="AE95">
        <f>INDEX('AEO 2023 Table 52'!202:202,MATCH(AE$67,'AEO 2023 Table 52'!$13:$13,0))</f>
        <v>42.958092000000001</v>
      </c>
    </row>
    <row r="96" spans="1:31" x14ac:dyDescent="0.35">
      <c r="A96" t="str">
        <f>'AEO 2022 Table 52'!A195</f>
        <v>LDP000:oa_LargePickup</v>
      </c>
      <c r="B96">
        <f>INDEX('AEO 2022 Table 52'!195:195,MATCH(B$67,'AEO 2022 Table 52'!$14:$14,0))</f>
        <v>0</v>
      </c>
      <c r="C96">
        <f>INDEX('AEO 2023 Table 52'!203:203,MATCH(C$67,'AEO 2023 Table 52'!$13:$13,0))</f>
        <v>68.829093999999998</v>
      </c>
      <c r="D96">
        <f>INDEX('AEO 2023 Table 52'!203:203,MATCH(D$67,'AEO 2023 Table 52'!$13:$13,0))</f>
        <v>66.980727999999999</v>
      </c>
      <c r="E96">
        <f>INDEX('AEO 2023 Table 52'!203:203,MATCH(E$67,'AEO 2023 Table 52'!$13:$13,0))</f>
        <v>65.303687999999994</v>
      </c>
      <c r="F96">
        <f>INDEX('AEO 2023 Table 52'!203:203,MATCH(F$67,'AEO 2023 Table 52'!$13:$13,0))</f>
        <v>63.520736999999997</v>
      </c>
      <c r="G96">
        <f>INDEX('AEO 2023 Table 52'!203:203,MATCH(G$67,'AEO 2023 Table 52'!$13:$13,0))</f>
        <v>62.183501999999997</v>
      </c>
      <c r="H96">
        <f>INDEX('AEO 2023 Table 52'!203:203,MATCH(H$67,'AEO 2023 Table 52'!$13:$13,0))</f>
        <v>60.912125000000003</v>
      </c>
      <c r="I96">
        <f>INDEX('AEO 2023 Table 52'!203:203,MATCH(I$67,'AEO 2023 Table 52'!$13:$13,0))</f>
        <v>59.873275999999997</v>
      </c>
      <c r="J96">
        <f>INDEX('AEO 2023 Table 52'!203:203,MATCH(J$67,'AEO 2023 Table 52'!$13:$13,0))</f>
        <v>58.826220999999997</v>
      </c>
      <c r="K96">
        <f>INDEX('AEO 2023 Table 52'!203:203,MATCH(K$67,'AEO 2023 Table 52'!$13:$13,0))</f>
        <v>58.103470000000002</v>
      </c>
      <c r="L96">
        <f>INDEX('AEO 2023 Table 52'!203:203,MATCH(L$67,'AEO 2023 Table 52'!$13:$13,0))</f>
        <v>57.889598999999997</v>
      </c>
      <c r="M96">
        <f>INDEX('AEO 2023 Table 52'!203:203,MATCH(M$67,'AEO 2023 Table 52'!$13:$13,0))</f>
        <v>57.585299999999997</v>
      </c>
      <c r="N96">
        <f>INDEX('AEO 2023 Table 52'!203:203,MATCH(N$67,'AEO 2023 Table 52'!$13:$13,0))</f>
        <v>57.304549999999999</v>
      </c>
      <c r="O96">
        <f>INDEX('AEO 2023 Table 52'!203:203,MATCH(O$67,'AEO 2023 Table 52'!$13:$13,0))</f>
        <v>56.979979999999998</v>
      </c>
      <c r="P96">
        <f>INDEX('AEO 2023 Table 52'!203:203,MATCH(P$67,'AEO 2023 Table 52'!$13:$13,0))</f>
        <v>56.667552999999998</v>
      </c>
      <c r="Q96">
        <f>INDEX('AEO 2023 Table 52'!203:203,MATCH(Q$67,'AEO 2023 Table 52'!$13:$13,0))</f>
        <v>56.427070999999998</v>
      </c>
      <c r="R96">
        <f>INDEX('AEO 2023 Table 52'!203:203,MATCH(R$67,'AEO 2023 Table 52'!$13:$13,0))</f>
        <v>56.200771000000003</v>
      </c>
      <c r="S96">
        <f>INDEX('AEO 2023 Table 52'!203:203,MATCH(S$67,'AEO 2023 Table 52'!$13:$13,0))</f>
        <v>55.989376</v>
      </c>
      <c r="T96">
        <f>INDEX('AEO 2023 Table 52'!203:203,MATCH(T$67,'AEO 2023 Table 52'!$13:$13,0))</f>
        <v>55.787109000000001</v>
      </c>
      <c r="U96">
        <f>INDEX('AEO 2023 Table 52'!203:203,MATCH(U$67,'AEO 2023 Table 52'!$13:$13,0))</f>
        <v>55.624336</v>
      </c>
      <c r="V96">
        <f>INDEX('AEO 2023 Table 52'!203:203,MATCH(V$67,'AEO 2023 Table 52'!$13:$13,0))</f>
        <v>55.473103000000002</v>
      </c>
      <c r="W96">
        <f>INDEX('AEO 2023 Table 52'!203:203,MATCH(W$67,'AEO 2023 Table 52'!$13:$13,0))</f>
        <v>55.332306000000003</v>
      </c>
      <c r="X96">
        <f>INDEX('AEO 2023 Table 52'!203:203,MATCH(X$67,'AEO 2023 Table 52'!$13:$13,0))</f>
        <v>55.201279</v>
      </c>
      <c r="Y96">
        <f>INDEX('AEO 2023 Table 52'!203:203,MATCH(Y$67,'AEO 2023 Table 52'!$13:$13,0))</f>
        <v>55.093558999999999</v>
      </c>
      <c r="Z96">
        <f>INDEX('AEO 2023 Table 52'!203:203,MATCH(Z$67,'AEO 2023 Table 52'!$13:$13,0))</f>
        <v>54.995209000000003</v>
      </c>
      <c r="AA96">
        <f>INDEX('AEO 2023 Table 52'!203:203,MATCH(AA$67,'AEO 2023 Table 52'!$13:$13,0))</f>
        <v>54.903053</v>
      </c>
      <c r="AB96">
        <f>INDEX('AEO 2023 Table 52'!203:203,MATCH(AB$67,'AEO 2023 Table 52'!$13:$13,0))</f>
        <v>54.816153999999997</v>
      </c>
      <c r="AC96">
        <f>INDEX('AEO 2023 Table 52'!203:203,MATCH(AC$67,'AEO 2023 Table 52'!$13:$13,0))</f>
        <v>54.733058999999997</v>
      </c>
      <c r="AD96">
        <f>INDEX('AEO 2023 Table 52'!203:203,MATCH(AD$67,'AEO 2023 Table 52'!$13:$13,0))</f>
        <v>54.656283999999999</v>
      </c>
      <c r="AE96">
        <f>INDEX('AEO 2023 Table 52'!203:203,MATCH(AE$67,'AEO 2023 Table 52'!$13:$13,0))</f>
        <v>54.576495999999999</v>
      </c>
    </row>
    <row r="97" spans="1:31" x14ac:dyDescent="0.35">
      <c r="A97" t="str">
        <f>'AEO 2022 Table 52'!A196</f>
        <v>LDP000:oa_SmallVan</v>
      </c>
      <c r="B97">
        <f>INDEX('AEO 2022 Table 52'!196:196,MATCH(B$67,'AEO 2022 Table 52'!$14:$14,0))</f>
        <v>42.584952999999999</v>
      </c>
      <c r="C97">
        <f>INDEX('AEO 2023 Table 52'!204:204,MATCH(C$67,'AEO 2023 Table 52'!$13:$13,0))</f>
        <v>43.196719999999999</v>
      </c>
      <c r="D97">
        <f>INDEX('AEO 2023 Table 52'!204:204,MATCH(D$67,'AEO 2023 Table 52'!$13:$13,0))</f>
        <v>41.950825000000002</v>
      </c>
      <c r="E97">
        <f>INDEX('AEO 2023 Table 52'!204:204,MATCH(E$67,'AEO 2023 Table 52'!$13:$13,0))</f>
        <v>40.843024999999997</v>
      </c>
      <c r="F97">
        <f>INDEX('AEO 2023 Table 52'!204:204,MATCH(F$67,'AEO 2023 Table 52'!$13:$13,0))</f>
        <v>39.890174999999999</v>
      </c>
      <c r="G97">
        <f>INDEX('AEO 2023 Table 52'!204:204,MATCH(G$67,'AEO 2023 Table 52'!$13:$13,0))</f>
        <v>39.034775000000003</v>
      </c>
      <c r="H97">
        <f>INDEX('AEO 2023 Table 52'!204:204,MATCH(H$67,'AEO 2023 Table 52'!$13:$13,0))</f>
        <v>38.211036999999997</v>
      </c>
      <c r="I97">
        <f>INDEX('AEO 2023 Table 52'!204:204,MATCH(I$67,'AEO 2023 Table 52'!$13:$13,0))</f>
        <v>37.577274000000003</v>
      </c>
      <c r="J97">
        <f>INDEX('AEO 2023 Table 52'!204:204,MATCH(J$67,'AEO 2023 Table 52'!$13:$13,0))</f>
        <v>36.968952000000002</v>
      </c>
      <c r="K97">
        <f>INDEX('AEO 2023 Table 52'!204:204,MATCH(K$67,'AEO 2023 Table 52'!$13:$13,0))</f>
        <v>36.574801999999998</v>
      </c>
      <c r="L97">
        <f>INDEX('AEO 2023 Table 52'!204:204,MATCH(L$67,'AEO 2023 Table 52'!$13:$13,0))</f>
        <v>36.519526999999997</v>
      </c>
      <c r="M97">
        <f>INDEX('AEO 2023 Table 52'!204:204,MATCH(M$67,'AEO 2023 Table 52'!$13:$13,0))</f>
        <v>36.353915999999998</v>
      </c>
      <c r="N97">
        <f>INDEX('AEO 2023 Table 52'!204:204,MATCH(N$67,'AEO 2023 Table 52'!$13:$13,0))</f>
        <v>36.200389999999999</v>
      </c>
      <c r="O97">
        <f>INDEX('AEO 2023 Table 52'!204:204,MATCH(O$67,'AEO 2023 Table 52'!$13:$13,0))</f>
        <v>35.992064999999997</v>
      </c>
      <c r="P97">
        <f>INDEX('AEO 2023 Table 52'!204:204,MATCH(P$67,'AEO 2023 Table 52'!$13:$13,0))</f>
        <v>35.784984999999999</v>
      </c>
      <c r="Q97">
        <f>INDEX('AEO 2023 Table 52'!204:204,MATCH(Q$67,'AEO 2023 Table 52'!$13:$13,0))</f>
        <v>35.627124999999999</v>
      </c>
      <c r="R97">
        <f>INDEX('AEO 2023 Table 52'!204:204,MATCH(R$67,'AEO 2023 Table 52'!$13:$13,0))</f>
        <v>35.482044000000002</v>
      </c>
      <c r="S97">
        <f>INDEX('AEO 2023 Table 52'!204:204,MATCH(S$67,'AEO 2023 Table 52'!$13:$13,0))</f>
        <v>35.346927999999998</v>
      </c>
      <c r="T97">
        <f>INDEX('AEO 2023 Table 52'!204:204,MATCH(T$67,'AEO 2023 Table 52'!$13:$13,0))</f>
        <v>35.218021</v>
      </c>
      <c r="U97">
        <f>INDEX('AEO 2023 Table 52'!204:204,MATCH(U$67,'AEO 2023 Table 52'!$13:$13,0))</f>
        <v>35.116309999999999</v>
      </c>
      <c r="V97">
        <f>INDEX('AEO 2023 Table 52'!204:204,MATCH(V$67,'AEO 2023 Table 52'!$13:$13,0))</f>
        <v>35.025204000000002</v>
      </c>
      <c r="W97">
        <f>INDEX('AEO 2023 Table 52'!204:204,MATCH(W$67,'AEO 2023 Table 52'!$13:$13,0))</f>
        <v>34.939720000000001</v>
      </c>
      <c r="X97">
        <f>INDEX('AEO 2023 Table 52'!204:204,MATCH(X$67,'AEO 2023 Table 52'!$13:$13,0))</f>
        <v>34.860419999999998</v>
      </c>
      <c r="Y97">
        <f>INDEX('AEO 2023 Table 52'!204:204,MATCH(Y$67,'AEO 2023 Table 52'!$13:$13,0))</f>
        <v>34.795200000000001</v>
      </c>
      <c r="Z97">
        <f>INDEX('AEO 2023 Table 52'!204:204,MATCH(Z$67,'AEO 2023 Table 52'!$13:$13,0))</f>
        <v>34.734634</v>
      </c>
      <c r="AA97">
        <f>INDEX('AEO 2023 Table 52'!204:204,MATCH(AA$67,'AEO 2023 Table 52'!$13:$13,0))</f>
        <v>34.679661000000003</v>
      </c>
      <c r="AB97">
        <f>INDEX('AEO 2023 Table 52'!204:204,MATCH(AB$67,'AEO 2023 Table 52'!$13:$13,0))</f>
        <v>34.626457000000002</v>
      </c>
      <c r="AC97">
        <f>INDEX('AEO 2023 Table 52'!204:204,MATCH(AC$67,'AEO 2023 Table 52'!$13:$13,0))</f>
        <v>34.578212999999998</v>
      </c>
      <c r="AD97">
        <f>INDEX('AEO 2023 Table 52'!204:204,MATCH(AD$67,'AEO 2023 Table 52'!$13:$13,0))</f>
        <v>34.531246000000003</v>
      </c>
      <c r="AE97">
        <f>INDEX('AEO 2023 Table 52'!204:204,MATCH(AE$67,'AEO 2023 Table 52'!$13:$13,0))</f>
        <v>34.481364999999997</v>
      </c>
    </row>
    <row r="98" spans="1:31" x14ac:dyDescent="0.35">
      <c r="A98" t="str">
        <f>'AEO 2022 Table 52'!A197</f>
        <v>LDP000:oa_LargeVan</v>
      </c>
      <c r="B98">
        <f>INDEX('AEO 2022 Table 52'!197:197,MATCH(B$67,'AEO 2022 Table 52'!$14:$14,0))</f>
        <v>0</v>
      </c>
      <c r="C98">
        <f>INDEX('AEO 2023 Table 52'!205:205,MATCH(C$67,'AEO 2023 Table 52'!$13:$13,0))</f>
        <v>0</v>
      </c>
      <c r="D98">
        <f>INDEX('AEO 2023 Table 52'!205:205,MATCH(D$67,'AEO 2023 Table 52'!$13:$13,0))</f>
        <v>0</v>
      </c>
      <c r="E98">
        <f>INDEX('AEO 2023 Table 52'!205:205,MATCH(E$67,'AEO 2023 Table 52'!$13:$13,0))</f>
        <v>0</v>
      </c>
      <c r="F98">
        <f>INDEX('AEO 2023 Table 52'!205:205,MATCH(F$67,'AEO 2023 Table 52'!$13:$13,0))</f>
        <v>0</v>
      </c>
      <c r="G98">
        <f>INDEX('AEO 2023 Table 52'!205:205,MATCH(G$67,'AEO 2023 Table 52'!$13:$13,0))</f>
        <v>0</v>
      </c>
      <c r="H98">
        <f>INDEX('AEO 2023 Table 52'!205:205,MATCH(H$67,'AEO 2023 Table 52'!$13:$13,0))</f>
        <v>0</v>
      </c>
      <c r="I98">
        <f>INDEX('AEO 2023 Table 52'!205:205,MATCH(I$67,'AEO 2023 Table 52'!$13:$13,0))</f>
        <v>0</v>
      </c>
      <c r="J98">
        <f>INDEX('AEO 2023 Table 52'!205:205,MATCH(J$67,'AEO 2023 Table 52'!$13:$13,0))</f>
        <v>0</v>
      </c>
      <c r="K98">
        <f>INDEX('AEO 2023 Table 52'!205:205,MATCH(K$67,'AEO 2023 Table 52'!$13:$13,0))</f>
        <v>0</v>
      </c>
      <c r="L98">
        <f>INDEX('AEO 2023 Table 52'!205:205,MATCH(L$67,'AEO 2023 Table 52'!$13:$13,0))</f>
        <v>0</v>
      </c>
      <c r="M98">
        <f>INDEX('AEO 2023 Table 52'!205:205,MATCH(M$67,'AEO 2023 Table 52'!$13:$13,0))</f>
        <v>0</v>
      </c>
      <c r="N98">
        <f>INDEX('AEO 2023 Table 52'!205:205,MATCH(N$67,'AEO 2023 Table 52'!$13:$13,0))</f>
        <v>0</v>
      </c>
      <c r="O98">
        <f>INDEX('AEO 2023 Table 52'!205:205,MATCH(O$67,'AEO 2023 Table 52'!$13:$13,0))</f>
        <v>0</v>
      </c>
      <c r="P98">
        <f>INDEX('AEO 2023 Table 52'!205:205,MATCH(P$67,'AEO 2023 Table 52'!$13:$13,0))</f>
        <v>0</v>
      </c>
      <c r="Q98">
        <f>INDEX('AEO 2023 Table 52'!205:205,MATCH(Q$67,'AEO 2023 Table 52'!$13:$13,0))</f>
        <v>0</v>
      </c>
      <c r="R98">
        <f>INDEX('AEO 2023 Table 52'!205:205,MATCH(R$67,'AEO 2023 Table 52'!$13:$13,0))</f>
        <v>0</v>
      </c>
      <c r="S98">
        <f>INDEX('AEO 2023 Table 52'!205:205,MATCH(S$67,'AEO 2023 Table 52'!$13:$13,0))</f>
        <v>0</v>
      </c>
      <c r="T98">
        <f>INDEX('AEO 2023 Table 52'!205:205,MATCH(T$67,'AEO 2023 Table 52'!$13:$13,0))</f>
        <v>0</v>
      </c>
      <c r="U98">
        <f>INDEX('AEO 2023 Table 52'!205:205,MATCH(U$67,'AEO 2023 Table 52'!$13:$13,0))</f>
        <v>0</v>
      </c>
      <c r="V98">
        <f>INDEX('AEO 2023 Table 52'!205:205,MATCH(V$67,'AEO 2023 Table 52'!$13:$13,0))</f>
        <v>0</v>
      </c>
      <c r="W98">
        <f>INDEX('AEO 2023 Table 52'!205:205,MATCH(W$67,'AEO 2023 Table 52'!$13:$13,0))</f>
        <v>0</v>
      </c>
      <c r="X98">
        <f>INDEX('AEO 2023 Table 52'!205:205,MATCH(X$67,'AEO 2023 Table 52'!$13:$13,0))</f>
        <v>0</v>
      </c>
      <c r="Y98">
        <f>INDEX('AEO 2023 Table 52'!205:205,MATCH(Y$67,'AEO 2023 Table 52'!$13:$13,0))</f>
        <v>0</v>
      </c>
      <c r="Z98">
        <f>INDEX('AEO 2023 Table 52'!205:205,MATCH(Z$67,'AEO 2023 Table 52'!$13:$13,0))</f>
        <v>0</v>
      </c>
      <c r="AA98">
        <f>INDEX('AEO 2023 Table 52'!205:205,MATCH(AA$67,'AEO 2023 Table 52'!$13:$13,0))</f>
        <v>0</v>
      </c>
      <c r="AB98">
        <f>INDEX('AEO 2023 Table 52'!205:205,MATCH(AB$67,'AEO 2023 Table 52'!$13:$13,0))</f>
        <v>0</v>
      </c>
      <c r="AC98">
        <f>INDEX('AEO 2023 Table 52'!205:205,MATCH(AC$67,'AEO 2023 Table 52'!$13:$13,0))</f>
        <v>0</v>
      </c>
      <c r="AD98">
        <f>INDEX('AEO 2023 Table 52'!205:205,MATCH(AD$67,'AEO 2023 Table 52'!$13:$13,0))</f>
        <v>0</v>
      </c>
      <c r="AE98">
        <f>INDEX('AEO 2023 Table 52'!205:205,MATCH(AE$67,'AEO 2023 Table 52'!$13:$13,0))</f>
        <v>0</v>
      </c>
    </row>
    <row r="99" spans="1:31" x14ac:dyDescent="0.35">
      <c r="A99" t="str">
        <f>'AEO 2022 Table 52'!A198</f>
        <v>LDP000:oa_SmallUtility</v>
      </c>
      <c r="B99">
        <f>INDEX('AEO 2022 Table 52'!198:198,MATCH(B$67,'AEO 2022 Table 52'!$14:$14,0))</f>
        <v>61.412574999999997</v>
      </c>
      <c r="C99">
        <f>INDEX('AEO 2023 Table 52'!206:206,MATCH(C$67,'AEO 2023 Table 52'!$13:$13,0))</f>
        <v>60.558028999999998</v>
      </c>
      <c r="D99">
        <f>INDEX('AEO 2023 Table 52'!206:206,MATCH(D$67,'AEO 2023 Table 52'!$13:$13,0))</f>
        <v>58.868541999999998</v>
      </c>
      <c r="E99">
        <f>INDEX('AEO 2023 Table 52'!206:206,MATCH(E$67,'AEO 2023 Table 52'!$13:$13,0))</f>
        <v>57.398502000000001</v>
      </c>
      <c r="F99">
        <f>INDEX('AEO 2023 Table 52'!206:206,MATCH(F$67,'AEO 2023 Table 52'!$13:$13,0))</f>
        <v>55.715831999999999</v>
      </c>
      <c r="G99">
        <f>INDEX('AEO 2023 Table 52'!206:206,MATCH(G$67,'AEO 2023 Table 52'!$13:$13,0))</f>
        <v>54.634723999999999</v>
      </c>
      <c r="H99">
        <f>INDEX('AEO 2023 Table 52'!206:206,MATCH(H$67,'AEO 2023 Table 52'!$13:$13,0))</f>
        <v>53.487183000000002</v>
      </c>
      <c r="I99">
        <f>INDEX('AEO 2023 Table 52'!206:206,MATCH(I$67,'AEO 2023 Table 52'!$13:$13,0))</f>
        <v>52.558951999999998</v>
      </c>
      <c r="J99">
        <f>INDEX('AEO 2023 Table 52'!206:206,MATCH(J$67,'AEO 2023 Table 52'!$13:$13,0))</f>
        <v>51.641708000000001</v>
      </c>
      <c r="K99">
        <f>INDEX('AEO 2023 Table 52'!206:206,MATCH(K$67,'AEO 2023 Table 52'!$13:$13,0))</f>
        <v>51.013432000000002</v>
      </c>
      <c r="L99">
        <f>INDEX('AEO 2023 Table 52'!206:206,MATCH(L$67,'AEO 2023 Table 52'!$13:$13,0))</f>
        <v>50.813786</v>
      </c>
      <c r="M99">
        <f>INDEX('AEO 2023 Table 52'!206:206,MATCH(M$67,'AEO 2023 Table 52'!$13:$13,0))</f>
        <v>50.550060000000002</v>
      </c>
      <c r="N99">
        <f>INDEX('AEO 2023 Table 52'!206:206,MATCH(N$67,'AEO 2023 Table 52'!$13:$13,0))</f>
        <v>50.304836000000002</v>
      </c>
      <c r="O99">
        <f>INDEX('AEO 2023 Table 52'!206:206,MATCH(O$67,'AEO 2023 Table 52'!$13:$13,0))</f>
        <v>50.025081999999998</v>
      </c>
      <c r="P99">
        <f>INDEX('AEO 2023 Table 52'!206:206,MATCH(P$67,'AEO 2023 Table 52'!$13:$13,0))</f>
        <v>49.756793999999999</v>
      </c>
      <c r="Q99">
        <f>INDEX('AEO 2023 Table 52'!206:206,MATCH(Q$67,'AEO 2023 Table 52'!$13:$13,0))</f>
        <v>49.556075999999997</v>
      </c>
      <c r="R99">
        <f>INDEX('AEO 2023 Table 52'!206:206,MATCH(R$67,'AEO 2023 Table 52'!$13:$13,0))</f>
        <v>49.367645000000003</v>
      </c>
      <c r="S99">
        <f>INDEX('AEO 2023 Table 52'!206:206,MATCH(S$67,'AEO 2023 Table 52'!$13:$13,0))</f>
        <v>49.191845000000001</v>
      </c>
      <c r="T99">
        <f>INDEX('AEO 2023 Table 52'!206:206,MATCH(T$67,'AEO 2023 Table 52'!$13:$13,0))</f>
        <v>49.035750999999998</v>
      </c>
      <c r="U99">
        <f>INDEX('AEO 2023 Table 52'!206:206,MATCH(U$67,'AEO 2023 Table 52'!$13:$13,0))</f>
        <v>48.903145000000002</v>
      </c>
      <c r="V99">
        <f>INDEX('AEO 2023 Table 52'!206:206,MATCH(V$67,'AEO 2023 Table 52'!$13:$13,0))</f>
        <v>48.777737000000002</v>
      </c>
      <c r="W99">
        <f>INDEX('AEO 2023 Table 52'!206:206,MATCH(W$67,'AEO 2023 Table 52'!$13:$13,0))</f>
        <v>48.662109000000001</v>
      </c>
      <c r="X99">
        <f>INDEX('AEO 2023 Table 52'!206:206,MATCH(X$67,'AEO 2023 Table 52'!$13:$13,0))</f>
        <v>48.552943999999997</v>
      </c>
      <c r="Y99">
        <f>INDEX('AEO 2023 Table 52'!206:206,MATCH(Y$67,'AEO 2023 Table 52'!$13:$13,0))</f>
        <v>48.464371</v>
      </c>
      <c r="Z99">
        <f>INDEX('AEO 2023 Table 52'!206:206,MATCH(Z$67,'AEO 2023 Table 52'!$13:$13,0))</f>
        <v>48.380038999999996</v>
      </c>
      <c r="AA99">
        <f>INDEX('AEO 2023 Table 52'!206:206,MATCH(AA$67,'AEO 2023 Table 52'!$13:$13,0))</f>
        <v>48.303275999999997</v>
      </c>
      <c r="AB99">
        <f>INDEX('AEO 2023 Table 52'!206:206,MATCH(AB$67,'AEO 2023 Table 52'!$13:$13,0))</f>
        <v>48.229427000000001</v>
      </c>
      <c r="AC99">
        <f>INDEX('AEO 2023 Table 52'!206:206,MATCH(AC$67,'AEO 2023 Table 52'!$13:$13,0))</f>
        <v>48.161793000000003</v>
      </c>
      <c r="AD99">
        <f>INDEX('AEO 2023 Table 52'!206:206,MATCH(AD$67,'AEO 2023 Table 52'!$13:$13,0))</f>
        <v>48.096499999999999</v>
      </c>
      <c r="AE99">
        <f>INDEX('AEO 2023 Table 52'!206:206,MATCH(AE$67,'AEO 2023 Table 52'!$13:$13,0))</f>
        <v>48.029186000000003</v>
      </c>
    </row>
    <row r="100" spans="1:31" x14ac:dyDescent="0.35">
      <c r="A100" t="str">
        <f>'AEO 2022 Table 52'!A199</f>
        <v>LDP000:oa_LargeUtility</v>
      </c>
      <c r="B100">
        <f>INDEX('AEO 2022 Table 52'!199:199,MATCH(B$67,'AEO 2022 Table 52'!$14:$14,0))</f>
        <v>86.827613999999997</v>
      </c>
      <c r="C100">
        <f>INDEX('AEO 2023 Table 52'!207:207,MATCH(C$67,'AEO 2023 Table 52'!$13:$13,0))</f>
        <v>98.219489999999993</v>
      </c>
      <c r="D100">
        <f>INDEX('AEO 2023 Table 52'!207:207,MATCH(D$67,'AEO 2023 Table 52'!$13:$13,0))</f>
        <v>95.866996999999998</v>
      </c>
      <c r="E100">
        <f>INDEX('AEO 2023 Table 52'!207:207,MATCH(E$67,'AEO 2023 Table 52'!$13:$13,0))</f>
        <v>93.860725000000002</v>
      </c>
      <c r="F100">
        <f>INDEX('AEO 2023 Table 52'!207:207,MATCH(F$67,'AEO 2023 Table 52'!$13:$13,0))</f>
        <v>91.639602999999994</v>
      </c>
      <c r="G100">
        <f>INDEX('AEO 2023 Table 52'!207:207,MATCH(G$67,'AEO 2023 Table 52'!$13:$13,0))</f>
        <v>89.974045000000004</v>
      </c>
      <c r="H100">
        <f>INDEX('AEO 2023 Table 52'!207:207,MATCH(H$67,'AEO 2023 Table 52'!$13:$13,0))</f>
        <v>88.414894000000004</v>
      </c>
      <c r="I100">
        <f>INDEX('AEO 2023 Table 52'!207:207,MATCH(I$67,'AEO 2023 Table 52'!$13:$13,0))</f>
        <v>87.131621999999993</v>
      </c>
      <c r="J100">
        <f>INDEX('AEO 2023 Table 52'!207:207,MATCH(J$67,'AEO 2023 Table 52'!$13:$13,0))</f>
        <v>85.885634999999994</v>
      </c>
      <c r="K100">
        <f>INDEX('AEO 2023 Table 52'!207:207,MATCH(K$67,'AEO 2023 Table 52'!$13:$13,0))</f>
        <v>85.018990000000002</v>
      </c>
      <c r="L100">
        <f>INDEX('AEO 2023 Table 52'!207:207,MATCH(L$67,'AEO 2023 Table 52'!$13:$13,0))</f>
        <v>84.723915000000005</v>
      </c>
      <c r="M100">
        <f>INDEX('AEO 2023 Table 52'!207:207,MATCH(M$67,'AEO 2023 Table 52'!$13:$13,0))</f>
        <v>84.354361999999995</v>
      </c>
      <c r="N100">
        <f>INDEX('AEO 2023 Table 52'!207:207,MATCH(N$67,'AEO 2023 Table 52'!$13:$13,0))</f>
        <v>84.004943999999995</v>
      </c>
      <c r="O100">
        <f>INDEX('AEO 2023 Table 52'!207:207,MATCH(O$67,'AEO 2023 Table 52'!$13:$13,0))</f>
        <v>83.612099000000001</v>
      </c>
      <c r="P100">
        <f>INDEX('AEO 2023 Table 52'!207:207,MATCH(P$67,'AEO 2023 Table 52'!$13:$13,0))</f>
        <v>83.235825000000006</v>
      </c>
      <c r="Q100">
        <f>INDEX('AEO 2023 Table 52'!207:207,MATCH(Q$67,'AEO 2023 Table 52'!$13:$13,0))</f>
        <v>82.945098999999999</v>
      </c>
      <c r="R100">
        <f>INDEX('AEO 2023 Table 52'!207:207,MATCH(R$67,'AEO 2023 Table 52'!$13:$13,0))</f>
        <v>82.683127999999996</v>
      </c>
      <c r="S100">
        <f>INDEX('AEO 2023 Table 52'!207:207,MATCH(S$67,'AEO 2023 Table 52'!$13:$13,0))</f>
        <v>82.443054000000004</v>
      </c>
      <c r="T100">
        <f>INDEX('AEO 2023 Table 52'!207:207,MATCH(T$67,'AEO 2023 Table 52'!$13:$13,0))</f>
        <v>82.215851000000001</v>
      </c>
      <c r="U100">
        <f>INDEX('AEO 2023 Table 52'!207:207,MATCH(U$67,'AEO 2023 Table 52'!$13:$13,0))</f>
        <v>82.032593000000006</v>
      </c>
      <c r="V100">
        <f>INDEX('AEO 2023 Table 52'!207:207,MATCH(V$67,'AEO 2023 Table 52'!$13:$13,0))</f>
        <v>81.861305000000002</v>
      </c>
      <c r="W100">
        <f>INDEX('AEO 2023 Table 52'!207:207,MATCH(W$67,'AEO 2023 Table 52'!$13:$13,0))</f>
        <v>81.702941999999993</v>
      </c>
      <c r="X100">
        <f>INDEX('AEO 2023 Table 52'!207:207,MATCH(X$67,'AEO 2023 Table 52'!$13:$13,0))</f>
        <v>81.555190999999994</v>
      </c>
      <c r="Y100">
        <f>INDEX('AEO 2023 Table 52'!207:207,MATCH(Y$67,'AEO 2023 Table 52'!$13:$13,0))</f>
        <v>81.429855000000003</v>
      </c>
      <c r="Z100">
        <f>INDEX('AEO 2023 Table 52'!207:207,MATCH(Z$67,'AEO 2023 Table 52'!$13:$13,0))</f>
        <v>81.313704999999999</v>
      </c>
      <c r="AA100">
        <f>INDEX('AEO 2023 Table 52'!207:207,MATCH(AA$67,'AEO 2023 Table 52'!$13:$13,0))</f>
        <v>81.206435999999997</v>
      </c>
      <c r="AB100">
        <f>INDEX('AEO 2023 Table 52'!207:207,MATCH(AB$67,'AEO 2023 Table 52'!$13:$13,0))</f>
        <v>81.103729000000001</v>
      </c>
      <c r="AC100">
        <f>INDEX('AEO 2023 Table 52'!207:207,MATCH(AC$67,'AEO 2023 Table 52'!$13:$13,0))</f>
        <v>81.009017999999998</v>
      </c>
      <c r="AD100">
        <f>INDEX('AEO 2023 Table 52'!207:207,MATCH(AD$67,'AEO 2023 Table 52'!$13:$13,0))</f>
        <v>80.918143999999998</v>
      </c>
      <c r="AE100">
        <f>INDEX('AEO 2023 Table 52'!207:207,MATCH(AE$67,'AEO 2023 Table 52'!$13:$13,0))</f>
        <v>80.826553000000004</v>
      </c>
    </row>
    <row r="101" spans="1:31" x14ac:dyDescent="0.35">
      <c r="A101" t="str">
        <f>'AEO 2022 Table 52'!A200</f>
        <v>LDP000:oa_SmallCrossTrk</v>
      </c>
      <c r="B101">
        <f>INDEX('AEO 2022 Table 52'!200:200,MATCH(B$67,'AEO 2022 Table 52'!$14:$14,0))</f>
        <v>46.066398999999997</v>
      </c>
      <c r="C101">
        <f>INDEX('AEO 2023 Table 52'!208:208,MATCH(C$67,'AEO 2023 Table 52'!$13:$13,0))</f>
        <v>45.401997000000001</v>
      </c>
      <c r="D101">
        <f>INDEX('AEO 2023 Table 52'!208:208,MATCH(D$67,'AEO 2023 Table 52'!$13:$13,0))</f>
        <v>44.302245999999997</v>
      </c>
      <c r="E101">
        <f>INDEX('AEO 2023 Table 52'!208:208,MATCH(E$67,'AEO 2023 Table 52'!$13:$13,0))</f>
        <v>43.387188000000002</v>
      </c>
      <c r="F101">
        <f>INDEX('AEO 2023 Table 52'!208:208,MATCH(F$67,'AEO 2023 Table 52'!$13:$13,0))</f>
        <v>42.332565000000002</v>
      </c>
      <c r="G101">
        <f>INDEX('AEO 2023 Table 52'!208:208,MATCH(G$67,'AEO 2023 Table 52'!$13:$13,0))</f>
        <v>41.524036000000002</v>
      </c>
      <c r="H101">
        <f>INDEX('AEO 2023 Table 52'!208:208,MATCH(H$67,'AEO 2023 Table 52'!$13:$13,0))</f>
        <v>40.699325999999999</v>
      </c>
      <c r="I101">
        <f>INDEX('AEO 2023 Table 52'!208:208,MATCH(I$67,'AEO 2023 Table 52'!$13:$13,0))</f>
        <v>40.025500999999998</v>
      </c>
      <c r="J101">
        <f>INDEX('AEO 2023 Table 52'!208:208,MATCH(J$67,'AEO 2023 Table 52'!$13:$13,0))</f>
        <v>39.378112999999999</v>
      </c>
      <c r="K101">
        <f>INDEX('AEO 2023 Table 52'!208:208,MATCH(K$67,'AEO 2023 Table 52'!$13:$13,0))</f>
        <v>38.946376999999998</v>
      </c>
      <c r="L101">
        <f>INDEX('AEO 2023 Table 52'!208:208,MATCH(L$67,'AEO 2023 Table 52'!$13:$13,0))</f>
        <v>38.846362999999997</v>
      </c>
      <c r="M101">
        <f>INDEX('AEO 2023 Table 52'!208:208,MATCH(M$67,'AEO 2023 Table 52'!$13:$13,0))</f>
        <v>38.672054000000003</v>
      </c>
      <c r="N101">
        <f>INDEX('AEO 2023 Table 52'!208:208,MATCH(N$67,'AEO 2023 Table 52'!$13:$13,0))</f>
        <v>38.497954999999997</v>
      </c>
      <c r="O101">
        <f>INDEX('AEO 2023 Table 52'!208:208,MATCH(O$67,'AEO 2023 Table 52'!$13:$13,0))</f>
        <v>38.271320000000003</v>
      </c>
      <c r="P101">
        <f>INDEX('AEO 2023 Table 52'!208:208,MATCH(P$67,'AEO 2023 Table 52'!$13:$13,0))</f>
        <v>38.048659999999998</v>
      </c>
      <c r="Q101">
        <f>INDEX('AEO 2023 Table 52'!208:208,MATCH(Q$67,'AEO 2023 Table 52'!$13:$13,0))</f>
        <v>37.879596999999997</v>
      </c>
      <c r="R101">
        <f>INDEX('AEO 2023 Table 52'!208:208,MATCH(R$67,'AEO 2023 Table 52'!$13:$13,0))</f>
        <v>37.724136000000001</v>
      </c>
      <c r="S101">
        <f>INDEX('AEO 2023 Table 52'!208:208,MATCH(S$67,'AEO 2023 Table 52'!$13:$13,0))</f>
        <v>37.583775000000003</v>
      </c>
      <c r="T101">
        <f>INDEX('AEO 2023 Table 52'!208:208,MATCH(T$67,'AEO 2023 Table 52'!$13:$13,0))</f>
        <v>37.451701999999997</v>
      </c>
      <c r="U101">
        <f>INDEX('AEO 2023 Table 52'!208:208,MATCH(U$67,'AEO 2023 Table 52'!$13:$13,0))</f>
        <v>37.346836000000003</v>
      </c>
      <c r="V101">
        <f>INDEX('AEO 2023 Table 52'!208:208,MATCH(V$67,'AEO 2023 Table 52'!$13:$13,0))</f>
        <v>37.251514</v>
      </c>
      <c r="W101">
        <f>INDEX('AEO 2023 Table 52'!208:208,MATCH(W$67,'AEO 2023 Table 52'!$13:$13,0))</f>
        <v>37.162967999999999</v>
      </c>
      <c r="X101">
        <f>INDEX('AEO 2023 Table 52'!208:208,MATCH(X$67,'AEO 2023 Table 52'!$13:$13,0))</f>
        <v>37.087150999999999</v>
      </c>
      <c r="Y101">
        <f>INDEX('AEO 2023 Table 52'!208:208,MATCH(Y$67,'AEO 2023 Table 52'!$13:$13,0))</f>
        <v>37.022765999999997</v>
      </c>
      <c r="Z101">
        <f>INDEX('AEO 2023 Table 52'!208:208,MATCH(Z$67,'AEO 2023 Table 52'!$13:$13,0))</f>
        <v>36.961300000000001</v>
      </c>
      <c r="AA101">
        <f>INDEX('AEO 2023 Table 52'!208:208,MATCH(AA$67,'AEO 2023 Table 52'!$13:$13,0))</f>
        <v>36.905506000000003</v>
      </c>
      <c r="AB101">
        <f>INDEX('AEO 2023 Table 52'!208:208,MATCH(AB$67,'AEO 2023 Table 52'!$13:$13,0))</f>
        <v>36.851596999999998</v>
      </c>
      <c r="AC101">
        <f>INDEX('AEO 2023 Table 52'!208:208,MATCH(AC$67,'AEO 2023 Table 52'!$13:$13,0))</f>
        <v>36.802695999999997</v>
      </c>
      <c r="AD101">
        <f>INDEX('AEO 2023 Table 52'!208:208,MATCH(AD$67,'AEO 2023 Table 52'!$13:$13,0))</f>
        <v>36.755122999999998</v>
      </c>
      <c r="AE101">
        <f>INDEX('AEO 2023 Table 52'!208:208,MATCH(AE$67,'AEO 2023 Table 52'!$13:$13,0))</f>
        <v>36.704658999999999</v>
      </c>
    </row>
    <row r="102" spans="1:31" x14ac:dyDescent="0.35">
      <c r="A102" t="str">
        <f>'AEO 2022 Table 52'!A201</f>
        <v>LDP000:oa_LargeCrossTrk</v>
      </c>
      <c r="B102">
        <f>INDEX('AEO 2022 Table 52'!201:201,MATCH(B$67,'AEO 2022 Table 52'!$14:$14,0))</f>
        <v>63.963467000000001</v>
      </c>
      <c r="C102">
        <f>INDEX('AEO 2023 Table 52'!209:209,MATCH(C$67,'AEO 2023 Table 52'!$13:$13,0))</f>
        <v>66.663345000000007</v>
      </c>
      <c r="D102">
        <f>INDEX('AEO 2023 Table 52'!209:209,MATCH(D$67,'AEO 2023 Table 52'!$13:$13,0))</f>
        <v>65.104590999999999</v>
      </c>
      <c r="E102">
        <f>INDEX('AEO 2023 Table 52'!209:209,MATCH(E$67,'AEO 2023 Table 52'!$13:$13,0))</f>
        <v>63.683166999999997</v>
      </c>
      <c r="F102">
        <f>INDEX('AEO 2023 Table 52'!209:209,MATCH(F$67,'AEO 2023 Table 52'!$13:$13,0))</f>
        <v>62.109927999999996</v>
      </c>
      <c r="G102">
        <f>INDEX('AEO 2023 Table 52'!209:209,MATCH(G$67,'AEO 2023 Table 52'!$13:$13,0))</f>
        <v>61.020702</v>
      </c>
      <c r="H102">
        <f>INDEX('AEO 2023 Table 52'!209:209,MATCH(H$67,'AEO 2023 Table 52'!$13:$13,0))</f>
        <v>59.911239999999999</v>
      </c>
      <c r="I102">
        <f>INDEX('AEO 2023 Table 52'!209:209,MATCH(I$67,'AEO 2023 Table 52'!$13:$13,0))</f>
        <v>58.9925</v>
      </c>
      <c r="J102">
        <f>INDEX('AEO 2023 Table 52'!209:209,MATCH(J$67,'AEO 2023 Table 52'!$13:$13,0))</f>
        <v>58.096249</v>
      </c>
      <c r="K102">
        <f>INDEX('AEO 2023 Table 52'!209:209,MATCH(K$67,'AEO 2023 Table 52'!$13:$13,0))</f>
        <v>57.483851999999999</v>
      </c>
      <c r="L102">
        <f>INDEX('AEO 2023 Table 52'!209:209,MATCH(L$67,'AEO 2023 Table 52'!$13:$13,0))</f>
        <v>57.307583000000001</v>
      </c>
      <c r="M102">
        <f>INDEX('AEO 2023 Table 52'!209:209,MATCH(M$67,'AEO 2023 Table 52'!$13:$13,0))</f>
        <v>57.062828000000003</v>
      </c>
      <c r="N102">
        <f>INDEX('AEO 2023 Table 52'!209:209,MATCH(N$67,'AEO 2023 Table 52'!$13:$13,0))</f>
        <v>56.840603000000002</v>
      </c>
      <c r="O102">
        <f>INDEX('AEO 2023 Table 52'!209:209,MATCH(O$67,'AEO 2023 Table 52'!$13:$13,0))</f>
        <v>56.568156999999999</v>
      </c>
      <c r="P102">
        <f>INDEX('AEO 2023 Table 52'!209:209,MATCH(P$67,'AEO 2023 Table 52'!$13:$13,0))</f>
        <v>56.304614999999998</v>
      </c>
      <c r="Q102">
        <f>INDEX('AEO 2023 Table 52'!209:209,MATCH(Q$67,'AEO 2023 Table 52'!$13:$13,0))</f>
        <v>56.106361</v>
      </c>
      <c r="R102">
        <f>INDEX('AEO 2023 Table 52'!209:209,MATCH(R$67,'AEO 2023 Table 52'!$13:$13,0))</f>
        <v>55.921398000000003</v>
      </c>
      <c r="S102">
        <f>INDEX('AEO 2023 Table 52'!209:209,MATCH(S$67,'AEO 2023 Table 52'!$13:$13,0))</f>
        <v>55.747086000000003</v>
      </c>
      <c r="T102">
        <f>INDEX('AEO 2023 Table 52'!209:209,MATCH(T$67,'AEO 2023 Table 52'!$13:$13,0))</f>
        <v>55.589874000000002</v>
      </c>
      <c r="U102">
        <f>INDEX('AEO 2023 Table 52'!209:209,MATCH(U$67,'AEO 2023 Table 52'!$13:$13,0))</f>
        <v>55.456977999999999</v>
      </c>
      <c r="V102">
        <f>INDEX('AEO 2023 Table 52'!209:209,MATCH(V$67,'AEO 2023 Table 52'!$13:$13,0))</f>
        <v>55.331969999999998</v>
      </c>
      <c r="W102">
        <f>INDEX('AEO 2023 Table 52'!209:209,MATCH(W$67,'AEO 2023 Table 52'!$13:$13,0))</f>
        <v>55.214016000000001</v>
      </c>
      <c r="X102">
        <f>INDEX('AEO 2023 Table 52'!209:209,MATCH(X$67,'AEO 2023 Table 52'!$13:$13,0))</f>
        <v>55.104461999999998</v>
      </c>
      <c r="Y102">
        <f>INDEX('AEO 2023 Table 52'!209:209,MATCH(Y$67,'AEO 2023 Table 52'!$13:$13,0))</f>
        <v>55.013114999999999</v>
      </c>
      <c r="Z102">
        <f>INDEX('AEO 2023 Table 52'!209:209,MATCH(Z$67,'AEO 2023 Table 52'!$13:$13,0))</f>
        <v>54.929977000000001</v>
      </c>
      <c r="AA102">
        <f>INDEX('AEO 2023 Table 52'!209:209,MATCH(AA$67,'AEO 2023 Table 52'!$13:$13,0))</f>
        <v>54.850548000000003</v>
      </c>
      <c r="AB102">
        <f>INDEX('AEO 2023 Table 52'!209:209,MATCH(AB$67,'AEO 2023 Table 52'!$13:$13,0))</f>
        <v>54.777279</v>
      </c>
      <c r="AC102">
        <f>INDEX('AEO 2023 Table 52'!209:209,MATCH(AC$67,'AEO 2023 Table 52'!$13:$13,0))</f>
        <v>54.707050000000002</v>
      </c>
      <c r="AD102">
        <f>INDEX('AEO 2023 Table 52'!209:209,MATCH(AD$67,'AEO 2023 Table 52'!$13:$13,0))</f>
        <v>54.642467000000003</v>
      </c>
      <c r="AE102">
        <f>INDEX('AEO 2023 Table 52'!209:209,MATCH(AE$67,'AEO 2023 Table 52'!$13:$13,0))</f>
        <v>54.574291000000002</v>
      </c>
    </row>
    <row r="104" spans="1:31" x14ac:dyDescent="0.35">
      <c r="A104" t="s">
        <v>200</v>
      </c>
    </row>
    <row r="105" spans="1:31" x14ac:dyDescent="0.35">
      <c r="A105" t="str">
        <f>'AEO 2022 Table 52'!A203</f>
        <v>LDP000:va_Mini-compactC</v>
      </c>
      <c r="B105">
        <f>INDEX('AEO 2022 Table 52'!203:203,MATCH(B$67,'AEO 2022 Table 52'!$14:$14,0))</f>
        <v>0</v>
      </c>
      <c r="C105">
        <f>INDEX('AEO 2023 Table 52'!212:212,MATCH(C$67,'AEO 2023 Table 52'!$13:$13,0))</f>
        <v>0</v>
      </c>
      <c r="D105">
        <f>INDEX('AEO 2023 Table 52'!212:212,MATCH(D$67,'AEO 2023 Table 52'!$13:$13,0))</f>
        <v>0</v>
      </c>
      <c r="E105">
        <f>INDEX('AEO 2023 Table 52'!212:212,MATCH(E$67,'AEO 2023 Table 52'!$13:$13,0))</f>
        <v>0</v>
      </c>
      <c r="F105">
        <f>INDEX('AEO 2023 Table 52'!212:212,MATCH(F$67,'AEO 2023 Table 52'!$13:$13,0))</f>
        <v>0</v>
      </c>
      <c r="G105">
        <f>INDEX('AEO 2023 Table 52'!212:212,MATCH(G$67,'AEO 2023 Table 52'!$13:$13,0))</f>
        <v>0</v>
      </c>
      <c r="H105">
        <f>INDEX('AEO 2023 Table 52'!212:212,MATCH(H$67,'AEO 2023 Table 52'!$13:$13,0))</f>
        <v>0</v>
      </c>
      <c r="I105">
        <f>INDEX('AEO 2023 Table 52'!212:212,MATCH(I$67,'AEO 2023 Table 52'!$13:$13,0))</f>
        <v>0</v>
      </c>
      <c r="J105">
        <f>INDEX('AEO 2023 Table 52'!212:212,MATCH(J$67,'AEO 2023 Table 52'!$13:$13,0))</f>
        <v>0</v>
      </c>
      <c r="K105">
        <f>INDEX('AEO 2023 Table 52'!212:212,MATCH(K$67,'AEO 2023 Table 52'!$13:$13,0))</f>
        <v>0</v>
      </c>
      <c r="L105">
        <f>INDEX('AEO 2023 Table 52'!212:212,MATCH(L$67,'AEO 2023 Table 52'!$13:$13,0))</f>
        <v>0</v>
      </c>
      <c r="M105">
        <f>INDEX('AEO 2023 Table 52'!212:212,MATCH(M$67,'AEO 2023 Table 52'!$13:$13,0))</f>
        <v>0</v>
      </c>
      <c r="N105">
        <f>INDEX('AEO 2023 Table 52'!212:212,MATCH(N$67,'AEO 2023 Table 52'!$13:$13,0))</f>
        <v>0</v>
      </c>
      <c r="O105">
        <f>INDEX('AEO 2023 Table 52'!212:212,MATCH(O$67,'AEO 2023 Table 52'!$13:$13,0))</f>
        <v>0</v>
      </c>
      <c r="P105">
        <f>INDEX('AEO 2023 Table 52'!212:212,MATCH(P$67,'AEO 2023 Table 52'!$13:$13,0))</f>
        <v>0</v>
      </c>
      <c r="Q105">
        <f>INDEX('AEO 2023 Table 52'!212:212,MATCH(Q$67,'AEO 2023 Table 52'!$13:$13,0))</f>
        <v>0</v>
      </c>
      <c r="R105">
        <f>INDEX('AEO 2023 Table 52'!212:212,MATCH(R$67,'AEO 2023 Table 52'!$13:$13,0))</f>
        <v>0</v>
      </c>
      <c r="S105">
        <f>INDEX('AEO 2023 Table 52'!212:212,MATCH(S$67,'AEO 2023 Table 52'!$13:$13,0))</f>
        <v>0</v>
      </c>
      <c r="T105">
        <f>INDEX('AEO 2023 Table 52'!212:212,MATCH(T$67,'AEO 2023 Table 52'!$13:$13,0))</f>
        <v>0</v>
      </c>
      <c r="U105">
        <f>INDEX('AEO 2023 Table 52'!212:212,MATCH(U$67,'AEO 2023 Table 52'!$13:$13,0))</f>
        <v>0</v>
      </c>
      <c r="V105">
        <f>INDEX('AEO 2023 Table 52'!212:212,MATCH(V$67,'AEO 2023 Table 52'!$13:$13,0))</f>
        <v>0</v>
      </c>
      <c r="W105">
        <f>INDEX('AEO 2023 Table 52'!212:212,MATCH(W$67,'AEO 2023 Table 52'!$13:$13,0))</f>
        <v>0</v>
      </c>
      <c r="X105">
        <f>INDEX('AEO 2023 Table 52'!212:212,MATCH(X$67,'AEO 2023 Table 52'!$13:$13,0))</f>
        <v>0</v>
      </c>
      <c r="Y105">
        <f>INDEX('AEO 2023 Table 52'!212:212,MATCH(Y$67,'AEO 2023 Table 52'!$13:$13,0))</f>
        <v>0</v>
      </c>
      <c r="Z105">
        <f>INDEX('AEO 2023 Table 52'!212:212,MATCH(Z$67,'AEO 2023 Table 52'!$13:$13,0))</f>
        <v>0</v>
      </c>
      <c r="AA105">
        <f>INDEX('AEO 2023 Table 52'!212:212,MATCH(AA$67,'AEO 2023 Table 52'!$13:$13,0))</f>
        <v>0</v>
      </c>
      <c r="AB105">
        <f>INDEX('AEO 2023 Table 52'!212:212,MATCH(AB$67,'AEO 2023 Table 52'!$13:$13,0))</f>
        <v>0</v>
      </c>
      <c r="AC105">
        <f>INDEX('AEO 2023 Table 52'!212:212,MATCH(AC$67,'AEO 2023 Table 52'!$13:$13,0))</f>
        <v>0</v>
      </c>
      <c r="AD105">
        <f>INDEX('AEO 2023 Table 52'!212:212,MATCH(AD$67,'AEO 2023 Table 52'!$13:$13,0))</f>
        <v>0</v>
      </c>
      <c r="AE105">
        <f>INDEX('AEO 2023 Table 52'!212:212,MATCH(AE$67,'AEO 2023 Table 52'!$13:$13,0))</f>
        <v>0</v>
      </c>
    </row>
    <row r="106" spans="1:31" x14ac:dyDescent="0.35">
      <c r="A106" t="str">
        <f>'AEO 2022 Table 52'!A204</f>
        <v>LDP000:va_SubcompactCar</v>
      </c>
      <c r="B106">
        <f>INDEX('AEO 2022 Table 52'!204:204,MATCH(B$67,'AEO 2022 Table 52'!$14:$14,0))</f>
        <v>53.930892999999998</v>
      </c>
      <c r="C106">
        <f>INDEX('AEO 2023 Table 52'!213:213,MATCH(C$67,'AEO 2023 Table 52'!$13:$13,0))</f>
        <v>55.670498000000002</v>
      </c>
      <c r="D106">
        <f>INDEX('AEO 2023 Table 52'!213:213,MATCH(D$67,'AEO 2023 Table 52'!$13:$13,0))</f>
        <v>54.225760999999999</v>
      </c>
      <c r="E106">
        <f>INDEX('AEO 2023 Table 52'!213:213,MATCH(E$67,'AEO 2023 Table 52'!$13:$13,0))</f>
        <v>52.901401999999997</v>
      </c>
      <c r="F106">
        <f>INDEX('AEO 2023 Table 52'!213:213,MATCH(F$67,'AEO 2023 Table 52'!$13:$13,0))</f>
        <v>51.390490999999997</v>
      </c>
      <c r="G106">
        <f>INDEX('AEO 2023 Table 52'!213:213,MATCH(G$67,'AEO 2023 Table 52'!$13:$13,0))</f>
        <v>50.220286999999999</v>
      </c>
      <c r="H106">
        <f>INDEX('AEO 2023 Table 52'!213:213,MATCH(H$67,'AEO 2023 Table 52'!$13:$13,0))</f>
        <v>49.123871000000001</v>
      </c>
      <c r="I106">
        <f>INDEX('AEO 2023 Table 52'!213:213,MATCH(I$67,'AEO 2023 Table 52'!$13:$13,0))</f>
        <v>48.231093999999999</v>
      </c>
      <c r="J106">
        <f>INDEX('AEO 2023 Table 52'!213:213,MATCH(J$67,'AEO 2023 Table 52'!$13:$13,0))</f>
        <v>47.359752999999998</v>
      </c>
      <c r="K106">
        <f>INDEX('AEO 2023 Table 52'!213:213,MATCH(K$67,'AEO 2023 Table 52'!$13:$13,0))</f>
        <v>46.754398000000002</v>
      </c>
      <c r="L106">
        <f>INDEX('AEO 2023 Table 52'!213:213,MATCH(L$67,'AEO 2023 Table 52'!$13:$13,0))</f>
        <v>46.551926000000002</v>
      </c>
      <c r="M106">
        <f>INDEX('AEO 2023 Table 52'!213:213,MATCH(M$67,'AEO 2023 Table 52'!$13:$13,0))</f>
        <v>46.282310000000003</v>
      </c>
      <c r="N106">
        <f>INDEX('AEO 2023 Table 52'!213:213,MATCH(N$67,'AEO 2023 Table 52'!$13:$13,0))</f>
        <v>46.027881999999998</v>
      </c>
      <c r="O106">
        <f>INDEX('AEO 2023 Table 52'!213:213,MATCH(O$67,'AEO 2023 Table 52'!$13:$13,0))</f>
        <v>45.775784000000002</v>
      </c>
      <c r="P106">
        <f>INDEX('AEO 2023 Table 52'!213:213,MATCH(P$67,'AEO 2023 Table 52'!$13:$13,0))</f>
        <v>45.538200000000003</v>
      </c>
      <c r="Q106">
        <f>INDEX('AEO 2023 Table 52'!213:213,MATCH(Q$67,'AEO 2023 Table 52'!$13:$13,0))</f>
        <v>45.366534999999999</v>
      </c>
      <c r="R106">
        <f>INDEX('AEO 2023 Table 52'!213:213,MATCH(R$67,'AEO 2023 Table 52'!$13:$13,0))</f>
        <v>45.209206000000002</v>
      </c>
      <c r="S106">
        <f>INDEX('AEO 2023 Table 52'!213:213,MATCH(S$67,'AEO 2023 Table 52'!$13:$13,0))</f>
        <v>45.063816000000003</v>
      </c>
      <c r="T106">
        <f>INDEX('AEO 2023 Table 52'!213:213,MATCH(T$67,'AEO 2023 Table 52'!$13:$13,0))</f>
        <v>44.935982000000003</v>
      </c>
      <c r="U106">
        <f>INDEX('AEO 2023 Table 52'!213:213,MATCH(U$67,'AEO 2023 Table 52'!$13:$13,0))</f>
        <v>44.830589000000003</v>
      </c>
      <c r="V106">
        <f>INDEX('AEO 2023 Table 52'!213:213,MATCH(V$67,'AEO 2023 Table 52'!$13:$13,0))</f>
        <v>44.734451</v>
      </c>
      <c r="W106">
        <f>INDEX('AEO 2023 Table 52'!213:213,MATCH(W$67,'AEO 2023 Table 52'!$13:$13,0))</f>
        <v>44.648074999999999</v>
      </c>
      <c r="X106">
        <f>INDEX('AEO 2023 Table 52'!213:213,MATCH(X$67,'AEO 2023 Table 52'!$13:$13,0))</f>
        <v>44.566692000000003</v>
      </c>
      <c r="Y106">
        <f>INDEX('AEO 2023 Table 52'!213:213,MATCH(Y$67,'AEO 2023 Table 52'!$13:$13,0))</f>
        <v>44.498367000000002</v>
      </c>
      <c r="Z106">
        <f>INDEX('AEO 2023 Table 52'!213:213,MATCH(Z$67,'AEO 2023 Table 52'!$13:$13,0))</f>
        <v>44.438018999999997</v>
      </c>
      <c r="AA106">
        <f>INDEX('AEO 2023 Table 52'!213:213,MATCH(AA$67,'AEO 2023 Table 52'!$13:$13,0))</f>
        <v>44.382281999999996</v>
      </c>
      <c r="AB106">
        <f>INDEX('AEO 2023 Table 52'!213:213,MATCH(AB$67,'AEO 2023 Table 52'!$13:$13,0))</f>
        <v>44.329135999999998</v>
      </c>
      <c r="AC106">
        <f>INDEX('AEO 2023 Table 52'!213:213,MATCH(AC$67,'AEO 2023 Table 52'!$13:$13,0))</f>
        <v>44.281891000000002</v>
      </c>
      <c r="AD106">
        <f>INDEX('AEO 2023 Table 52'!213:213,MATCH(AD$67,'AEO 2023 Table 52'!$13:$13,0))</f>
        <v>44.238323000000001</v>
      </c>
      <c r="AE106">
        <f>INDEX('AEO 2023 Table 52'!213:213,MATCH(AE$67,'AEO 2023 Table 52'!$13:$13,0))</f>
        <v>44.173546000000002</v>
      </c>
    </row>
    <row r="107" spans="1:31" x14ac:dyDescent="0.35">
      <c r="A107" t="str">
        <f>'AEO 2022 Table 52'!A205</f>
        <v>LDP000:va_CompactCars</v>
      </c>
      <c r="B107">
        <f>INDEX('AEO 2022 Table 52'!205:205,MATCH(B$67,'AEO 2022 Table 52'!$14:$14,0))</f>
        <v>46.43074</v>
      </c>
      <c r="C107">
        <f>INDEX('AEO 2023 Table 52'!214:214,MATCH(C$67,'AEO 2023 Table 52'!$13:$13,0))</f>
        <v>45.368228999999999</v>
      </c>
      <c r="D107">
        <f>INDEX('AEO 2023 Table 52'!214:214,MATCH(D$67,'AEO 2023 Table 52'!$13:$13,0))</f>
        <v>43.995227999999997</v>
      </c>
      <c r="E107">
        <f>INDEX('AEO 2023 Table 52'!214:214,MATCH(E$67,'AEO 2023 Table 52'!$13:$13,0))</f>
        <v>42.796031999999997</v>
      </c>
      <c r="F107">
        <f>INDEX('AEO 2023 Table 52'!214:214,MATCH(F$67,'AEO 2023 Table 52'!$13:$13,0))</f>
        <v>41.404361999999999</v>
      </c>
      <c r="G107">
        <f>INDEX('AEO 2023 Table 52'!214:214,MATCH(G$67,'AEO 2023 Table 52'!$13:$13,0))</f>
        <v>40.303612000000001</v>
      </c>
      <c r="H107">
        <f>INDEX('AEO 2023 Table 52'!214:214,MATCH(H$67,'AEO 2023 Table 52'!$13:$13,0))</f>
        <v>39.285724999999999</v>
      </c>
      <c r="I107">
        <f>INDEX('AEO 2023 Table 52'!214:214,MATCH(I$67,'AEO 2023 Table 52'!$13:$13,0))</f>
        <v>38.436596000000002</v>
      </c>
      <c r="J107">
        <f>INDEX('AEO 2023 Table 52'!214:214,MATCH(J$67,'AEO 2023 Table 52'!$13:$13,0))</f>
        <v>37.619698</v>
      </c>
      <c r="K107">
        <f>INDEX('AEO 2023 Table 52'!214:214,MATCH(K$67,'AEO 2023 Table 52'!$13:$13,0))</f>
        <v>37.046162000000002</v>
      </c>
      <c r="L107">
        <f>INDEX('AEO 2023 Table 52'!214:214,MATCH(L$67,'AEO 2023 Table 52'!$13:$13,0))</f>
        <v>36.852908999999997</v>
      </c>
      <c r="M107">
        <f>INDEX('AEO 2023 Table 52'!214:214,MATCH(M$67,'AEO 2023 Table 52'!$13:$13,0))</f>
        <v>36.610149</v>
      </c>
      <c r="N107">
        <f>INDEX('AEO 2023 Table 52'!214:214,MATCH(N$67,'AEO 2023 Table 52'!$13:$13,0))</f>
        <v>36.381092000000002</v>
      </c>
      <c r="O107">
        <f>INDEX('AEO 2023 Table 52'!214:214,MATCH(O$67,'AEO 2023 Table 52'!$13:$13,0))</f>
        <v>36.141502000000003</v>
      </c>
      <c r="P107">
        <f>INDEX('AEO 2023 Table 52'!214:214,MATCH(P$67,'AEO 2023 Table 52'!$13:$13,0))</f>
        <v>35.913521000000003</v>
      </c>
      <c r="Q107">
        <f>INDEX('AEO 2023 Table 52'!214:214,MATCH(Q$67,'AEO 2023 Table 52'!$13:$13,0))</f>
        <v>35.742598999999998</v>
      </c>
      <c r="R107">
        <f>INDEX('AEO 2023 Table 52'!214:214,MATCH(R$67,'AEO 2023 Table 52'!$13:$13,0))</f>
        <v>35.586956000000001</v>
      </c>
      <c r="S107">
        <f>INDEX('AEO 2023 Table 52'!214:214,MATCH(S$67,'AEO 2023 Table 52'!$13:$13,0))</f>
        <v>35.446983000000003</v>
      </c>
      <c r="T107">
        <f>INDEX('AEO 2023 Table 52'!214:214,MATCH(T$67,'AEO 2023 Table 52'!$13:$13,0))</f>
        <v>35.313141000000002</v>
      </c>
      <c r="U107">
        <f>INDEX('AEO 2023 Table 52'!214:214,MATCH(U$67,'AEO 2023 Table 52'!$13:$13,0))</f>
        <v>35.211112999999997</v>
      </c>
      <c r="V107">
        <f>INDEX('AEO 2023 Table 52'!214:214,MATCH(V$67,'AEO 2023 Table 52'!$13:$13,0))</f>
        <v>35.11544</v>
      </c>
      <c r="W107">
        <f>INDEX('AEO 2023 Table 52'!214:214,MATCH(W$67,'AEO 2023 Table 52'!$13:$13,0))</f>
        <v>35.027641000000003</v>
      </c>
      <c r="X107">
        <f>INDEX('AEO 2023 Table 52'!214:214,MATCH(X$67,'AEO 2023 Table 52'!$13:$13,0))</f>
        <v>34.948321999999997</v>
      </c>
      <c r="Y107">
        <f>INDEX('AEO 2023 Table 52'!214:214,MATCH(Y$67,'AEO 2023 Table 52'!$13:$13,0))</f>
        <v>34.885216</v>
      </c>
      <c r="Z107">
        <f>INDEX('AEO 2023 Table 52'!214:214,MATCH(Z$67,'AEO 2023 Table 52'!$13:$13,0))</f>
        <v>34.828457</v>
      </c>
      <c r="AA107">
        <f>INDEX('AEO 2023 Table 52'!214:214,MATCH(AA$67,'AEO 2023 Table 52'!$13:$13,0))</f>
        <v>34.775168999999998</v>
      </c>
      <c r="AB107">
        <f>INDEX('AEO 2023 Table 52'!214:214,MATCH(AB$67,'AEO 2023 Table 52'!$13:$13,0))</f>
        <v>34.726546999999997</v>
      </c>
      <c r="AC107">
        <f>INDEX('AEO 2023 Table 52'!214:214,MATCH(AC$67,'AEO 2023 Table 52'!$13:$13,0))</f>
        <v>34.683639999999997</v>
      </c>
      <c r="AD107">
        <f>INDEX('AEO 2023 Table 52'!214:214,MATCH(AD$67,'AEO 2023 Table 52'!$13:$13,0))</f>
        <v>34.641624</v>
      </c>
      <c r="AE107">
        <f>INDEX('AEO 2023 Table 52'!214:214,MATCH(AE$67,'AEO 2023 Table 52'!$13:$13,0))</f>
        <v>34.582169</v>
      </c>
    </row>
    <row r="108" spans="1:31" x14ac:dyDescent="0.35">
      <c r="A108" t="str">
        <f>'AEO 2022 Table 52'!A206</f>
        <v>LDP000:va_MidsizeCars</v>
      </c>
      <c r="B108">
        <f>INDEX('AEO 2022 Table 52'!206:206,MATCH(B$67,'AEO 2022 Table 52'!$14:$14,0))</f>
        <v>48.032688</v>
      </c>
      <c r="C108">
        <f>INDEX('AEO 2023 Table 52'!215:215,MATCH(C$67,'AEO 2023 Table 52'!$13:$13,0))</f>
        <v>47.0154</v>
      </c>
      <c r="D108">
        <f>INDEX('AEO 2023 Table 52'!215:215,MATCH(D$67,'AEO 2023 Table 52'!$13:$13,0))</f>
        <v>45.681086999999998</v>
      </c>
      <c r="E108">
        <f>INDEX('AEO 2023 Table 52'!215:215,MATCH(E$67,'AEO 2023 Table 52'!$13:$13,0))</f>
        <v>44.481422000000002</v>
      </c>
      <c r="F108">
        <f>INDEX('AEO 2023 Table 52'!215:215,MATCH(F$67,'AEO 2023 Table 52'!$13:$13,0))</f>
        <v>43.087066999999998</v>
      </c>
      <c r="G108">
        <f>INDEX('AEO 2023 Table 52'!215:215,MATCH(G$67,'AEO 2023 Table 52'!$13:$13,0))</f>
        <v>41.963886000000002</v>
      </c>
      <c r="H108">
        <f>INDEX('AEO 2023 Table 52'!215:215,MATCH(H$67,'AEO 2023 Table 52'!$13:$13,0))</f>
        <v>40.932751000000003</v>
      </c>
      <c r="I108">
        <f>INDEX('AEO 2023 Table 52'!215:215,MATCH(I$67,'AEO 2023 Table 52'!$13:$13,0))</f>
        <v>40.052574</v>
      </c>
      <c r="J108">
        <f>INDEX('AEO 2023 Table 52'!215:215,MATCH(J$67,'AEO 2023 Table 52'!$13:$13,0))</f>
        <v>39.219662</v>
      </c>
      <c r="K108">
        <f>INDEX('AEO 2023 Table 52'!215:215,MATCH(K$67,'AEO 2023 Table 52'!$13:$13,0))</f>
        <v>38.632313000000003</v>
      </c>
      <c r="L108">
        <f>INDEX('AEO 2023 Table 52'!215:215,MATCH(L$67,'AEO 2023 Table 52'!$13:$13,0))</f>
        <v>38.434443999999999</v>
      </c>
      <c r="M108">
        <f>INDEX('AEO 2023 Table 52'!215:215,MATCH(M$67,'AEO 2023 Table 52'!$13:$13,0))</f>
        <v>38.185535000000002</v>
      </c>
      <c r="N108">
        <f>INDEX('AEO 2023 Table 52'!215:215,MATCH(N$67,'AEO 2023 Table 52'!$13:$13,0))</f>
        <v>37.947631999999999</v>
      </c>
      <c r="O108">
        <f>INDEX('AEO 2023 Table 52'!215:215,MATCH(O$67,'AEO 2023 Table 52'!$13:$13,0))</f>
        <v>37.704856999999997</v>
      </c>
      <c r="P108">
        <f>INDEX('AEO 2023 Table 52'!215:215,MATCH(P$67,'AEO 2023 Table 52'!$13:$13,0))</f>
        <v>37.473213000000001</v>
      </c>
      <c r="Q108">
        <f>INDEX('AEO 2023 Table 52'!215:215,MATCH(Q$67,'AEO 2023 Table 52'!$13:$13,0))</f>
        <v>37.300423000000002</v>
      </c>
      <c r="R108">
        <f>INDEX('AEO 2023 Table 52'!215:215,MATCH(R$67,'AEO 2023 Table 52'!$13:$13,0))</f>
        <v>37.144249000000002</v>
      </c>
      <c r="S108">
        <f>INDEX('AEO 2023 Table 52'!215:215,MATCH(S$67,'AEO 2023 Table 52'!$13:$13,0))</f>
        <v>37.001452999999998</v>
      </c>
      <c r="T108">
        <f>INDEX('AEO 2023 Table 52'!215:215,MATCH(T$67,'AEO 2023 Table 52'!$13:$13,0))</f>
        <v>36.865665</v>
      </c>
      <c r="U108">
        <f>INDEX('AEO 2023 Table 52'!215:215,MATCH(U$67,'AEO 2023 Table 52'!$13:$13,0))</f>
        <v>36.757935000000003</v>
      </c>
      <c r="V108">
        <f>INDEX('AEO 2023 Table 52'!215:215,MATCH(V$67,'AEO 2023 Table 52'!$13:$13,0))</f>
        <v>36.659542000000002</v>
      </c>
      <c r="W108">
        <f>INDEX('AEO 2023 Table 52'!215:215,MATCH(W$67,'AEO 2023 Table 52'!$13:$13,0))</f>
        <v>36.569930999999997</v>
      </c>
      <c r="X108">
        <f>INDEX('AEO 2023 Table 52'!215:215,MATCH(X$67,'AEO 2023 Table 52'!$13:$13,0))</f>
        <v>36.486243999999999</v>
      </c>
      <c r="Y108">
        <f>INDEX('AEO 2023 Table 52'!215:215,MATCH(Y$67,'AEO 2023 Table 52'!$13:$13,0))</f>
        <v>36.421509</v>
      </c>
      <c r="Z108">
        <f>INDEX('AEO 2023 Table 52'!215:215,MATCH(Z$67,'AEO 2023 Table 52'!$13:$13,0))</f>
        <v>36.361815999999997</v>
      </c>
      <c r="AA108">
        <f>INDEX('AEO 2023 Table 52'!215:215,MATCH(AA$67,'AEO 2023 Table 52'!$13:$13,0))</f>
        <v>36.308720000000001</v>
      </c>
      <c r="AB108">
        <f>INDEX('AEO 2023 Table 52'!215:215,MATCH(AB$67,'AEO 2023 Table 52'!$13:$13,0))</f>
        <v>36.258766000000001</v>
      </c>
      <c r="AC108">
        <f>INDEX('AEO 2023 Table 52'!215:215,MATCH(AC$67,'AEO 2023 Table 52'!$13:$13,0))</f>
        <v>36.212981999999997</v>
      </c>
      <c r="AD108">
        <f>INDEX('AEO 2023 Table 52'!215:215,MATCH(AD$67,'AEO 2023 Table 52'!$13:$13,0))</f>
        <v>36.171081999999998</v>
      </c>
      <c r="AE108">
        <f>INDEX('AEO 2023 Table 52'!215:215,MATCH(AE$67,'AEO 2023 Table 52'!$13:$13,0))</f>
        <v>36.108787999999997</v>
      </c>
    </row>
    <row r="109" spans="1:31" x14ac:dyDescent="0.35">
      <c r="A109" t="str">
        <f>'AEO 2022 Table 52'!A207</f>
        <v>LDP000:va_LargeCars</v>
      </c>
      <c r="B109">
        <f>INDEX('AEO 2022 Table 52'!207:207,MATCH(B$67,'AEO 2022 Table 52'!$14:$14,0))</f>
        <v>56.601604000000002</v>
      </c>
      <c r="C109">
        <f>INDEX('AEO 2023 Table 52'!216:216,MATCH(C$67,'AEO 2023 Table 52'!$13:$13,0))</f>
        <v>50.031264999999998</v>
      </c>
      <c r="D109">
        <f>INDEX('AEO 2023 Table 52'!216:216,MATCH(D$67,'AEO 2023 Table 52'!$13:$13,0))</f>
        <v>48.636268999999999</v>
      </c>
      <c r="E109">
        <f>INDEX('AEO 2023 Table 52'!216:216,MATCH(E$67,'AEO 2023 Table 52'!$13:$13,0))</f>
        <v>47.3857</v>
      </c>
      <c r="F109">
        <f>INDEX('AEO 2023 Table 52'!216:216,MATCH(F$67,'AEO 2023 Table 52'!$13:$13,0))</f>
        <v>45.943195000000003</v>
      </c>
      <c r="G109">
        <f>INDEX('AEO 2023 Table 52'!216:216,MATCH(G$67,'AEO 2023 Table 52'!$13:$13,0))</f>
        <v>44.758944999999997</v>
      </c>
      <c r="H109">
        <f>INDEX('AEO 2023 Table 52'!216:216,MATCH(H$67,'AEO 2023 Table 52'!$13:$13,0))</f>
        <v>43.665447</v>
      </c>
      <c r="I109">
        <f>INDEX('AEO 2023 Table 52'!216:216,MATCH(I$67,'AEO 2023 Table 52'!$13:$13,0))</f>
        <v>42.74015</v>
      </c>
      <c r="J109">
        <f>INDEX('AEO 2023 Table 52'!216:216,MATCH(J$67,'AEO 2023 Table 52'!$13:$13,0))</f>
        <v>41.858547000000002</v>
      </c>
      <c r="K109">
        <f>INDEX('AEO 2023 Table 52'!216:216,MATCH(K$67,'AEO 2023 Table 52'!$13:$13,0))</f>
        <v>41.238627999999999</v>
      </c>
      <c r="L109">
        <f>INDEX('AEO 2023 Table 52'!216:216,MATCH(L$67,'AEO 2023 Table 52'!$13:$13,0))</f>
        <v>41.025779999999997</v>
      </c>
      <c r="M109">
        <f>INDEX('AEO 2023 Table 52'!216:216,MATCH(M$67,'AEO 2023 Table 52'!$13:$13,0))</f>
        <v>40.760230999999997</v>
      </c>
      <c r="N109">
        <f>INDEX('AEO 2023 Table 52'!216:216,MATCH(N$67,'AEO 2023 Table 52'!$13:$13,0))</f>
        <v>40.505650000000003</v>
      </c>
      <c r="O109">
        <f>INDEX('AEO 2023 Table 52'!216:216,MATCH(O$67,'AEO 2023 Table 52'!$13:$13,0))</f>
        <v>40.251590999999998</v>
      </c>
      <c r="P109">
        <f>INDEX('AEO 2023 Table 52'!216:216,MATCH(P$67,'AEO 2023 Table 52'!$13:$13,0))</f>
        <v>40.007786000000003</v>
      </c>
      <c r="Q109">
        <f>INDEX('AEO 2023 Table 52'!216:216,MATCH(Q$67,'AEO 2023 Table 52'!$13:$13,0))</f>
        <v>39.826103000000003</v>
      </c>
      <c r="R109">
        <f>INDEX('AEO 2023 Table 52'!216:216,MATCH(R$67,'AEO 2023 Table 52'!$13:$13,0))</f>
        <v>39.662295999999998</v>
      </c>
      <c r="S109">
        <f>INDEX('AEO 2023 Table 52'!216:216,MATCH(S$67,'AEO 2023 Table 52'!$13:$13,0))</f>
        <v>39.511059000000003</v>
      </c>
      <c r="T109">
        <f>INDEX('AEO 2023 Table 52'!216:216,MATCH(T$67,'AEO 2023 Table 52'!$13:$13,0))</f>
        <v>39.367835999999997</v>
      </c>
      <c r="U109">
        <f>INDEX('AEO 2023 Table 52'!216:216,MATCH(U$67,'AEO 2023 Table 52'!$13:$13,0))</f>
        <v>39.256659999999997</v>
      </c>
      <c r="V109">
        <f>INDEX('AEO 2023 Table 52'!216:216,MATCH(V$67,'AEO 2023 Table 52'!$13:$13,0))</f>
        <v>39.152335999999998</v>
      </c>
      <c r="W109">
        <f>INDEX('AEO 2023 Table 52'!216:216,MATCH(W$67,'AEO 2023 Table 52'!$13:$13,0))</f>
        <v>39.056491999999999</v>
      </c>
      <c r="X109">
        <f>INDEX('AEO 2023 Table 52'!216:216,MATCH(X$67,'AEO 2023 Table 52'!$13:$13,0))</f>
        <v>38.969551000000003</v>
      </c>
      <c r="Y109">
        <f>INDEX('AEO 2023 Table 52'!216:216,MATCH(Y$67,'AEO 2023 Table 52'!$13:$13,0))</f>
        <v>38.900458999999998</v>
      </c>
      <c r="Z109">
        <f>INDEX('AEO 2023 Table 52'!216:216,MATCH(Z$67,'AEO 2023 Table 52'!$13:$13,0))</f>
        <v>38.837009000000002</v>
      </c>
      <c r="AA109">
        <f>INDEX('AEO 2023 Table 52'!216:216,MATCH(AA$67,'AEO 2023 Table 52'!$13:$13,0))</f>
        <v>38.778561000000003</v>
      </c>
      <c r="AB109">
        <f>INDEX('AEO 2023 Table 52'!216:216,MATCH(AB$67,'AEO 2023 Table 52'!$13:$13,0))</f>
        <v>38.725043999999997</v>
      </c>
      <c r="AC109">
        <f>INDEX('AEO 2023 Table 52'!216:216,MATCH(AC$67,'AEO 2023 Table 52'!$13:$13,0))</f>
        <v>38.675933999999998</v>
      </c>
      <c r="AD109">
        <f>INDEX('AEO 2023 Table 52'!216:216,MATCH(AD$67,'AEO 2023 Table 52'!$13:$13,0))</f>
        <v>38.629547000000002</v>
      </c>
      <c r="AE109">
        <f>INDEX('AEO 2023 Table 52'!216:216,MATCH(AE$67,'AEO 2023 Table 52'!$13:$13,0))</f>
        <v>38.564383999999997</v>
      </c>
    </row>
    <row r="110" spans="1:31" x14ac:dyDescent="0.35">
      <c r="A110" t="str">
        <f>'AEO 2022 Table 52'!A208</f>
        <v>LDP000:va_TwoSeaterCars</v>
      </c>
      <c r="B110">
        <f>INDEX('AEO 2022 Table 52'!208:208,MATCH(B$67,'AEO 2022 Table 52'!$14:$14,0))</f>
        <v>117.047256</v>
      </c>
      <c r="C110">
        <f>INDEX('AEO 2023 Table 52'!217:217,MATCH(C$67,'AEO 2023 Table 52'!$13:$13,0))</f>
        <v>87.404617000000002</v>
      </c>
      <c r="D110">
        <f>INDEX('AEO 2023 Table 52'!217:217,MATCH(D$67,'AEO 2023 Table 52'!$13:$13,0))</f>
        <v>85.945496000000006</v>
      </c>
      <c r="E110">
        <f>INDEX('AEO 2023 Table 52'!217:217,MATCH(E$67,'AEO 2023 Table 52'!$13:$13,0))</f>
        <v>84.597099</v>
      </c>
      <c r="F110">
        <f>INDEX('AEO 2023 Table 52'!217:217,MATCH(F$67,'AEO 2023 Table 52'!$13:$13,0))</f>
        <v>83.176208000000003</v>
      </c>
      <c r="G110">
        <f>INDEX('AEO 2023 Table 52'!217:217,MATCH(G$67,'AEO 2023 Table 52'!$13:$13,0))</f>
        <v>82.037291999999994</v>
      </c>
      <c r="H110">
        <f>INDEX('AEO 2023 Table 52'!217:217,MATCH(H$67,'AEO 2023 Table 52'!$13:$13,0))</f>
        <v>80.990555000000001</v>
      </c>
      <c r="I110">
        <f>INDEX('AEO 2023 Table 52'!217:217,MATCH(I$67,'AEO 2023 Table 52'!$13:$13,0))</f>
        <v>80.147552000000005</v>
      </c>
      <c r="J110">
        <f>INDEX('AEO 2023 Table 52'!217:217,MATCH(J$67,'AEO 2023 Table 52'!$13:$13,0))</f>
        <v>79.286507</v>
      </c>
      <c r="K110">
        <f>INDEX('AEO 2023 Table 52'!217:217,MATCH(K$67,'AEO 2023 Table 52'!$13:$13,0))</f>
        <v>78.683814999999996</v>
      </c>
      <c r="L110">
        <f>INDEX('AEO 2023 Table 52'!217:217,MATCH(L$67,'AEO 2023 Table 52'!$13:$13,0))</f>
        <v>78.488838000000001</v>
      </c>
      <c r="M110">
        <f>INDEX('AEO 2023 Table 52'!217:217,MATCH(M$67,'AEO 2023 Table 52'!$13:$13,0))</f>
        <v>78.218422000000004</v>
      </c>
      <c r="N110">
        <f>INDEX('AEO 2023 Table 52'!217:217,MATCH(N$67,'AEO 2023 Table 52'!$13:$13,0))</f>
        <v>77.961853000000005</v>
      </c>
      <c r="O110">
        <f>INDEX('AEO 2023 Table 52'!217:217,MATCH(O$67,'AEO 2023 Table 52'!$13:$13,0))</f>
        <v>77.707649000000004</v>
      </c>
      <c r="P110">
        <f>INDEX('AEO 2023 Table 52'!217:217,MATCH(P$67,'AEO 2023 Table 52'!$13:$13,0))</f>
        <v>77.467162999999999</v>
      </c>
      <c r="Q110">
        <f>INDEX('AEO 2023 Table 52'!217:217,MATCH(Q$67,'AEO 2023 Table 52'!$13:$13,0))</f>
        <v>77.294853000000003</v>
      </c>
      <c r="R110">
        <f>INDEX('AEO 2023 Table 52'!217:217,MATCH(R$67,'AEO 2023 Table 52'!$13:$13,0))</f>
        <v>77.136420999999999</v>
      </c>
      <c r="S110">
        <f>INDEX('AEO 2023 Table 52'!217:217,MATCH(S$67,'AEO 2023 Table 52'!$13:$13,0))</f>
        <v>76.989777000000004</v>
      </c>
      <c r="T110">
        <f>INDEX('AEO 2023 Table 52'!217:217,MATCH(T$67,'AEO 2023 Table 52'!$13:$13,0))</f>
        <v>76.860184000000004</v>
      </c>
      <c r="U110">
        <f>INDEX('AEO 2023 Table 52'!217:217,MATCH(U$67,'AEO 2023 Table 52'!$13:$13,0))</f>
        <v>76.754981999999998</v>
      </c>
      <c r="V110">
        <f>INDEX('AEO 2023 Table 52'!217:217,MATCH(V$67,'AEO 2023 Table 52'!$13:$13,0))</f>
        <v>76.660347000000002</v>
      </c>
      <c r="W110">
        <f>INDEX('AEO 2023 Table 52'!217:217,MATCH(W$67,'AEO 2023 Table 52'!$13:$13,0))</f>
        <v>76.573830000000001</v>
      </c>
      <c r="X110">
        <f>INDEX('AEO 2023 Table 52'!217:217,MATCH(X$67,'AEO 2023 Table 52'!$13:$13,0))</f>
        <v>76.491805999999997</v>
      </c>
      <c r="Y110">
        <f>INDEX('AEO 2023 Table 52'!217:217,MATCH(Y$67,'AEO 2023 Table 52'!$13:$13,0))</f>
        <v>76.426169999999999</v>
      </c>
      <c r="Z110">
        <f>INDEX('AEO 2023 Table 52'!217:217,MATCH(Z$67,'AEO 2023 Table 52'!$13:$13,0))</f>
        <v>76.366951</v>
      </c>
      <c r="AA110">
        <f>INDEX('AEO 2023 Table 52'!217:217,MATCH(AA$67,'AEO 2023 Table 52'!$13:$13,0))</f>
        <v>76.311950999999993</v>
      </c>
      <c r="AB110">
        <f>INDEX('AEO 2023 Table 52'!217:217,MATCH(AB$67,'AEO 2023 Table 52'!$13:$13,0))</f>
        <v>76.260970999999998</v>
      </c>
      <c r="AC110">
        <f>INDEX('AEO 2023 Table 52'!217:217,MATCH(AC$67,'AEO 2023 Table 52'!$13:$13,0))</f>
        <v>76.214118999999997</v>
      </c>
      <c r="AD110">
        <f>INDEX('AEO 2023 Table 52'!217:217,MATCH(AD$67,'AEO 2023 Table 52'!$13:$13,0))</f>
        <v>76.170806999999996</v>
      </c>
      <c r="AE110">
        <f>INDEX('AEO 2023 Table 52'!217:217,MATCH(AE$67,'AEO 2023 Table 52'!$13:$13,0))</f>
        <v>76.107826000000003</v>
      </c>
    </row>
    <row r="111" spans="1:31" x14ac:dyDescent="0.35">
      <c r="A111" t="str">
        <f>'AEO 2022 Table 52'!A209</f>
        <v>LDP000:va_SmallCrossCar</v>
      </c>
      <c r="B111">
        <f>INDEX('AEO 2022 Table 52'!209:209,MATCH(B$67,'AEO 2022 Table 52'!$14:$14,0))</f>
        <v>48.373317999999998</v>
      </c>
      <c r="C111">
        <f>INDEX('AEO 2023 Table 52'!218:218,MATCH(C$67,'AEO 2023 Table 52'!$13:$13,0))</f>
        <v>44.948433000000001</v>
      </c>
      <c r="D111">
        <f>INDEX('AEO 2023 Table 52'!218:218,MATCH(D$67,'AEO 2023 Table 52'!$13:$13,0))</f>
        <v>43.621628000000001</v>
      </c>
      <c r="E111">
        <f>INDEX('AEO 2023 Table 52'!218:218,MATCH(E$67,'AEO 2023 Table 52'!$13:$13,0))</f>
        <v>42.436829000000003</v>
      </c>
      <c r="F111">
        <f>INDEX('AEO 2023 Table 52'!218:218,MATCH(F$67,'AEO 2023 Table 52'!$13:$13,0))</f>
        <v>41.070698</v>
      </c>
      <c r="G111">
        <f>INDEX('AEO 2023 Table 52'!218:218,MATCH(G$67,'AEO 2023 Table 52'!$13:$13,0))</f>
        <v>39.953369000000002</v>
      </c>
      <c r="H111">
        <f>INDEX('AEO 2023 Table 52'!218:218,MATCH(H$67,'AEO 2023 Table 52'!$13:$13,0))</f>
        <v>38.925468000000002</v>
      </c>
      <c r="I111">
        <f>INDEX('AEO 2023 Table 52'!218:218,MATCH(I$67,'AEO 2023 Table 52'!$13:$13,0))</f>
        <v>38.04401</v>
      </c>
      <c r="J111">
        <f>INDEX('AEO 2023 Table 52'!218:218,MATCH(J$67,'AEO 2023 Table 52'!$13:$13,0))</f>
        <v>37.217136000000004</v>
      </c>
      <c r="K111">
        <f>INDEX('AEO 2023 Table 52'!218:218,MATCH(K$67,'AEO 2023 Table 52'!$13:$13,0))</f>
        <v>36.634253999999999</v>
      </c>
      <c r="L111">
        <f>INDEX('AEO 2023 Table 52'!218:218,MATCH(L$67,'AEO 2023 Table 52'!$13:$13,0))</f>
        <v>36.436005000000002</v>
      </c>
      <c r="M111">
        <f>INDEX('AEO 2023 Table 52'!218:218,MATCH(M$67,'AEO 2023 Table 52'!$13:$13,0))</f>
        <v>36.189064000000002</v>
      </c>
      <c r="N111">
        <f>INDEX('AEO 2023 Table 52'!218:218,MATCH(N$67,'AEO 2023 Table 52'!$13:$13,0))</f>
        <v>35.951819999999998</v>
      </c>
      <c r="O111">
        <f>INDEX('AEO 2023 Table 52'!218:218,MATCH(O$67,'AEO 2023 Table 52'!$13:$13,0))</f>
        <v>35.710030000000003</v>
      </c>
      <c r="P111">
        <f>INDEX('AEO 2023 Table 52'!218:218,MATCH(P$67,'AEO 2023 Table 52'!$13:$13,0))</f>
        <v>35.479874000000002</v>
      </c>
      <c r="Q111">
        <f>INDEX('AEO 2023 Table 52'!218:218,MATCH(Q$67,'AEO 2023 Table 52'!$13:$13,0))</f>
        <v>35.310028000000003</v>
      </c>
      <c r="R111">
        <f>INDEX('AEO 2023 Table 52'!218:218,MATCH(R$67,'AEO 2023 Table 52'!$13:$13,0))</f>
        <v>35.155101999999999</v>
      </c>
      <c r="S111">
        <f>INDEX('AEO 2023 Table 52'!218:218,MATCH(S$67,'AEO 2023 Table 52'!$13:$13,0))</f>
        <v>35.014930999999997</v>
      </c>
      <c r="T111">
        <f>INDEX('AEO 2023 Table 52'!218:218,MATCH(T$67,'AEO 2023 Table 52'!$13:$13,0))</f>
        <v>34.880417000000001</v>
      </c>
      <c r="U111">
        <f>INDEX('AEO 2023 Table 52'!218:218,MATCH(U$67,'AEO 2023 Table 52'!$13:$13,0))</f>
        <v>34.774410000000003</v>
      </c>
      <c r="V111">
        <f>INDEX('AEO 2023 Table 52'!218:218,MATCH(V$67,'AEO 2023 Table 52'!$13:$13,0))</f>
        <v>34.677833999999997</v>
      </c>
      <c r="W111">
        <f>INDEX('AEO 2023 Table 52'!218:218,MATCH(W$67,'AEO 2023 Table 52'!$13:$13,0))</f>
        <v>34.589058000000001</v>
      </c>
      <c r="X111">
        <f>INDEX('AEO 2023 Table 52'!218:218,MATCH(X$67,'AEO 2023 Table 52'!$13:$13,0))</f>
        <v>34.506222000000001</v>
      </c>
      <c r="Y111">
        <f>INDEX('AEO 2023 Table 52'!218:218,MATCH(Y$67,'AEO 2023 Table 52'!$13:$13,0))</f>
        <v>34.443030999999998</v>
      </c>
      <c r="Z111">
        <f>INDEX('AEO 2023 Table 52'!218:218,MATCH(Z$67,'AEO 2023 Table 52'!$13:$13,0))</f>
        <v>34.383727999999998</v>
      </c>
      <c r="AA111">
        <f>INDEX('AEO 2023 Table 52'!218:218,MATCH(AA$67,'AEO 2023 Table 52'!$13:$13,0))</f>
        <v>34.330750000000002</v>
      </c>
      <c r="AB111">
        <f>INDEX('AEO 2023 Table 52'!218:218,MATCH(AB$67,'AEO 2023 Table 52'!$13:$13,0))</f>
        <v>34.282393999999996</v>
      </c>
      <c r="AC111">
        <f>INDEX('AEO 2023 Table 52'!218:218,MATCH(AC$67,'AEO 2023 Table 52'!$13:$13,0))</f>
        <v>34.236590999999997</v>
      </c>
      <c r="AD111">
        <f>INDEX('AEO 2023 Table 52'!218:218,MATCH(AD$67,'AEO 2023 Table 52'!$13:$13,0))</f>
        <v>34.195244000000002</v>
      </c>
      <c r="AE111">
        <f>INDEX('AEO 2023 Table 52'!218:218,MATCH(AE$67,'AEO 2023 Table 52'!$13:$13,0))</f>
        <v>34.133049</v>
      </c>
    </row>
    <row r="112" spans="1:31" x14ac:dyDescent="0.35">
      <c r="A112" t="str">
        <f>'AEO 2022 Table 52'!A210</f>
        <v>LDP000:va_LargeCrossCar</v>
      </c>
      <c r="B112">
        <f>INDEX('AEO 2022 Table 52'!210:210,MATCH(B$67,'AEO 2022 Table 52'!$14:$14,0))</f>
        <v>61.797168999999997</v>
      </c>
      <c r="C112">
        <f>INDEX('AEO 2023 Table 52'!219:219,MATCH(C$67,'AEO 2023 Table 52'!$13:$13,0))</f>
        <v>58.397514000000001</v>
      </c>
      <c r="D112">
        <f>INDEX('AEO 2023 Table 52'!219:219,MATCH(D$67,'AEO 2023 Table 52'!$13:$13,0))</f>
        <v>56.869522000000003</v>
      </c>
      <c r="E112">
        <f>INDEX('AEO 2023 Table 52'!219:219,MATCH(E$67,'AEO 2023 Table 52'!$13:$13,0))</f>
        <v>55.501106</v>
      </c>
      <c r="F112">
        <f>INDEX('AEO 2023 Table 52'!219:219,MATCH(F$67,'AEO 2023 Table 52'!$13:$13,0))</f>
        <v>53.941581999999997</v>
      </c>
      <c r="G112">
        <f>INDEX('AEO 2023 Table 52'!219:219,MATCH(G$67,'AEO 2023 Table 52'!$13:$13,0))</f>
        <v>52.695929999999997</v>
      </c>
      <c r="H112">
        <f>INDEX('AEO 2023 Table 52'!219:219,MATCH(H$67,'AEO 2023 Table 52'!$13:$13,0))</f>
        <v>51.544308000000001</v>
      </c>
      <c r="I112">
        <f>INDEX('AEO 2023 Table 52'!219:219,MATCH(I$67,'AEO 2023 Table 52'!$13:$13,0))</f>
        <v>50.565479000000003</v>
      </c>
      <c r="J112">
        <f>INDEX('AEO 2023 Table 52'!219:219,MATCH(J$67,'AEO 2023 Table 52'!$13:$13,0))</f>
        <v>49.632472999999997</v>
      </c>
      <c r="K112">
        <f>INDEX('AEO 2023 Table 52'!219:219,MATCH(K$67,'AEO 2023 Table 52'!$13:$13,0))</f>
        <v>48.975085999999997</v>
      </c>
      <c r="L112">
        <f>INDEX('AEO 2023 Table 52'!219:219,MATCH(L$67,'AEO 2023 Table 52'!$13:$13,0))</f>
        <v>48.744563999999997</v>
      </c>
      <c r="M112">
        <f>INDEX('AEO 2023 Table 52'!219:219,MATCH(M$67,'AEO 2023 Table 52'!$13:$13,0))</f>
        <v>48.460320000000003</v>
      </c>
      <c r="N112">
        <f>INDEX('AEO 2023 Table 52'!219:219,MATCH(N$67,'AEO 2023 Table 52'!$13:$13,0))</f>
        <v>48.195728000000003</v>
      </c>
      <c r="O112">
        <f>INDEX('AEO 2023 Table 52'!219:219,MATCH(O$67,'AEO 2023 Table 52'!$13:$13,0))</f>
        <v>47.932746999999999</v>
      </c>
      <c r="P112">
        <f>INDEX('AEO 2023 Table 52'!219:219,MATCH(P$67,'AEO 2023 Table 52'!$13:$13,0))</f>
        <v>47.684235000000001</v>
      </c>
      <c r="Q112">
        <f>INDEX('AEO 2023 Table 52'!219:219,MATCH(Q$67,'AEO 2023 Table 52'!$13:$13,0))</f>
        <v>47.500103000000003</v>
      </c>
      <c r="R112">
        <f>INDEX('AEO 2023 Table 52'!219:219,MATCH(R$67,'AEO 2023 Table 52'!$13:$13,0))</f>
        <v>47.328701000000002</v>
      </c>
      <c r="S112">
        <f>INDEX('AEO 2023 Table 52'!219:219,MATCH(S$67,'AEO 2023 Table 52'!$13:$13,0))</f>
        <v>47.173065000000001</v>
      </c>
      <c r="T112">
        <f>INDEX('AEO 2023 Table 52'!219:219,MATCH(T$67,'AEO 2023 Table 52'!$13:$13,0))</f>
        <v>47.027847000000001</v>
      </c>
      <c r="U112">
        <f>INDEX('AEO 2023 Table 52'!219:219,MATCH(U$67,'AEO 2023 Table 52'!$13:$13,0))</f>
        <v>46.912785</v>
      </c>
      <c r="V112">
        <f>INDEX('AEO 2023 Table 52'!219:219,MATCH(V$67,'AEO 2023 Table 52'!$13:$13,0))</f>
        <v>46.805247999999999</v>
      </c>
      <c r="W112">
        <f>INDEX('AEO 2023 Table 52'!219:219,MATCH(W$67,'AEO 2023 Table 52'!$13:$13,0))</f>
        <v>46.707084999999999</v>
      </c>
      <c r="X112">
        <f>INDEX('AEO 2023 Table 52'!219:219,MATCH(X$67,'AEO 2023 Table 52'!$13:$13,0))</f>
        <v>46.616332999999997</v>
      </c>
      <c r="Y112">
        <f>INDEX('AEO 2023 Table 52'!219:219,MATCH(Y$67,'AEO 2023 Table 52'!$13:$13,0))</f>
        <v>46.541350999999999</v>
      </c>
      <c r="Z112">
        <f>INDEX('AEO 2023 Table 52'!219:219,MATCH(Z$67,'AEO 2023 Table 52'!$13:$13,0))</f>
        <v>46.473728000000001</v>
      </c>
      <c r="AA112">
        <f>INDEX('AEO 2023 Table 52'!219:219,MATCH(AA$67,'AEO 2023 Table 52'!$13:$13,0))</f>
        <v>46.410846999999997</v>
      </c>
      <c r="AB112">
        <f>INDEX('AEO 2023 Table 52'!219:219,MATCH(AB$67,'AEO 2023 Table 52'!$13:$13,0))</f>
        <v>46.352584999999998</v>
      </c>
      <c r="AC112">
        <f>INDEX('AEO 2023 Table 52'!219:219,MATCH(AC$67,'AEO 2023 Table 52'!$13:$13,0))</f>
        <v>46.299025999999998</v>
      </c>
      <c r="AD112">
        <f>INDEX('AEO 2023 Table 52'!219:219,MATCH(AD$67,'AEO 2023 Table 52'!$13:$13,0))</f>
        <v>46.249493000000001</v>
      </c>
      <c r="AE112">
        <f>INDEX('AEO 2023 Table 52'!219:219,MATCH(AE$67,'AEO 2023 Table 52'!$13:$13,0))</f>
        <v>46.180717000000001</v>
      </c>
    </row>
    <row r="113" spans="1:31" x14ac:dyDescent="0.35">
      <c r="A113" t="str">
        <f>'AEO 2022 Table 52'!A211</f>
        <v>LDP000:va_SmallPickup</v>
      </c>
      <c r="B113">
        <f>INDEX('AEO 2022 Table 52'!211:211,MATCH(B$67,'AEO 2022 Table 52'!$14:$14,0))</f>
        <v>0</v>
      </c>
      <c r="C113">
        <f>INDEX('AEO 2023 Table 52'!220:220,MATCH(C$67,'AEO 2023 Table 52'!$13:$13,0))</f>
        <v>0</v>
      </c>
      <c r="D113">
        <f>INDEX('AEO 2023 Table 52'!220:220,MATCH(D$67,'AEO 2023 Table 52'!$13:$13,0))</f>
        <v>0</v>
      </c>
      <c r="E113">
        <f>INDEX('AEO 2023 Table 52'!220:220,MATCH(E$67,'AEO 2023 Table 52'!$13:$13,0))</f>
        <v>0</v>
      </c>
      <c r="F113">
        <f>INDEX('AEO 2023 Table 52'!220:220,MATCH(F$67,'AEO 2023 Table 52'!$13:$13,0))</f>
        <v>0</v>
      </c>
      <c r="G113">
        <f>INDEX('AEO 2023 Table 52'!220:220,MATCH(G$67,'AEO 2023 Table 52'!$13:$13,0))</f>
        <v>0</v>
      </c>
      <c r="H113">
        <f>INDEX('AEO 2023 Table 52'!220:220,MATCH(H$67,'AEO 2023 Table 52'!$13:$13,0))</f>
        <v>0</v>
      </c>
      <c r="I113">
        <f>INDEX('AEO 2023 Table 52'!220:220,MATCH(I$67,'AEO 2023 Table 52'!$13:$13,0))</f>
        <v>0</v>
      </c>
      <c r="J113">
        <f>INDEX('AEO 2023 Table 52'!220:220,MATCH(J$67,'AEO 2023 Table 52'!$13:$13,0))</f>
        <v>0</v>
      </c>
      <c r="K113">
        <f>INDEX('AEO 2023 Table 52'!220:220,MATCH(K$67,'AEO 2023 Table 52'!$13:$13,0))</f>
        <v>0</v>
      </c>
      <c r="L113">
        <f>INDEX('AEO 2023 Table 52'!220:220,MATCH(L$67,'AEO 2023 Table 52'!$13:$13,0))</f>
        <v>0</v>
      </c>
      <c r="M113">
        <f>INDEX('AEO 2023 Table 52'!220:220,MATCH(M$67,'AEO 2023 Table 52'!$13:$13,0))</f>
        <v>0</v>
      </c>
      <c r="N113">
        <f>INDEX('AEO 2023 Table 52'!220:220,MATCH(N$67,'AEO 2023 Table 52'!$13:$13,0))</f>
        <v>0</v>
      </c>
      <c r="O113">
        <f>INDEX('AEO 2023 Table 52'!220:220,MATCH(O$67,'AEO 2023 Table 52'!$13:$13,0))</f>
        <v>0</v>
      </c>
      <c r="P113">
        <f>INDEX('AEO 2023 Table 52'!220:220,MATCH(P$67,'AEO 2023 Table 52'!$13:$13,0))</f>
        <v>0</v>
      </c>
      <c r="Q113">
        <f>INDEX('AEO 2023 Table 52'!220:220,MATCH(Q$67,'AEO 2023 Table 52'!$13:$13,0))</f>
        <v>0</v>
      </c>
      <c r="R113">
        <f>INDEX('AEO 2023 Table 52'!220:220,MATCH(R$67,'AEO 2023 Table 52'!$13:$13,0))</f>
        <v>0</v>
      </c>
      <c r="S113">
        <f>INDEX('AEO 2023 Table 52'!220:220,MATCH(S$67,'AEO 2023 Table 52'!$13:$13,0))</f>
        <v>0</v>
      </c>
      <c r="T113">
        <f>INDEX('AEO 2023 Table 52'!220:220,MATCH(T$67,'AEO 2023 Table 52'!$13:$13,0))</f>
        <v>0</v>
      </c>
      <c r="U113">
        <f>INDEX('AEO 2023 Table 52'!220:220,MATCH(U$67,'AEO 2023 Table 52'!$13:$13,0))</f>
        <v>0</v>
      </c>
      <c r="V113">
        <f>INDEX('AEO 2023 Table 52'!220:220,MATCH(V$67,'AEO 2023 Table 52'!$13:$13,0))</f>
        <v>0</v>
      </c>
      <c r="W113">
        <f>INDEX('AEO 2023 Table 52'!220:220,MATCH(W$67,'AEO 2023 Table 52'!$13:$13,0))</f>
        <v>0</v>
      </c>
      <c r="X113">
        <f>INDEX('AEO 2023 Table 52'!220:220,MATCH(X$67,'AEO 2023 Table 52'!$13:$13,0))</f>
        <v>0</v>
      </c>
      <c r="Y113">
        <f>INDEX('AEO 2023 Table 52'!220:220,MATCH(Y$67,'AEO 2023 Table 52'!$13:$13,0))</f>
        <v>0</v>
      </c>
      <c r="Z113">
        <f>INDEX('AEO 2023 Table 52'!220:220,MATCH(Z$67,'AEO 2023 Table 52'!$13:$13,0))</f>
        <v>0</v>
      </c>
      <c r="AA113">
        <f>INDEX('AEO 2023 Table 52'!220:220,MATCH(AA$67,'AEO 2023 Table 52'!$13:$13,0))</f>
        <v>0</v>
      </c>
      <c r="AB113">
        <f>INDEX('AEO 2023 Table 52'!220:220,MATCH(AB$67,'AEO 2023 Table 52'!$13:$13,0))</f>
        <v>0</v>
      </c>
      <c r="AC113">
        <f>INDEX('AEO 2023 Table 52'!220:220,MATCH(AC$67,'AEO 2023 Table 52'!$13:$13,0))</f>
        <v>0</v>
      </c>
      <c r="AD113">
        <f>INDEX('AEO 2023 Table 52'!220:220,MATCH(AD$67,'AEO 2023 Table 52'!$13:$13,0))</f>
        <v>0</v>
      </c>
      <c r="AE113">
        <f>INDEX('AEO 2023 Table 52'!220:220,MATCH(AE$67,'AEO 2023 Table 52'!$13:$13,0))</f>
        <v>0</v>
      </c>
    </row>
    <row r="114" spans="1:31" x14ac:dyDescent="0.35">
      <c r="A114" t="str">
        <f>'AEO 2022 Table 52'!A212</f>
        <v>LDP000:va_LargePickup</v>
      </c>
      <c r="B114">
        <f>INDEX('AEO 2022 Table 52'!212:212,MATCH(B$67,'AEO 2022 Table 52'!$14:$14,0))</f>
        <v>0</v>
      </c>
      <c r="C114">
        <f>INDEX('AEO 2023 Table 52'!221:221,MATCH(C$67,'AEO 2023 Table 52'!$13:$13,0))</f>
        <v>68.779205000000005</v>
      </c>
      <c r="D114">
        <f>INDEX('AEO 2023 Table 52'!221:221,MATCH(D$67,'AEO 2023 Table 52'!$13:$13,0))</f>
        <v>66.954102000000006</v>
      </c>
      <c r="E114">
        <f>INDEX('AEO 2023 Table 52'!221:221,MATCH(E$67,'AEO 2023 Table 52'!$13:$13,0))</f>
        <v>65.315398999999999</v>
      </c>
      <c r="F114">
        <f>INDEX('AEO 2023 Table 52'!221:221,MATCH(F$67,'AEO 2023 Table 52'!$13:$13,0))</f>
        <v>63.607258000000002</v>
      </c>
      <c r="G114">
        <f>INDEX('AEO 2023 Table 52'!221:221,MATCH(G$67,'AEO 2023 Table 52'!$13:$13,0))</f>
        <v>62.371062999999999</v>
      </c>
      <c r="H114">
        <f>INDEX('AEO 2023 Table 52'!221:221,MATCH(H$67,'AEO 2023 Table 52'!$13:$13,0))</f>
        <v>61.117854999999999</v>
      </c>
      <c r="I114">
        <f>INDEX('AEO 2023 Table 52'!221:221,MATCH(I$67,'AEO 2023 Table 52'!$13:$13,0))</f>
        <v>60.082737000000002</v>
      </c>
      <c r="J114">
        <f>INDEX('AEO 2023 Table 52'!221:221,MATCH(J$67,'AEO 2023 Table 52'!$13:$13,0))</f>
        <v>59.035156000000001</v>
      </c>
      <c r="K114">
        <f>INDEX('AEO 2023 Table 52'!221:221,MATCH(K$67,'AEO 2023 Table 52'!$13:$13,0))</f>
        <v>58.313189999999999</v>
      </c>
      <c r="L114">
        <f>INDEX('AEO 2023 Table 52'!221:221,MATCH(L$67,'AEO 2023 Table 52'!$13:$13,0))</f>
        <v>58.105559999999997</v>
      </c>
      <c r="M114">
        <f>INDEX('AEO 2023 Table 52'!221:221,MATCH(M$67,'AEO 2023 Table 52'!$13:$13,0))</f>
        <v>57.801628000000001</v>
      </c>
      <c r="N114">
        <f>INDEX('AEO 2023 Table 52'!221:221,MATCH(N$67,'AEO 2023 Table 52'!$13:$13,0))</f>
        <v>57.520412</v>
      </c>
      <c r="O114">
        <f>INDEX('AEO 2023 Table 52'!221:221,MATCH(O$67,'AEO 2023 Table 52'!$13:$13,0))</f>
        <v>57.194854999999997</v>
      </c>
      <c r="P114">
        <f>INDEX('AEO 2023 Table 52'!221:221,MATCH(P$67,'AEO 2023 Table 52'!$13:$13,0))</f>
        <v>56.880065999999999</v>
      </c>
      <c r="Q114">
        <f>INDEX('AEO 2023 Table 52'!221:221,MATCH(Q$67,'AEO 2023 Table 52'!$13:$13,0))</f>
        <v>56.639384999999997</v>
      </c>
      <c r="R114">
        <f>INDEX('AEO 2023 Table 52'!221:221,MATCH(R$67,'AEO 2023 Table 52'!$13:$13,0))</f>
        <v>56.413815</v>
      </c>
      <c r="S114">
        <f>INDEX('AEO 2023 Table 52'!221:221,MATCH(S$67,'AEO 2023 Table 52'!$13:$13,0))</f>
        <v>56.203133000000001</v>
      </c>
      <c r="T114">
        <f>INDEX('AEO 2023 Table 52'!221:221,MATCH(T$67,'AEO 2023 Table 52'!$13:$13,0))</f>
        <v>56.002032999999997</v>
      </c>
      <c r="U114">
        <f>INDEX('AEO 2023 Table 52'!221:221,MATCH(U$67,'AEO 2023 Table 52'!$13:$13,0))</f>
        <v>55.839668000000003</v>
      </c>
      <c r="V114">
        <f>INDEX('AEO 2023 Table 52'!221:221,MATCH(V$67,'AEO 2023 Table 52'!$13:$13,0))</f>
        <v>55.688670999999999</v>
      </c>
      <c r="W114">
        <f>INDEX('AEO 2023 Table 52'!221:221,MATCH(W$67,'AEO 2023 Table 52'!$13:$13,0))</f>
        <v>55.547859000000003</v>
      </c>
      <c r="X114">
        <f>INDEX('AEO 2023 Table 52'!221:221,MATCH(X$67,'AEO 2023 Table 52'!$13:$13,0))</f>
        <v>55.415806000000003</v>
      </c>
      <c r="Y114">
        <f>INDEX('AEO 2023 Table 52'!221:221,MATCH(Y$67,'AEO 2023 Table 52'!$13:$13,0))</f>
        <v>55.307022000000003</v>
      </c>
      <c r="Z114">
        <f>INDEX('AEO 2023 Table 52'!221:221,MATCH(Z$67,'AEO 2023 Table 52'!$13:$13,0))</f>
        <v>55.207455000000003</v>
      </c>
      <c r="AA114">
        <f>INDEX('AEO 2023 Table 52'!221:221,MATCH(AA$67,'AEO 2023 Table 52'!$13:$13,0))</f>
        <v>55.114306999999997</v>
      </c>
      <c r="AB114">
        <f>INDEX('AEO 2023 Table 52'!221:221,MATCH(AB$67,'AEO 2023 Table 52'!$13:$13,0))</f>
        <v>55.026592000000001</v>
      </c>
      <c r="AC114">
        <f>INDEX('AEO 2023 Table 52'!221:221,MATCH(AC$67,'AEO 2023 Table 52'!$13:$13,0))</f>
        <v>54.942729999999997</v>
      </c>
      <c r="AD114">
        <f>INDEX('AEO 2023 Table 52'!221:221,MATCH(AD$67,'AEO 2023 Table 52'!$13:$13,0))</f>
        <v>54.865237999999998</v>
      </c>
      <c r="AE114">
        <f>INDEX('AEO 2023 Table 52'!221:221,MATCH(AE$67,'AEO 2023 Table 52'!$13:$13,0))</f>
        <v>54.784756000000002</v>
      </c>
    </row>
    <row r="115" spans="1:31" x14ac:dyDescent="0.35">
      <c r="A115" t="str">
        <f>'AEO 2022 Table 52'!A213</f>
        <v>LDP000:va_SmallVan</v>
      </c>
      <c r="B115">
        <f>INDEX('AEO 2022 Table 52'!213:213,MATCH(B$67,'AEO 2022 Table 52'!$14:$14,0))</f>
        <v>0</v>
      </c>
      <c r="C115">
        <f>INDEX('AEO 2023 Table 52'!222:222,MATCH(C$67,'AEO 2023 Table 52'!$13:$13,0))</f>
        <v>0</v>
      </c>
      <c r="D115">
        <f>INDEX('AEO 2023 Table 52'!222:222,MATCH(D$67,'AEO 2023 Table 52'!$13:$13,0))</f>
        <v>0</v>
      </c>
      <c r="E115">
        <f>INDEX('AEO 2023 Table 52'!222:222,MATCH(E$67,'AEO 2023 Table 52'!$13:$13,0))</f>
        <v>0</v>
      </c>
      <c r="F115">
        <f>INDEX('AEO 2023 Table 52'!222:222,MATCH(F$67,'AEO 2023 Table 52'!$13:$13,0))</f>
        <v>0</v>
      </c>
      <c r="G115">
        <f>INDEX('AEO 2023 Table 52'!222:222,MATCH(G$67,'AEO 2023 Table 52'!$13:$13,0))</f>
        <v>0</v>
      </c>
      <c r="H115">
        <f>INDEX('AEO 2023 Table 52'!222:222,MATCH(H$67,'AEO 2023 Table 52'!$13:$13,0))</f>
        <v>0</v>
      </c>
      <c r="I115">
        <f>INDEX('AEO 2023 Table 52'!222:222,MATCH(I$67,'AEO 2023 Table 52'!$13:$13,0))</f>
        <v>0</v>
      </c>
      <c r="J115">
        <f>INDEX('AEO 2023 Table 52'!222:222,MATCH(J$67,'AEO 2023 Table 52'!$13:$13,0))</f>
        <v>0</v>
      </c>
      <c r="K115">
        <f>INDEX('AEO 2023 Table 52'!222:222,MATCH(K$67,'AEO 2023 Table 52'!$13:$13,0))</f>
        <v>40.736282000000003</v>
      </c>
      <c r="L115">
        <f>INDEX('AEO 2023 Table 52'!222:222,MATCH(L$67,'AEO 2023 Table 52'!$13:$13,0))</f>
        <v>40.590195000000001</v>
      </c>
      <c r="M115">
        <f>INDEX('AEO 2023 Table 52'!222:222,MATCH(M$67,'AEO 2023 Table 52'!$13:$13,0))</f>
        <v>40.375202000000002</v>
      </c>
      <c r="N115">
        <f>INDEX('AEO 2023 Table 52'!222:222,MATCH(N$67,'AEO 2023 Table 52'!$13:$13,0))</f>
        <v>40.177689000000001</v>
      </c>
      <c r="O115">
        <f>INDEX('AEO 2023 Table 52'!222:222,MATCH(O$67,'AEO 2023 Table 52'!$13:$13,0))</f>
        <v>39.929920000000003</v>
      </c>
      <c r="P115">
        <f>INDEX('AEO 2023 Table 52'!222:222,MATCH(P$67,'AEO 2023 Table 52'!$13:$13,0))</f>
        <v>39.687072999999998</v>
      </c>
      <c r="Q115">
        <f>INDEX('AEO 2023 Table 52'!222:222,MATCH(Q$67,'AEO 2023 Table 52'!$13:$13,0))</f>
        <v>39.497523999999999</v>
      </c>
      <c r="R115">
        <f>INDEX('AEO 2023 Table 52'!222:222,MATCH(R$67,'AEO 2023 Table 52'!$13:$13,0))</f>
        <v>39.321995000000001</v>
      </c>
      <c r="S115">
        <f>INDEX('AEO 2023 Table 52'!222:222,MATCH(S$67,'AEO 2023 Table 52'!$13:$13,0))</f>
        <v>39.158382000000003</v>
      </c>
      <c r="T115">
        <f>INDEX('AEO 2023 Table 52'!222:222,MATCH(T$67,'AEO 2023 Table 52'!$13:$13,0))</f>
        <v>39.002495000000003</v>
      </c>
      <c r="U115">
        <f>INDEX('AEO 2023 Table 52'!222:222,MATCH(U$67,'AEO 2023 Table 52'!$13:$13,0))</f>
        <v>38.874991999999999</v>
      </c>
      <c r="V115">
        <f>INDEX('AEO 2023 Table 52'!222:222,MATCH(V$67,'AEO 2023 Table 52'!$13:$13,0))</f>
        <v>38.759174000000002</v>
      </c>
      <c r="W115">
        <f>INDEX('AEO 2023 Table 52'!222:222,MATCH(W$67,'AEO 2023 Table 52'!$13:$13,0))</f>
        <v>38.650069999999999</v>
      </c>
      <c r="X115">
        <f>INDEX('AEO 2023 Table 52'!222:222,MATCH(X$67,'AEO 2023 Table 52'!$13:$13,0))</f>
        <v>38.549346999999997</v>
      </c>
      <c r="Y115">
        <f>INDEX('AEO 2023 Table 52'!222:222,MATCH(Y$67,'AEO 2023 Table 52'!$13:$13,0))</f>
        <v>38.465102999999999</v>
      </c>
      <c r="Z115">
        <f>INDEX('AEO 2023 Table 52'!222:222,MATCH(Z$67,'AEO 2023 Table 52'!$13:$13,0))</f>
        <v>38.386977999999999</v>
      </c>
      <c r="AA115">
        <f>INDEX('AEO 2023 Table 52'!222:222,MATCH(AA$67,'AEO 2023 Table 52'!$13:$13,0))</f>
        <v>38.315517</v>
      </c>
      <c r="AB115">
        <f>INDEX('AEO 2023 Table 52'!222:222,MATCH(AB$67,'AEO 2023 Table 52'!$13:$13,0))</f>
        <v>38.246814999999998</v>
      </c>
      <c r="AC115">
        <f>INDEX('AEO 2023 Table 52'!222:222,MATCH(AC$67,'AEO 2023 Table 52'!$13:$13,0))</f>
        <v>38.184092999999997</v>
      </c>
      <c r="AD115">
        <f>INDEX('AEO 2023 Table 52'!222:222,MATCH(AD$67,'AEO 2023 Table 52'!$13:$13,0))</f>
        <v>38.123516000000002</v>
      </c>
      <c r="AE115">
        <f>INDEX('AEO 2023 Table 52'!222:222,MATCH(AE$67,'AEO 2023 Table 52'!$13:$13,0))</f>
        <v>38.060749000000001</v>
      </c>
    </row>
    <row r="116" spans="1:31" x14ac:dyDescent="0.35">
      <c r="A116" t="str">
        <f>'AEO 2022 Table 52'!A214</f>
        <v>LDP000:va_LargeVan</v>
      </c>
      <c r="B116">
        <f>INDEX('AEO 2022 Table 52'!214:214,MATCH(B$67,'AEO 2022 Table 52'!$14:$14,0))</f>
        <v>0</v>
      </c>
      <c r="C116">
        <f>INDEX('AEO 2023 Table 52'!223:223,MATCH(C$67,'AEO 2023 Table 52'!$13:$13,0))</f>
        <v>0</v>
      </c>
      <c r="D116">
        <f>INDEX('AEO 2023 Table 52'!223:223,MATCH(D$67,'AEO 2023 Table 52'!$13:$13,0))</f>
        <v>0</v>
      </c>
      <c r="E116">
        <f>INDEX('AEO 2023 Table 52'!223:223,MATCH(E$67,'AEO 2023 Table 52'!$13:$13,0))</f>
        <v>0</v>
      </c>
      <c r="F116">
        <f>INDEX('AEO 2023 Table 52'!223:223,MATCH(F$67,'AEO 2023 Table 52'!$13:$13,0))</f>
        <v>0</v>
      </c>
      <c r="G116">
        <f>INDEX('AEO 2023 Table 52'!223:223,MATCH(G$67,'AEO 2023 Table 52'!$13:$13,0))</f>
        <v>0</v>
      </c>
      <c r="H116">
        <f>INDEX('AEO 2023 Table 52'!223:223,MATCH(H$67,'AEO 2023 Table 52'!$13:$13,0))</f>
        <v>0</v>
      </c>
      <c r="I116">
        <f>INDEX('AEO 2023 Table 52'!223:223,MATCH(I$67,'AEO 2023 Table 52'!$13:$13,0))</f>
        <v>0</v>
      </c>
      <c r="J116">
        <f>INDEX('AEO 2023 Table 52'!223:223,MATCH(J$67,'AEO 2023 Table 52'!$13:$13,0))</f>
        <v>0</v>
      </c>
      <c r="K116">
        <f>INDEX('AEO 2023 Table 52'!223:223,MATCH(K$67,'AEO 2023 Table 52'!$13:$13,0))</f>
        <v>0</v>
      </c>
      <c r="L116">
        <f>INDEX('AEO 2023 Table 52'!223:223,MATCH(L$67,'AEO 2023 Table 52'!$13:$13,0))</f>
        <v>0</v>
      </c>
      <c r="M116">
        <f>INDEX('AEO 2023 Table 52'!223:223,MATCH(M$67,'AEO 2023 Table 52'!$13:$13,0))</f>
        <v>0</v>
      </c>
      <c r="N116">
        <f>INDEX('AEO 2023 Table 52'!223:223,MATCH(N$67,'AEO 2023 Table 52'!$13:$13,0))</f>
        <v>0</v>
      </c>
      <c r="O116">
        <f>INDEX('AEO 2023 Table 52'!223:223,MATCH(O$67,'AEO 2023 Table 52'!$13:$13,0))</f>
        <v>0</v>
      </c>
      <c r="P116">
        <f>INDEX('AEO 2023 Table 52'!223:223,MATCH(P$67,'AEO 2023 Table 52'!$13:$13,0))</f>
        <v>0</v>
      </c>
      <c r="Q116">
        <f>INDEX('AEO 2023 Table 52'!223:223,MATCH(Q$67,'AEO 2023 Table 52'!$13:$13,0))</f>
        <v>0</v>
      </c>
      <c r="R116">
        <f>INDEX('AEO 2023 Table 52'!223:223,MATCH(R$67,'AEO 2023 Table 52'!$13:$13,0))</f>
        <v>0</v>
      </c>
      <c r="S116">
        <f>INDEX('AEO 2023 Table 52'!223:223,MATCH(S$67,'AEO 2023 Table 52'!$13:$13,0))</f>
        <v>0</v>
      </c>
      <c r="T116">
        <f>INDEX('AEO 2023 Table 52'!223:223,MATCH(T$67,'AEO 2023 Table 52'!$13:$13,0))</f>
        <v>0</v>
      </c>
      <c r="U116">
        <f>INDEX('AEO 2023 Table 52'!223:223,MATCH(U$67,'AEO 2023 Table 52'!$13:$13,0))</f>
        <v>0</v>
      </c>
      <c r="V116">
        <f>INDEX('AEO 2023 Table 52'!223:223,MATCH(V$67,'AEO 2023 Table 52'!$13:$13,0))</f>
        <v>0</v>
      </c>
      <c r="W116">
        <f>INDEX('AEO 2023 Table 52'!223:223,MATCH(W$67,'AEO 2023 Table 52'!$13:$13,0))</f>
        <v>0</v>
      </c>
      <c r="X116">
        <f>INDEX('AEO 2023 Table 52'!223:223,MATCH(X$67,'AEO 2023 Table 52'!$13:$13,0))</f>
        <v>0</v>
      </c>
      <c r="Y116">
        <f>INDEX('AEO 2023 Table 52'!223:223,MATCH(Y$67,'AEO 2023 Table 52'!$13:$13,0))</f>
        <v>0</v>
      </c>
      <c r="Z116">
        <f>INDEX('AEO 2023 Table 52'!223:223,MATCH(Z$67,'AEO 2023 Table 52'!$13:$13,0))</f>
        <v>0</v>
      </c>
      <c r="AA116">
        <f>INDEX('AEO 2023 Table 52'!223:223,MATCH(AA$67,'AEO 2023 Table 52'!$13:$13,0))</f>
        <v>0</v>
      </c>
      <c r="AB116">
        <f>INDEX('AEO 2023 Table 52'!223:223,MATCH(AB$67,'AEO 2023 Table 52'!$13:$13,0))</f>
        <v>0</v>
      </c>
      <c r="AC116">
        <f>INDEX('AEO 2023 Table 52'!223:223,MATCH(AC$67,'AEO 2023 Table 52'!$13:$13,0))</f>
        <v>0</v>
      </c>
      <c r="AD116">
        <f>INDEX('AEO 2023 Table 52'!223:223,MATCH(AD$67,'AEO 2023 Table 52'!$13:$13,0))</f>
        <v>0</v>
      </c>
      <c r="AE116">
        <f>INDEX('AEO 2023 Table 52'!223:223,MATCH(AE$67,'AEO 2023 Table 52'!$13:$13,0))</f>
        <v>0</v>
      </c>
    </row>
    <row r="117" spans="1:31" x14ac:dyDescent="0.35">
      <c r="A117" t="str">
        <f>'AEO 2022 Table 52'!A215</f>
        <v>LDP000:va_SmallUtility</v>
      </c>
      <c r="B117">
        <f>INDEX('AEO 2022 Table 52'!215:215,MATCH(B$67,'AEO 2022 Table 52'!$14:$14,0))</f>
        <v>62.390663000000004</v>
      </c>
      <c r="C117">
        <f>INDEX('AEO 2023 Table 52'!224:224,MATCH(C$67,'AEO 2023 Table 52'!$13:$13,0))</f>
        <v>61.912235000000003</v>
      </c>
      <c r="D117">
        <f>INDEX('AEO 2023 Table 52'!224:224,MATCH(D$67,'AEO 2023 Table 52'!$13:$13,0))</f>
        <v>60.193176000000001</v>
      </c>
      <c r="E117">
        <f>INDEX('AEO 2023 Table 52'!224:224,MATCH(E$67,'AEO 2023 Table 52'!$13:$13,0))</f>
        <v>58.691971000000002</v>
      </c>
      <c r="F117">
        <f>INDEX('AEO 2023 Table 52'!224:224,MATCH(F$67,'AEO 2023 Table 52'!$13:$13,0))</f>
        <v>57.001483999999998</v>
      </c>
      <c r="G117">
        <f>INDEX('AEO 2023 Table 52'!224:224,MATCH(G$67,'AEO 2023 Table 52'!$13:$13,0))</f>
        <v>55.991031999999997</v>
      </c>
      <c r="H117">
        <f>INDEX('AEO 2023 Table 52'!224:224,MATCH(H$67,'AEO 2023 Table 52'!$13:$13,0))</f>
        <v>54.786633000000002</v>
      </c>
      <c r="I117">
        <f>INDEX('AEO 2023 Table 52'!224:224,MATCH(I$67,'AEO 2023 Table 52'!$13:$13,0))</f>
        <v>53.802737999999998</v>
      </c>
      <c r="J117">
        <f>INDEX('AEO 2023 Table 52'!224:224,MATCH(J$67,'AEO 2023 Table 52'!$13:$13,0))</f>
        <v>52.823543999999998</v>
      </c>
      <c r="K117">
        <f>INDEX('AEO 2023 Table 52'!224:224,MATCH(K$67,'AEO 2023 Table 52'!$13:$13,0))</f>
        <v>52.145511999999997</v>
      </c>
      <c r="L117">
        <f>INDEX('AEO 2023 Table 52'!224:224,MATCH(L$67,'AEO 2023 Table 52'!$13:$13,0))</f>
        <v>51.929295000000003</v>
      </c>
      <c r="M117">
        <f>INDEX('AEO 2023 Table 52'!224:224,MATCH(M$67,'AEO 2023 Table 52'!$13:$13,0))</f>
        <v>51.653606000000003</v>
      </c>
      <c r="N117">
        <f>INDEX('AEO 2023 Table 52'!224:224,MATCH(N$67,'AEO 2023 Table 52'!$13:$13,0))</f>
        <v>51.397491000000002</v>
      </c>
      <c r="O117">
        <f>INDEX('AEO 2023 Table 52'!224:224,MATCH(O$67,'AEO 2023 Table 52'!$13:$13,0))</f>
        <v>51.102035999999998</v>
      </c>
      <c r="P117">
        <f>INDEX('AEO 2023 Table 52'!224:224,MATCH(P$67,'AEO 2023 Table 52'!$13:$13,0))</f>
        <v>50.819077</v>
      </c>
      <c r="Q117">
        <f>INDEX('AEO 2023 Table 52'!224:224,MATCH(Q$67,'AEO 2023 Table 52'!$13:$13,0))</f>
        <v>50.605240000000002</v>
      </c>
      <c r="R117">
        <f>INDEX('AEO 2023 Table 52'!224:224,MATCH(R$67,'AEO 2023 Table 52'!$13:$13,0))</f>
        <v>50.404572000000002</v>
      </c>
      <c r="S117">
        <f>INDEX('AEO 2023 Table 52'!224:224,MATCH(S$67,'AEO 2023 Table 52'!$13:$13,0))</f>
        <v>50.217674000000002</v>
      </c>
      <c r="T117">
        <f>INDEX('AEO 2023 Table 52'!224:224,MATCH(T$67,'AEO 2023 Table 52'!$13:$13,0))</f>
        <v>50.046157999999998</v>
      </c>
      <c r="U117">
        <f>INDEX('AEO 2023 Table 52'!224:224,MATCH(U$67,'AEO 2023 Table 52'!$13:$13,0))</f>
        <v>49.901618999999997</v>
      </c>
      <c r="V117">
        <f>INDEX('AEO 2023 Table 52'!224:224,MATCH(V$67,'AEO 2023 Table 52'!$13:$13,0))</f>
        <v>49.766685000000003</v>
      </c>
      <c r="W117">
        <f>INDEX('AEO 2023 Table 52'!224:224,MATCH(W$67,'AEO 2023 Table 52'!$13:$13,0))</f>
        <v>49.641891000000001</v>
      </c>
      <c r="X117">
        <f>INDEX('AEO 2023 Table 52'!224:224,MATCH(X$67,'AEO 2023 Table 52'!$13:$13,0))</f>
        <v>49.524090000000001</v>
      </c>
      <c r="Y117">
        <f>INDEX('AEO 2023 Table 52'!224:224,MATCH(Y$67,'AEO 2023 Table 52'!$13:$13,0))</f>
        <v>49.427287999999997</v>
      </c>
      <c r="Z117">
        <f>INDEX('AEO 2023 Table 52'!224:224,MATCH(Z$67,'AEO 2023 Table 52'!$13:$13,0))</f>
        <v>49.335769999999997</v>
      </c>
      <c r="AA117">
        <f>INDEX('AEO 2023 Table 52'!224:224,MATCH(AA$67,'AEO 2023 Table 52'!$13:$13,0))</f>
        <v>49.251804</v>
      </c>
      <c r="AB117">
        <f>INDEX('AEO 2023 Table 52'!224:224,MATCH(AB$67,'AEO 2023 Table 52'!$13:$13,0))</f>
        <v>49.171162000000002</v>
      </c>
      <c r="AC117">
        <f>INDEX('AEO 2023 Table 52'!224:224,MATCH(AC$67,'AEO 2023 Table 52'!$13:$13,0))</f>
        <v>49.097186999999998</v>
      </c>
      <c r="AD117">
        <f>INDEX('AEO 2023 Table 52'!224:224,MATCH(AD$67,'AEO 2023 Table 52'!$13:$13,0))</f>
        <v>49.025913000000003</v>
      </c>
      <c r="AE117">
        <f>INDEX('AEO 2023 Table 52'!224:224,MATCH(AE$67,'AEO 2023 Table 52'!$13:$13,0))</f>
        <v>48.952950000000001</v>
      </c>
    </row>
    <row r="118" spans="1:31" x14ac:dyDescent="0.35">
      <c r="A118" t="str">
        <f>'AEO 2022 Table 52'!A216</f>
        <v>LDP000:va_LargeUtility</v>
      </c>
      <c r="B118">
        <f>INDEX('AEO 2022 Table 52'!216:216,MATCH(B$67,'AEO 2022 Table 52'!$14:$14,0))</f>
        <v>85.066733999999997</v>
      </c>
      <c r="C118">
        <f>INDEX('AEO 2023 Table 52'!225:225,MATCH(C$67,'AEO 2023 Table 52'!$13:$13,0))</f>
        <v>95.688293000000002</v>
      </c>
      <c r="D118">
        <f>INDEX('AEO 2023 Table 52'!225:225,MATCH(D$67,'AEO 2023 Table 52'!$13:$13,0))</f>
        <v>93.585341999999997</v>
      </c>
      <c r="E118">
        <f>INDEX('AEO 2023 Table 52'!225:225,MATCH(E$67,'AEO 2023 Table 52'!$13:$13,0))</f>
        <v>91.759345999999994</v>
      </c>
      <c r="F118">
        <f>INDEX('AEO 2023 Table 52'!225:225,MATCH(F$67,'AEO 2023 Table 52'!$13:$13,0))</f>
        <v>89.828995000000006</v>
      </c>
      <c r="G118">
        <f>INDEX('AEO 2023 Table 52'!225:225,MATCH(G$67,'AEO 2023 Table 52'!$13:$13,0))</f>
        <v>88.485671999999994</v>
      </c>
      <c r="H118">
        <f>INDEX('AEO 2023 Table 52'!225:225,MATCH(H$67,'AEO 2023 Table 52'!$13:$13,0))</f>
        <v>87.102951000000004</v>
      </c>
      <c r="I118">
        <f>INDEX('AEO 2023 Table 52'!225:225,MATCH(I$67,'AEO 2023 Table 52'!$13:$13,0))</f>
        <v>85.941513</v>
      </c>
      <c r="J118">
        <f>INDEX('AEO 2023 Table 52'!225:225,MATCH(J$67,'AEO 2023 Table 52'!$13:$13,0))</f>
        <v>84.786422999999999</v>
      </c>
      <c r="K118">
        <f>INDEX('AEO 2023 Table 52'!225:225,MATCH(K$67,'AEO 2023 Table 52'!$13:$13,0))</f>
        <v>83.991034999999997</v>
      </c>
      <c r="L118">
        <f>INDEX('AEO 2023 Table 52'!225:225,MATCH(L$67,'AEO 2023 Table 52'!$13:$13,0))</f>
        <v>83.744033999999999</v>
      </c>
      <c r="M118">
        <f>INDEX('AEO 2023 Table 52'!225:225,MATCH(M$67,'AEO 2023 Table 52'!$13:$13,0))</f>
        <v>83.402641000000003</v>
      </c>
      <c r="N118">
        <f>INDEX('AEO 2023 Table 52'!225:225,MATCH(N$67,'AEO 2023 Table 52'!$13:$13,0))</f>
        <v>83.080642999999995</v>
      </c>
      <c r="O118">
        <f>INDEX('AEO 2023 Table 52'!225:225,MATCH(O$67,'AEO 2023 Table 52'!$13:$13,0))</f>
        <v>82.716812000000004</v>
      </c>
      <c r="P118">
        <f>INDEX('AEO 2023 Table 52'!225:225,MATCH(P$67,'AEO 2023 Table 52'!$13:$13,0))</f>
        <v>82.365921</v>
      </c>
      <c r="Q118">
        <f>INDEX('AEO 2023 Table 52'!225:225,MATCH(Q$67,'AEO 2023 Table 52'!$13:$13,0))</f>
        <v>82.095962999999998</v>
      </c>
      <c r="R118">
        <f>INDEX('AEO 2023 Table 52'!225:225,MATCH(R$67,'AEO 2023 Table 52'!$13:$13,0))</f>
        <v>81.849914999999996</v>
      </c>
      <c r="S118">
        <f>INDEX('AEO 2023 Table 52'!225:225,MATCH(S$67,'AEO 2023 Table 52'!$13:$13,0))</f>
        <v>81.623076999999995</v>
      </c>
      <c r="T118">
        <f>INDEX('AEO 2023 Table 52'!225:225,MATCH(T$67,'AEO 2023 Table 52'!$13:$13,0))</f>
        <v>81.406272999999999</v>
      </c>
      <c r="U118">
        <f>INDEX('AEO 2023 Table 52'!225:225,MATCH(U$67,'AEO 2023 Table 52'!$13:$13,0))</f>
        <v>81.231041000000005</v>
      </c>
      <c r="V118">
        <f>INDEX('AEO 2023 Table 52'!225:225,MATCH(V$67,'AEO 2023 Table 52'!$13:$13,0))</f>
        <v>81.066338000000002</v>
      </c>
      <c r="W118">
        <f>INDEX('AEO 2023 Table 52'!225:225,MATCH(W$67,'AEO 2023 Table 52'!$13:$13,0))</f>
        <v>80.912666000000002</v>
      </c>
      <c r="X118">
        <f>INDEX('AEO 2023 Table 52'!225:225,MATCH(X$67,'AEO 2023 Table 52'!$13:$13,0))</f>
        <v>80.770386000000002</v>
      </c>
      <c r="Y118">
        <f>INDEX('AEO 2023 Table 52'!225:225,MATCH(Y$67,'AEO 2023 Table 52'!$13:$13,0))</f>
        <v>80.652091999999996</v>
      </c>
      <c r="Z118">
        <f>INDEX('AEO 2023 Table 52'!225:225,MATCH(Z$67,'AEO 2023 Table 52'!$13:$13,0))</f>
        <v>80.542152000000002</v>
      </c>
      <c r="AA118">
        <f>INDEX('AEO 2023 Table 52'!225:225,MATCH(AA$67,'AEO 2023 Table 52'!$13:$13,0))</f>
        <v>80.440833999999995</v>
      </c>
      <c r="AB118">
        <f>INDEX('AEO 2023 Table 52'!225:225,MATCH(AB$67,'AEO 2023 Table 52'!$13:$13,0))</f>
        <v>80.343788000000004</v>
      </c>
      <c r="AC118">
        <f>INDEX('AEO 2023 Table 52'!225:225,MATCH(AC$67,'AEO 2023 Table 52'!$13:$13,0))</f>
        <v>80.254386999999994</v>
      </c>
      <c r="AD118">
        <f>INDEX('AEO 2023 Table 52'!225:225,MATCH(AD$67,'AEO 2023 Table 52'!$13:$13,0))</f>
        <v>80.168494999999993</v>
      </c>
      <c r="AE118">
        <f>INDEX('AEO 2023 Table 52'!225:225,MATCH(AE$67,'AEO 2023 Table 52'!$13:$13,0))</f>
        <v>80.081612000000007</v>
      </c>
    </row>
    <row r="119" spans="1:31" x14ac:dyDescent="0.35">
      <c r="A119" t="str">
        <f>'AEO 2022 Table 52'!A217</f>
        <v>LDP000:va_SmallCrossTrk</v>
      </c>
      <c r="B119">
        <f>INDEX('AEO 2022 Table 52'!217:217,MATCH(B$67,'AEO 2022 Table 52'!$14:$14,0))</f>
        <v>49.729804999999999</v>
      </c>
      <c r="C119">
        <f>INDEX('AEO 2023 Table 52'!226:226,MATCH(C$67,'AEO 2023 Table 52'!$13:$13,0))</f>
        <v>49.486248000000003</v>
      </c>
      <c r="D119">
        <f>INDEX('AEO 2023 Table 52'!226:226,MATCH(D$67,'AEO 2023 Table 52'!$13:$13,0))</f>
        <v>48.113276999999997</v>
      </c>
      <c r="E119">
        <f>INDEX('AEO 2023 Table 52'!226:226,MATCH(E$67,'AEO 2023 Table 52'!$13:$13,0))</f>
        <v>46.947361000000001</v>
      </c>
      <c r="F119">
        <f>INDEX('AEO 2023 Table 52'!226:226,MATCH(F$67,'AEO 2023 Table 52'!$13:$13,0))</f>
        <v>45.642719</v>
      </c>
      <c r="G119">
        <f>INDEX('AEO 2023 Table 52'!226:226,MATCH(G$67,'AEO 2023 Table 52'!$13:$13,0))</f>
        <v>44.670929000000001</v>
      </c>
      <c r="H119">
        <f>INDEX('AEO 2023 Table 52'!226:226,MATCH(H$67,'AEO 2023 Table 52'!$13:$13,0))</f>
        <v>43.679271999999997</v>
      </c>
      <c r="I119">
        <f>INDEX('AEO 2023 Table 52'!226:226,MATCH(I$67,'AEO 2023 Table 52'!$13:$13,0))</f>
        <v>42.865257</v>
      </c>
      <c r="J119">
        <f>INDEX('AEO 2023 Table 52'!226:226,MATCH(J$67,'AEO 2023 Table 52'!$13:$13,0))</f>
        <v>42.058616999999998</v>
      </c>
      <c r="K119">
        <f>INDEX('AEO 2023 Table 52'!226:226,MATCH(K$67,'AEO 2023 Table 52'!$13:$13,0))</f>
        <v>41.504497999999998</v>
      </c>
      <c r="L119">
        <f>INDEX('AEO 2023 Table 52'!226:226,MATCH(L$67,'AEO 2023 Table 52'!$13:$13,0))</f>
        <v>41.351162000000002</v>
      </c>
      <c r="M119">
        <f>INDEX('AEO 2023 Table 52'!226:226,MATCH(M$67,'AEO 2023 Table 52'!$13:$13,0))</f>
        <v>41.133803999999998</v>
      </c>
      <c r="N119">
        <f>INDEX('AEO 2023 Table 52'!226:226,MATCH(N$67,'AEO 2023 Table 52'!$13:$13,0))</f>
        <v>40.927574</v>
      </c>
      <c r="O119">
        <f>INDEX('AEO 2023 Table 52'!226:226,MATCH(O$67,'AEO 2023 Table 52'!$13:$13,0))</f>
        <v>40.672328999999998</v>
      </c>
      <c r="P119">
        <f>INDEX('AEO 2023 Table 52'!226:226,MATCH(P$67,'AEO 2023 Table 52'!$13:$13,0))</f>
        <v>40.422997000000002</v>
      </c>
      <c r="Q119">
        <f>INDEX('AEO 2023 Table 52'!226:226,MATCH(Q$67,'AEO 2023 Table 52'!$13:$13,0))</f>
        <v>40.232196999999999</v>
      </c>
      <c r="R119">
        <f>INDEX('AEO 2023 Table 52'!226:226,MATCH(R$67,'AEO 2023 Table 52'!$13:$13,0))</f>
        <v>40.053986000000002</v>
      </c>
      <c r="S119">
        <f>INDEX('AEO 2023 Table 52'!226:226,MATCH(S$67,'AEO 2023 Table 52'!$13:$13,0))</f>
        <v>39.890621000000003</v>
      </c>
      <c r="T119">
        <f>INDEX('AEO 2023 Table 52'!226:226,MATCH(T$67,'AEO 2023 Table 52'!$13:$13,0))</f>
        <v>39.734825000000001</v>
      </c>
      <c r="U119">
        <f>INDEX('AEO 2023 Table 52'!226:226,MATCH(U$67,'AEO 2023 Table 52'!$13:$13,0))</f>
        <v>39.606678000000002</v>
      </c>
      <c r="V119">
        <f>INDEX('AEO 2023 Table 52'!226:226,MATCH(V$67,'AEO 2023 Table 52'!$13:$13,0))</f>
        <v>39.489288000000002</v>
      </c>
      <c r="W119">
        <f>INDEX('AEO 2023 Table 52'!226:226,MATCH(W$67,'AEO 2023 Table 52'!$13:$13,0))</f>
        <v>39.378708000000003</v>
      </c>
      <c r="X119">
        <f>INDEX('AEO 2023 Table 52'!226:226,MATCH(X$67,'AEO 2023 Table 52'!$13:$13,0))</f>
        <v>39.280560000000001</v>
      </c>
      <c r="Y119">
        <f>INDEX('AEO 2023 Table 52'!226:226,MATCH(Y$67,'AEO 2023 Table 52'!$13:$13,0))</f>
        <v>39.197623999999998</v>
      </c>
      <c r="Z119">
        <f>INDEX('AEO 2023 Table 52'!226:226,MATCH(Z$67,'AEO 2023 Table 52'!$13:$13,0))</f>
        <v>39.119307999999997</v>
      </c>
      <c r="AA119">
        <f>INDEX('AEO 2023 Table 52'!226:226,MATCH(AA$67,'AEO 2023 Table 52'!$13:$13,0))</f>
        <v>39.047485000000002</v>
      </c>
      <c r="AB119">
        <f>INDEX('AEO 2023 Table 52'!226:226,MATCH(AB$67,'AEO 2023 Table 52'!$13:$13,0))</f>
        <v>38.978400999999998</v>
      </c>
      <c r="AC119">
        <f>INDEX('AEO 2023 Table 52'!226:226,MATCH(AC$67,'AEO 2023 Table 52'!$13:$13,0))</f>
        <v>38.915329</v>
      </c>
      <c r="AD119">
        <f>INDEX('AEO 2023 Table 52'!226:226,MATCH(AD$67,'AEO 2023 Table 52'!$13:$13,0))</f>
        <v>38.854412000000004</v>
      </c>
      <c r="AE119">
        <f>INDEX('AEO 2023 Table 52'!226:226,MATCH(AE$67,'AEO 2023 Table 52'!$13:$13,0))</f>
        <v>38.791325000000001</v>
      </c>
    </row>
    <row r="120" spans="1:31" x14ac:dyDescent="0.35">
      <c r="A120" t="str">
        <f>'AEO 2022 Table 52'!A218</f>
        <v>LDP000:va_LargeCrossTrk</v>
      </c>
      <c r="B120">
        <f>INDEX('AEO 2022 Table 52'!218:218,MATCH(B$67,'AEO 2022 Table 52'!$14:$14,0))</f>
        <v>65.488792000000004</v>
      </c>
      <c r="C120">
        <f>INDEX('AEO 2023 Table 52'!227:227,MATCH(C$67,'AEO 2023 Table 52'!$13:$13,0))</f>
        <v>68.175956999999997</v>
      </c>
      <c r="D120">
        <f>INDEX('AEO 2023 Table 52'!227:227,MATCH(D$67,'AEO 2023 Table 52'!$13:$13,0))</f>
        <v>66.532416999999995</v>
      </c>
      <c r="E120">
        <f>INDEX('AEO 2023 Table 52'!227:227,MATCH(E$67,'AEO 2023 Table 52'!$13:$13,0))</f>
        <v>65.061363</v>
      </c>
      <c r="F120">
        <f>INDEX('AEO 2023 Table 52'!227:227,MATCH(F$67,'AEO 2023 Table 52'!$13:$13,0))</f>
        <v>63.461078999999998</v>
      </c>
      <c r="G120">
        <f>INDEX('AEO 2023 Table 52'!227:227,MATCH(G$67,'AEO 2023 Table 52'!$13:$13,0))</f>
        <v>62.369385000000001</v>
      </c>
      <c r="H120">
        <f>INDEX('AEO 2023 Table 52'!227:227,MATCH(H$67,'AEO 2023 Table 52'!$13:$13,0))</f>
        <v>61.202930000000002</v>
      </c>
      <c r="I120">
        <f>INDEX('AEO 2023 Table 52'!227:227,MATCH(I$67,'AEO 2023 Table 52'!$13:$13,0))</f>
        <v>60.235844</v>
      </c>
      <c r="J120">
        <f>INDEX('AEO 2023 Table 52'!227:227,MATCH(J$67,'AEO 2023 Table 52'!$13:$13,0))</f>
        <v>59.275714999999998</v>
      </c>
      <c r="K120">
        <f>INDEX('AEO 2023 Table 52'!227:227,MATCH(K$67,'AEO 2023 Table 52'!$13:$13,0))</f>
        <v>58.612513999999997</v>
      </c>
      <c r="L120">
        <f>INDEX('AEO 2023 Table 52'!227:227,MATCH(L$67,'AEO 2023 Table 52'!$13:$13,0))</f>
        <v>58.415936000000002</v>
      </c>
      <c r="M120">
        <f>INDEX('AEO 2023 Table 52'!227:227,MATCH(M$67,'AEO 2023 Table 52'!$13:$13,0))</f>
        <v>58.151699000000001</v>
      </c>
      <c r="N120">
        <f>INDEX('AEO 2023 Table 52'!227:227,MATCH(N$67,'AEO 2023 Table 52'!$13:$13,0))</f>
        <v>57.910446</v>
      </c>
      <c r="O120">
        <f>INDEX('AEO 2023 Table 52'!227:227,MATCH(O$67,'AEO 2023 Table 52'!$13:$13,0))</f>
        <v>57.621428999999999</v>
      </c>
      <c r="P120">
        <f>INDEX('AEO 2023 Table 52'!227:227,MATCH(P$67,'AEO 2023 Table 52'!$13:$13,0))</f>
        <v>57.341014999999999</v>
      </c>
      <c r="Q120">
        <f>INDEX('AEO 2023 Table 52'!227:227,MATCH(Q$67,'AEO 2023 Table 52'!$13:$13,0))</f>
        <v>57.128632000000003</v>
      </c>
      <c r="R120">
        <f>INDEX('AEO 2023 Table 52'!227:227,MATCH(R$67,'AEO 2023 Table 52'!$13:$13,0))</f>
        <v>56.929039000000003</v>
      </c>
      <c r="S120">
        <f>INDEX('AEO 2023 Table 52'!227:227,MATCH(S$67,'AEO 2023 Table 52'!$13:$13,0))</f>
        <v>56.742637999999999</v>
      </c>
      <c r="T120">
        <f>INDEX('AEO 2023 Table 52'!227:227,MATCH(T$67,'AEO 2023 Table 52'!$13:$13,0))</f>
        <v>56.570374000000001</v>
      </c>
      <c r="U120">
        <f>INDEX('AEO 2023 Table 52'!227:227,MATCH(U$67,'AEO 2023 Table 52'!$13:$13,0))</f>
        <v>56.425781000000001</v>
      </c>
      <c r="V120">
        <f>INDEX('AEO 2023 Table 52'!227:227,MATCH(V$67,'AEO 2023 Table 52'!$13:$13,0))</f>
        <v>56.290199000000001</v>
      </c>
      <c r="W120">
        <f>INDEX('AEO 2023 Table 52'!227:227,MATCH(W$67,'AEO 2023 Table 52'!$13:$13,0))</f>
        <v>56.162678</v>
      </c>
      <c r="X120">
        <f>INDEX('AEO 2023 Table 52'!227:227,MATCH(X$67,'AEO 2023 Table 52'!$13:$13,0))</f>
        <v>56.044910000000002</v>
      </c>
      <c r="Y120">
        <f>INDEX('AEO 2023 Table 52'!227:227,MATCH(Y$67,'AEO 2023 Table 52'!$13:$13,0))</f>
        <v>55.945895999999998</v>
      </c>
      <c r="Z120">
        <f>INDEX('AEO 2023 Table 52'!227:227,MATCH(Z$67,'AEO 2023 Table 52'!$13:$13,0))</f>
        <v>55.855803999999999</v>
      </c>
      <c r="AA120">
        <f>INDEX('AEO 2023 Table 52'!227:227,MATCH(AA$67,'AEO 2023 Table 52'!$13:$13,0))</f>
        <v>55.769660999999999</v>
      </c>
      <c r="AB120">
        <f>INDEX('AEO 2023 Table 52'!227:227,MATCH(AB$67,'AEO 2023 Table 52'!$13:$13,0))</f>
        <v>55.690086000000001</v>
      </c>
      <c r="AC120">
        <f>INDEX('AEO 2023 Table 52'!227:227,MATCH(AC$67,'AEO 2023 Table 52'!$13:$13,0))</f>
        <v>55.613953000000002</v>
      </c>
      <c r="AD120">
        <f>INDEX('AEO 2023 Table 52'!227:227,MATCH(AD$67,'AEO 2023 Table 52'!$13:$13,0))</f>
        <v>55.543804000000002</v>
      </c>
      <c r="AE120">
        <f>INDEX('AEO 2023 Table 52'!227:227,MATCH(AE$67,'AEO 2023 Table 52'!$13:$13,0))</f>
        <v>55.470371</v>
      </c>
    </row>
    <row r="122" spans="1:31" x14ac:dyDescent="0.35">
      <c r="A122" s="6" t="str">
        <f>A6</f>
        <v>Plug-in 20 Gasoline Hybrid</v>
      </c>
    </row>
    <row r="123" spans="1:31" x14ac:dyDescent="0.35">
      <c r="A123" t="str">
        <f>'AEO 2022 Table 52'!A50</f>
        <v>LDP000:fa_Mini-compactC</v>
      </c>
      <c r="B123">
        <f>INDEX('AEO 2022 Table 52'!50:50,MATCH(B$67,'AEO 2022 Table 52'!$14:$14,0))</f>
        <v>0</v>
      </c>
      <c r="C123">
        <f>INDEX('AEO 2023 Table 52'!52:52,MATCH(C$67,'AEO 2023 Table 52'!$13:$13,0))</f>
        <v>0</v>
      </c>
      <c r="D123">
        <f>INDEX('AEO 2023 Table 52'!52:52,MATCH(D$67,'AEO 2023 Table 52'!$13:$13,0))</f>
        <v>0</v>
      </c>
      <c r="E123">
        <f>INDEX('AEO 2023 Table 52'!52:52,MATCH(E$67,'AEO 2023 Table 52'!$13:$13,0))</f>
        <v>0</v>
      </c>
      <c r="F123">
        <f>INDEX('AEO 2023 Table 52'!52:52,MATCH(F$67,'AEO 2023 Table 52'!$13:$13,0))</f>
        <v>0</v>
      </c>
      <c r="G123">
        <f>INDEX('AEO 2023 Table 52'!52:52,MATCH(G$67,'AEO 2023 Table 52'!$13:$13,0))</f>
        <v>0</v>
      </c>
      <c r="H123">
        <f>INDEX('AEO 2023 Table 52'!52:52,MATCH(H$67,'AEO 2023 Table 52'!$13:$13,0))</f>
        <v>0</v>
      </c>
      <c r="I123">
        <f>INDEX('AEO 2023 Table 52'!52:52,MATCH(I$67,'AEO 2023 Table 52'!$13:$13,0))</f>
        <v>0</v>
      </c>
      <c r="J123">
        <f>INDEX('AEO 2023 Table 52'!52:52,MATCH(J$67,'AEO 2023 Table 52'!$13:$13,0))</f>
        <v>0</v>
      </c>
      <c r="K123">
        <f>INDEX('AEO 2023 Table 52'!52:52,MATCH(K$67,'AEO 2023 Table 52'!$13:$13,0))</f>
        <v>0</v>
      </c>
      <c r="L123">
        <f>INDEX('AEO 2023 Table 52'!52:52,MATCH(L$67,'AEO 2023 Table 52'!$13:$13,0))</f>
        <v>0</v>
      </c>
      <c r="M123">
        <f>INDEX('AEO 2023 Table 52'!52:52,MATCH(M$67,'AEO 2023 Table 52'!$13:$13,0))</f>
        <v>0</v>
      </c>
      <c r="N123">
        <f>INDEX('AEO 2023 Table 52'!52:52,MATCH(N$67,'AEO 2023 Table 52'!$13:$13,0))</f>
        <v>0</v>
      </c>
      <c r="O123">
        <f>INDEX('AEO 2023 Table 52'!52:52,MATCH(O$67,'AEO 2023 Table 52'!$13:$13,0))</f>
        <v>0</v>
      </c>
      <c r="P123">
        <f>INDEX('AEO 2023 Table 52'!52:52,MATCH(P$67,'AEO 2023 Table 52'!$13:$13,0))</f>
        <v>0</v>
      </c>
      <c r="Q123">
        <f>INDEX('AEO 2023 Table 52'!52:52,MATCH(Q$67,'AEO 2023 Table 52'!$13:$13,0))</f>
        <v>0</v>
      </c>
      <c r="R123">
        <f>INDEX('AEO 2023 Table 52'!52:52,MATCH(R$67,'AEO 2023 Table 52'!$13:$13,0))</f>
        <v>0</v>
      </c>
      <c r="S123">
        <f>INDEX('AEO 2023 Table 52'!52:52,MATCH(S$67,'AEO 2023 Table 52'!$13:$13,0))</f>
        <v>0</v>
      </c>
      <c r="T123">
        <f>INDEX('AEO 2023 Table 52'!52:52,MATCH(T$67,'AEO 2023 Table 52'!$13:$13,0))</f>
        <v>0</v>
      </c>
      <c r="U123">
        <f>INDEX('AEO 2023 Table 52'!52:52,MATCH(U$67,'AEO 2023 Table 52'!$13:$13,0))</f>
        <v>0</v>
      </c>
      <c r="V123">
        <f>INDEX('AEO 2023 Table 52'!52:52,MATCH(V$67,'AEO 2023 Table 52'!$13:$13,0))</f>
        <v>0</v>
      </c>
      <c r="W123">
        <f>INDEX('AEO 2023 Table 52'!52:52,MATCH(W$67,'AEO 2023 Table 52'!$13:$13,0))</f>
        <v>0</v>
      </c>
      <c r="X123">
        <f>INDEX('AEO 2023 Table 52'!52:52,MATCH(X$67,'AEO 2023 Table 52'!$13:$13,0))</f>
        <v>0</v>
      </c>
      <c r="Y123">
        <f>INDEX('AEO 2023 Table 52'!52:52,MATCH(Y$67,'AEO 2023 Table 52'!$13:$13,0))</f>
        <v>0</v>
      </c>
      <c r="Z123">
        <f>INDEX('AEO 2023 Table 52'!52:52,MATCH(Z$67,'AEO 2023 Table 52'!$13:$13,0))</f>
        <v>0</v>
      </c>
      <c r="AA123">
        <f>INDEX('AEO 2023 Table 52'!52:52,MATCH(AA$67,'AEO 2023 Table 52'!$13:$13,0))</f>
        <v>0</v>
      </c>
      <c r="AB123">
        <f>INDEX('AEO 2023 Table 52'!52:52,MATCH(AB$67,'AEO 2023 Table 52'!$13:$13,0))</f>
        <v>0</v>
      </c>
      <c r="AC123">
        <f>INDEX('AEO 2023 Table 52'!52:52,MATCH(AC$67,'AEO 2023 Table 52'!$13:$13,0))</f>
        <v>0</v>
      </c>
      <c r="AD123">
        <f>INDEX('AEO 2023 Table 52'!52:52,MATCH(AD$67,'AEO 2023 Table 52'!$13:$13,0))</f>
        <v>0</v>
      </c>
      <c r="AE123">
        <f>INDEX('AEO 2023 Table 52'!52:52,MATCH(AE$67,'AEO 2023 Table 52'!$13:$13,0))</f>
        <v>0</v>
      </c>
    </row>
    <row r="124" spans="1:31" x14ac:dyDescent="0.35">
      <c r="A124" t="str">
        <f>'AEO 2022 Table 52'!A51</f>
        <v>LDP000:fa_SubcompactCar</v>
      </c>
      <c r="B124">
        <f>INDEX('AEO 2022 Table 52'!51:51,MATCH(B$67,'AEO 2022 Table 52'!$14:$14,0))</f>
        <v>0</v>
      </c>
      <c r="C124">
        <f>INDEX('AEO 2023 Table 52'!53:53,MATCH(C$67,'AEO 2023 Table 52'!$13:$13,0))</f>
        <v>0</v>
      </c>
      <c r="D124">
        <f>INDEX('AEO 2023 Table 52'!53:53,MATCH(D$67,'AEO 2023 Table 52'!$13:$13,0))</f>
        <v>0</v>
      </c>
      <c r="E124">
        <f>INDEX('AEO 2023 Table 52'!53:53,MATCH(E$67,'AEO 2023 Table 52'!$13:$13,0))</f>
        <v>0</v>
      </c>
      <c r="F124">
        <f>INDEX('AEO 2023 Table 52'!53:53,MATCH(F$67,'AEO 2023 Table 52'!$13:$13,0))</f>
        <v>49.059525000000001</v>
      </c>
      <c r="G124">
        <f>INDEX('AEO 2023 Table 52'!53:53,MATCH(G$67,'AEO 2023 Table 52'!$13:$13,0))</f>
        <v>48.790646000000002</v>
      </c>
      <c r="H124">
        <f>INDEX('AEO 2023 Table 52'!53:53,MATCH(H$67,'AEO 2023 Table 52'!$13:$13,0))</f>
        <v>48.645771000000003</v>
      </c>
      <c r="I124">
        <f>INDEX('AEO 2023 Table 52'!53:53,MATCH(I$67,'AEO 2023 Table 52'!$13:$13,0))</f>
        <v>48.713425000000001</v>
      </c>
      <c r="J124">
        <f>INDEX('AEO 2023 Table 52'!53:53,MATCH(J$67,'AEO 2023 Table 52'!$13:$13,0))</f>
        <v>48.541077000000001</v>
      </c>
      <c r="K124">
        <f>INDEX('AEO 2023 Table 52'!53:53,MATCH(K$67,'AEO 2023 Table 52'!$13:$13,0))</f>
        <v>48.446415000000002</v>
      </c>
      <c r="L124">
        <f>INDEX('AEO 2023 Table 52'!53:53,MATCH(L$67,'AEO 2023 Table 52'!$13:$13,0))</f>
        <v>48.361319999999999</v>
      </c>
      <c r="M124">
        <f>INDEX('AEO 2023 Table 52'!53:53,MATCH(M$67,'AEO 2023 Table 52'!$13:$13,0))</f>
        <v>48.295929000000001</v>
      </c>
      <c r="N124">
        <f>INDEX('AEO 2023 Table 52'!53:53,MATCH(N$67,'AEO 2023 Table 52'!$13:$13,0))</f>
        <v>48.157432999999997</v>
      </c>
      <c r="O124">
        <f>INDEX('AEO 2023 Table 52'!53:53,MATCH(O$67,'AEO 2023 Table 52'!$13:$13,0))</f>
        <v>48.018467000000001</v>
      </c>
      <c r="P124">
        <f>INDEX('AEO 2023 Table 52'!53:53,MATCH(P$67,'AEO 2023 Table 52'!$13:$13,0))</f>
        <v>47.896076000000001</v>
      </c>
      <c r="Q124">
        <f>INDEX('AEO 2023 Table 52'!53:53,MATCH(Q$67,'AEO 2023 Table 52'!$13:$13,0))</f>
        <v>47.861778000000001</v>
      </c>
      <c r="R124">
        <f>INDEX('AEO 2023 Table 52'!53:53,MATCH(R$67,'AEO 2023 Table 52'!$13:$13,0))</f>
        <v>47.832348000000003</v>
      </c>
      <c r="S124">
        <f>INDEX('AEO 2023 Table 52'!53:53,MATCH(S$67,'AEO 2023 Table 52'!$13:$13,0))</f>
        <v>47.785145</v>
      </c>
      <c r="T124">
        <f>INDEX('AEO 2023 Table 52'!53:53,MATCH(T$67,'AEO 2023 Table 52'!$13:$13,0))</f>
        <v>47.784981000000002</v>
      </c>
      <c r="U124">
        <f>INDEX('AEO 2023 Table 52'!53:53,MATCH(U$67,'AEO 2023 Table 52'!$13:$13,0))</f>
        <v>47.789444000000003</v>
      </c>
      <c r="V124">
        <f>INDEX('AEO 2023 Table 52'!53:53,MATCH(V$67,'AEO 2023 Table 52'!$13:$13,0))</f>
        <v>47.801163000000003</v>
      </c>
      <c r="W124">
        <f>INDEX('AEO 2023 Table 52'!53:53,MATCH(W$67,'AEO 2023 Table 52'!$13:$13,0))</f>
        <v>47.823334000000003</v>
      </c>
      <c r="X124">
        <f>INDEX('AEO 2023 Table 52'!53:53,MATCH(X$67,'AEO 2023 Table 52'!$13:$13,0))</f>
        <v>47.826079999999997</v>
      </c>
      <c r="Y124">
        <f>INDEX('AEO 2023 Table 52'!53:53,MATCH(Y$67,'AEO 2023 Table 52'!$13:$13,0))</f>
        <v>47.823523999999999</v>
      </c>
      <c r="Z124">
        <f>INDEX('AEO 2023 Table 52'!53:53,MATCH(Z$67,'AEO 2023 Table 52'!$13:$13,0))</f>
        <v>47.832259999999998</v>
      </c>
      <c r="AA124">
        <f>INDEX('AEO 2023 Table 52'!53:53,MATCH(AA$67,'AEO 2023 Table 52'!$13:$13,0))</f>
        <v>47.837314999999997</v>
      </c>
      <c r="AB124">
        <f>INDEX('AEO 2023 Table 52'!53:53,MATCH(AB$67,'AEO 2023 Table 52'!$13:$13,0))</f>
        <v>47.838737000000002</v>
      </c>
      <c r="AC124">
        <f>INDEX('AEO 2023 Table 52'!53:53,MATCH(AC$67,'AEO 2023 Table 52'!$13:$13,0))</f>
        <v>47.843254000000002</v>
      </c>
      <c r="AD124">
        <f>INDEX('AEO 2023 Table 52'!53:53,MATCH(AD$67,'AEO 2023 Table 52'!$13:$13,0))</f>
        <v>47.852893999999999</v>
      </c>
      <c r="AE124">
        <f>INDEX('AEO 2023 Table 52'!53:53,MATCH(AE$67,'AEO 2023 Table 52'!$13:$13,0))</f>
        <v>47.836216</v>
      </c>
    </row>
    <row r="125" spans="1:31" x14ac:dyDescent="0.35">
      <c r="A125" t="str">
        <f>'AEO 2022 Table 52'!A52</f>
        <v>LDP000:fa_CompactCars</v>
      </c>
      <c r="B125">
        <f>INDEX('AEO 2022 Table 52'!52:52,MATCH(B$67,'AEO 2022 Table 52'!$14:$14,0))</f>
        <v>40.867023000000003</v>
      </c>
      <c r="C125">
        <f>INDEX('AEO 2023 Table 52'!54:54,MATCH(C$67,'AEO 2023 Table 52'!$13:$13,0))</f>
        <v>40.264102999999999</v>
      </c>
      <c r="D125">
        <f>INDEX('AEO 2023 Table 52'!54:54,MATCH(D$67,'AEO 2023 Table 52'!$13:$13,0))</f>
        <v>39.834015000000001</v>
      </c>
      <c r="E125">
        <f>INDEX('AEO 2023 Table 52'!54:54,MATCH(E$67,'AEO 2023 Table 52'!$13:$13,0))</f>
        <v>39.560096999999999</v>
      </c>
      <c r="F125">
        <f>INDEX('AEO 2023 Table 52'!54:54,MATCH(F$67,'AEO 2023 Table 52'!$13:$13,0))</f>
        <v>39.281680999999999</v>
      </c>
      <c r="G125">
        <f>INDEX('AEO 2023 Table 52'!54:54,MATCH(G$67,'AEO 2023 Table 52'!$13:$13,0))</f>
        <v>39.019981000000001</v>
      </c>
      <c r="H125">
        <f>INDEX('AEO 2023 Table 52'!54:54,MATCH(H$67,'AEO 2023 Table 52'!$13:$13,0))</f>
        <v>38.890484000000001</v>
      </c>
      <c r="I125">
        <f>INDEX('AEO 2023 Table 52'!54:54,MATCH(I$67,'AEO 2023 Table 52'!$13:$13,0))</f>
        <v>38.933731000000002</v>
      </c>
      <c r="J125">
        <f>INDEX('AEO 2023 Table 52'!54:54,MATCH(J$67,'AEO 2023 Table 52'!$13:$13,0))</f>
        <v>38.787143999999998</v>
      </c>
      <c r="K125">
        <f>INDEX('AEO 2023 Table 52'!54:54,MATCH(K$67,'AEO 2023 Table 52'!$13:$13,0))</f>
        <v>38.72052</v>
      </c>
      <c r="L125">
        <f>INDEX('AEO 2023 Table 52'!54:54,MATCH(L$67,'AEO 2023 Table 52'!$13:$13,0))</f>
        <v>38.653140999999998</v>
      </c>
      <c r="M125">
        <f>INDEX('AEO 2023 Table 52'!54:54,MATCH(M$67,'AEO 2023 Table 52'!$13:$13,0))</f>
        <v>38.599578999999999</v>
      </c>
      <c r="N125">
        <f>INDEX('AEO 2023 Table 52'!54:54,MATCH(N$67,'AEO 2023 Table 52'!$13:$13,0))</f>
        <v>38.468783999999999</v>
      </c>
      <c r="O125">
        <f>INDEX('AEO 2023 Table 52'!54:54,MATCH(O$67,'AEO 2023 Table 52'!$13:$13,0))</f>
        <v>38.325470000000003</v>
      </c>
      <c r="P125">
        <f>INDEX('AEO 2023 Table 52'!54:54,MATCH(P$67,'AEO 2023 Table 52'!$13:$13,0))</f>
        <v>38.196658999999997</v>
      </c>
      <c r="Q125">
        <f>INDEX('AEO 2023 Table 52'!54:54,MATCH(Q$67,'AEO 2023 Table 52'!$13:$13,0))</f>
        <v>38.148448999999999</v>
      </c>
      <c r="R125">
        <f>INDEX('AEO 2023 Table 52'!54:54,MATCH(R$67,'AEO 2023 Table 52'!$13:$13,0))</f>
        <v>38.109527999999997</v>
      </c>
      <c r="S125">
        <f>INDEX('AEO 2023 Table 52'!54:54,MATCH(S$67,'AEO 2023 Table 52'!$13:$13,0))</f>
        <v>38.060478000000003</v>
      </c>
      <c r="T125">
        <f>INDEX('AEO 2023 Table 52'!54:54,MATCH(T$67,'AEO 2023 Table 52'!$13:$13,0))</f>
        <v>38.048912000000001</v>
      </c>
      <c r="U125">
        <f>INDEX('AEO 2023 Table 52'!54:54,MATCH(U$67,'AEO 2023 Table 52'!$13:$13,0))</f>
        <v>38.050800000000002</v>
      </c>
      <c r="V125">
        <f>INDEX('AEO 2023 Table 52'!54:54,MATCH(V$67,'AEO 2023 Table 52'!$13:$13,0))</f>
        <v>38.060882999999997</v>
      </c>
      <c r="W125">
        <f>INDEX('AEO 2023 Table 52'!54:54,MATCH(W$67,'AEO 2023 Table 52'!$13:$13,0))</f>
        <v>38.081657</v>
      </c>
      <c r="X125">
        <f>INDEX('AEO 2023 Table 52'!54:54,MATCH(X$67,'AEO 2023 Table 52'!$13:$13,0))</f>
        <v>38.090611000000003</v>
      </c>
      <c r="Y125">
        <f>INDEX('AEO 2023 Table 52'!54:54,MATCH(Y$67,'AEO 2023 Table 52'!$13:$13,0))</f>
        <v>38.100208000000002</v>
      </c>
      <c r="Z125">
        <f>INDEX('AEO 2023 Table 52'!54:54,MATCH(Z$67,'AEO 2023 Table 52'!$13:$13,0))</f>
        <v>38.113906999999998</v>
      </c>
      <c r="AA125">
        <f>INDEX('AEO 2023 Table 52'!54:54,MATCH(AA$67,'AEO 2023 Table 52'!$13:$13,0))</f>
        <v>38.128219999999999</v>
      </c>
      <c r="AB125">
        <f>INDEX('AEO 2023 Table 52'!54:54,MATCH(AB$67,'AEO 2023 Table 52'!$13:$13,0))</f>
        <v>38.140647999999999</v>
      </c>
      <c r="AC125">
        <f>INDEX('AEO 2023 Table 52'!54:54,MATCH(AC$67,'AEO 2023 Table 52'!$13:$13,0))</f>
        <v>38.155945000000003</v>
      </c>
      <c r="AD125">
        <f>INDEX('AEO 2023 Table 52'!54:54,MATCH(AD$67,'AEO 2023 Table 52'!$13:$13,0))</f>
        <v>38.172767999999998</v>
      </c>
      <c r="AE125">
        <f>INDEX('AEO 2023 Table 52'!54:54,MATCH(AE$67,'AEO 2023 Table 52'!$13:$13,0))</f>
        <v>38.166843</v>
      </c>
    </row>
    <row r="126" spans="1:31" x14ac:dyDescent="0.35">
      <c r="A126" t="str">
        <f>'AEO 2022 Table 52'!A53</f>
        <v>LDP000:fa_MidsizeCars</v>
      </c>
      <c r="B126">
        <f>INDEX('AEO 2022 Table 52'!53:53,MATCH(B$67,'AEO 2022 Table 52'!$14:$14,0))</f>
        <v>42.487544999999997</v>
      </c>
      <c r="C126">
        <f>INDEX('AEO 2023 Table 52'!55:55,MATCH(C$67,'AEO 2023 Table 52'!$13:$13,0))</f>
        <v>42.385081999999997</v>
      </c>
      <c r="D126">
        <f>INDEX('AEO 2023 Table 52'!55:55,MATCH(D$67,'AEO 2023 Table 52'!$13:$13,0))</f>
        <v>41.943924000000003</v>
      </c>
      <c r="E126">
        <f>INDEX('AEO 2023 Table 52'!55:55,MATCH(E$67,'AEO 2023 Table 52'!$13:$13,0))</f>
        <v>41.585887999999997</v>
      </c>
      <c r="F126">
        <f>INDEX('AEO 2023 Table 52'!55:55,MATCH(F$67,'AEO 2023 Table 52'!$13:$13,0))</f>
        <v>41.376987</v>
      </c>
      <c r="G126">
        <f>INDEX('AEO 2023 Table 52'!55:55,MATCH(G$67,'AEO 2023 Table 52'!$13:$13,0))</f>
        <v>41.101025</v>
      </c>
      <c r="H126">
        <f>INDEX('AEO 2023 Table 52'!55:55,MATCH(H$67,'AEO 2023 Table 52'!$13:$13,0))</f>
        <v>40.954346000000001</v>
      </c>
      <c r="I126">
        <f>INDEX('AEO 2023 Table 52'!55:55,MATCH(I$67,'AEO 2023 Table 52'!$13:$13,0))</f>
        <v>40.971935000000002</v>
      </c>
      <c r="J126">
        <f>INDEX('AEO 2023 Table 52'!55:55,MATCH(J$67,'AEO 2023 Table 52'!$13:$13,0))</f>
        <v>40.817345000000003</v>
      </c>
      <c r="K126">
        <f>INDEX('AEO 2023 Table 52'!55:55,MATCH(K$67,'AEO 2023 Table 52'!$13:$13,0))</f>
        <v>40.746600999999998</v>
      </c>
      <c r="L126">
        <f>INDEX('AEO 2023 Table 52'!55:55,MATCH(L$67,'AEO 2023 Table 52'!$13:$13,0))</f>
        <v>40.663848999999999</v>
      </c>
      <c r="M126">
        <f>INDEX('AEO 2023 Table 52'!55:55,MATCH(M$67,'AEO 2023 Table 52'!$13:$13,0))</f>
        <v>40.598433999999997</v>
      </c>
      <c r="N126">
        <f>INDEX('AEO 2023 Table 52'!55:55,MATCH(N$67,'AEO 2023 Table 52'!$13:$13,0))</f>
        <v>40.451973000000002</v>
      </c>
      <c r="O126">
        <f>INDEX('AEO 2023 Table 52'!55:55,MATCH(O$67,'AEO 2023 Table 52'!$13:$13,0))</f>
        <v>40.293846000000002</v>
      </c>
      <c r="P126">
        <f>INDEX('AEO 2023 Table 52'!55:55,MATCH(P$67,'AEO 2023 Table 52'!$13:$13,0))</f>
        <v>40.157532000000003</v>
      </c>
      <c r="Q126">
        <f>INDEX('AEO 2023 Table 52'!55:55,MATCH(Q$67,'AEO 2023 Table 52'!$13:$13,0))</f>
        <v>40.093871999999998</v>
      </c>
      <c r="R126">
        <f>INDEX('AEO 2023 Table 52'!55:55,MATCH(R$67,'AEO 2023 Table 52'!$13:$13,0))</f>
        <v>40.041721000000003</v>
      </c>
      <c r="S126">
        <f>INDEX('AEO 2023 Table 52'!55:55,MATCH(S$67,'AEO 2023 Table 52'!$13:$13,0))</f>
        <v>39.987147999999998</v>
      </c>
      <c r="T126">
        <f>INDEX('AEO 2023 Table 52'!55:55,MATCH(T$67,'AEO 2023 Table 52'!$13:$13,0))</f>
        <v>39.972504000000001</v>
      </c>
      <c r="U126">
        <f>INDEX('AEO 2023 Table 52'!55:55,MATCH(U$67,'AEO 2023 Table 52'!$13:$13,0))</f>
        <v>39.968570999999997</v>
      </c>
      <c r="V126">
        <f>INDEX('AEO 2023 Table 52'!55:55,MATCH(V$67,'AEO 2023 Table 52'!$13:$13,0))</f>
        <v>39.974716000000001</v>
      </c>
      <c r="W126">
        <f>INDEX('AEO 2023 Table 52'!55:55,MATCH(W$67,'AEO 2023 Table 52'!$13:$13,0))</f>
        <v>39.990344999999998</v>
      </c>
      <c r="X126">
        <f>INDEX('AEO 2023 Table 52'!55:55,MATCH(X$67,'AEO 2023 Table 52'!$13:$13,0))</f>
        <v>39.994537000000001</v>
      </c>
      <c r="Y126">
        <f>INDEX('AEO 2023 Table 52'!55:55,MATCH(Y$67,'AEO 2023 Table 52'!$13:$13,0))</f>
        <v>40.003506000000002</v>
      </c>
      <c r="Z126">
        <f>INDEX('AEO 2023 Table 52'!55:55,MATCH(Z$67,'AEO 2023 Table 52'!$13:$13,0))</f>
        <v>40.014682999999998</v>
      </c>
      <c r="AA126">
        <f>INDEX('AEO 2023 Table 52'!55:55,MATCH(AA$67,'AEO 2023 Table 52'!$13:$13,0))</f>
        <v>40.026767999999997</v>
      </c>
      <c r="AB126">
        <f>INDEX('AEO 2023 Table 52'!55:55,MATCH(AB$67,'AEO 2023 Table 52'!$13:$13,0))</f>
        <v>40.038615999999998</v>
      </c>
      <c r="AC126">
        <f>INDEX('AEO 2023 Table 52'!55:55,MATCH(AC$67,'AEO 2023 Table 52'!$13:$13,0))</f>
        <v>40.051803999999997</v>
      </c>
      <c r="AD126">
        <f>INDEX('AEO 2023 Table 52'!55:55,MATCH(AD$67,'AEO 2023 Table 52'!$13:$13,0))</f>
        <v>40.066688999999997</v>
      </c>
      <c r="AE126">
        <f>INDEX('AEO 2023 Table 52'!55:55,MATCH(AE$67,'AEO 2023 Table 52'!$13:$13,0))</f>
        <v>40.060284000000003</v>
      </c>
    </row>
    <row r="127" spans="1:31" x14ac:dyDescent="0.35">
      <c r="A127" t="str">
        <f>'AEO 2022 Table 52'!A54</f>
        <v>LDP000:fa_LargeCars</v>
      </c>
      <c r="B127">
        <f>INDEX('AEO 2022 Table 52'!54:54,MATCH(B$67,'AEO 2022 Table 52'!$14:$14,0))</f>
        <v>51.370598000000001</v>
      </c>
      <c r="C127">
        <f>INDEX('AEO 2023 Table 52'!56:56,MATCH(C$67,'AEO 2023 Table 52'!$13:$13,0))</f>
        <v>44.794201000000001</v>
      </c>
      <c r="D127">
        <f>INDEX('AEO 2023 Table 52'!56:56,MATCH(D$67,'AEO 2023 Table 52'!$13:$13,0))</f>
        <v>44.286793000000003</v>
      </c>
      <c r="E127">
        <f>INDEX('AEO 2023 Table 52'!56:56,MATCH(E$67,'AEO 2023 Table 52'!$13:$13,0))</f>
        <v>43.951003999999998</v>
      </c>
      <c r="F127">
        <f>INDEX('AEO 2023 Table 52'!56:56,MATCH(F$67,'AEO 2023 Table 52'!$13:$13,0))</f>
        <v>43.618870000000001</v>
      </c>
      <c r="G127">
        <f>INDEX('AEO 2023 Table 52'!56:56,MATCH(G$67,'AEO 2023 Table 52'!$13:$13,0))</f>
        <v>43.302577999999997</v>
      </c>
      <c r="H127">
        <f>INDEX('AEO 2023 Table 52'!56:56,MATCH(H$67,'AEO 2023 Table 52'!$13:$13,0))</f>
        <v>43.139133000000001</v>
      </c>
      <c r="I127">
        <f>INDEX('AEO 2023 Table 52'!56:56,MATCH(I$67,'AEO 2023 Table 52'!$13:$13,0))</f>
        <v>43.121127999999999</v>
      </c>
      <c r="J127">
        <f>INDEX('AEO 2023 Table 52'!56:56,MATCH(J$67,'AEO 2023 Table 52'!$13:$13,0))</f>
        <v>42.965617999999999</v>
      </c>
      <c r="K127">
        <f>INDEX('AEO 2023 Table 52'!56:56,MATCH(K$67,'AEO 2023 Table 52'!$13:$13,0))</f>
        <v>42.897255000000001</v>
      </c>
      <c r="L127">
        <f>INDEX('AEO 2023 Table 52'!56:56,MATCH(L$67,'AEO 2023 Table 52'!$13:$13,0))</f>
        <v>42.800784999999998</v>
      </c>
      <c r="M127">
        <f>INDEX('AEO 2023 Table 52'!56:56,MATCH(M$67,'AEO 2023 Table 52'!$13:$13,0))</f>
        <v>42.727584999999998</v>
      </c>
      <c r="N127">
        <f>INDEX('AEO 2023 Table 52'!56:56,MATCH(N$67,'AEO 2023 Table 52'!$13:$13,0))</f>
        <v>42.574959</v>
      </c>
      <c r="O127">
        <f>INDEX('AEO 2023 Table 52'!56:56,MATCH(O$67,'AEO 2023 Table 52'!$13:$13,0))</f>
        <v>42.416038999999998</v>
      </c>
      <c r="P127">
        <f>INDEX('AEO 2023 Table 52'!56:56,MATCH(P$67,'AEO 2023 Table 52'!$13:$13,0))</f>
        <v>42.272677999999999</v>
      </c>
      <c r="Q127">
        <f>INDEX('AEO 2023 Table 52'!56:56,MATCH(Q$67,'AEO 2023 Table 52'!$13:$13,0))</f>
        <v>42.201450000000001</v>
      </c>
      <c r="R127">
        <f>INDEX('AEO 2023 Table 52'!56:56,MATCH(R$67,'AEO 2023 Table 52'!$13:$13,0))</f>
        <v>42.139771000000003</v>
      </c>
      <c r="S127">
        <f>INDEX('AEO 2023 Table 52'!56:56,MATCH(S$67,'AEO 2023 Table 52'!$13:$13,0))</f>
        <v>42.076458000000002</v>
      </c>
      <c r="T127">
        <f>INDEX('AEO 2023 Table 52'!56:56,MATCH(T$67,'AEO 2023 Table 52'!$13:$13,0))</f>
        <v>42.052567000000003</v>
      </c>
      <c r="U127">
        <f>INDEX('AEO 2023 Table 52'!56:56,MATCH(U$67,'AEO 2023 Table 52'!$13:$13,0))</f>
        <v>42.040984999999999</v>
      </c>
      <c r="V127">
        <f>INDEX('AEO 2023 Table 52'!56:56,MATCH(V$67,'AEO 2023 Table 52'!$13:$13,0))</f>
        <v>42.037650999999997</v>
      </c>
      <c r="W127">
        <f>INDEX('AEO 2023 Table 52'!56:56,MATCH(W$67,'AEO 2023 Table 52'!$13:$13,0))</f>
        <v>42.049602999999998</v>
      </c>
      <c r="X127">
        <f>INDEX('AEO 2023 Table 52'!56:56,MATCH(X$67,'AEO 2023 Table 52'!$13:$13,0))</f>
        <v>42.048271</v>
      </c>
      <c r="Y127">
        <f>INDEX('AEO 2023 Table 52'!56:56,MATCH(Y$67,'AEO 2023 Table 52'!$13:$13,0))</f>
        <v>42.049228999999997</v>
      </c>
      <c r="Z127">
        <f>INDEX('AEO 2023 Table 52'!56:56,MATCH(Z$67,'AEO 2023 Table 52'!$13:$13,0))</f>
        <v>42.054076999999999</v>
      </c>
      <c r="AA127">
        <f>INDEX('AEO 2023 Table 52'!56:56,MATCH(AA$67,'AEO 2023 Table 52'!$13:$13,0))</f>
        <v>42.059040000000003</v>
      </c>
      <c r="AB127">
        <f>INDEX('AEO 2023 Table 52'!56:56,MATCH(AB$67,'AEO 2023 Table 52'!$13:$13,0))</f>
        <v>42.063896</v>
      </c>
      <c r="AC127">
        <f>INDEX('AEO 2023 Table 52'!56:56,MATCH(AC$67,'AEO 2023 Table 52'!$13:$13,0))</f>
        <v>42.070231999999997</v>
      </c>
      <c r="AD127">
        <f>INDEX('AEO 2023 Table 52'!56:56,MATCH(AD$67,'AEO 2023 Table 52'!$13:$13,0))</f>
        <v>42.078152000000003</v>
      </c>
      <c r="AE127">
        <f>INDEX('AEO 2023 Table 52'!56:56,MATCH(AE$67,'AEO 2023 Table 52'!$13:$13,0))</f>
        <v>42.064934000000001</v>
      </c>
    </row>
    <row r="128" spans="1:31" x14ac:dyDescent="0.35">
      <c r="A128" t="str">
        <f>'AEO 2022 Table 52'!A55</f>
        <v>LDP000:fa_TwoSeaterCars</v>
      </c>
      <c r="B128">
        <f>INDEX('AEO 2022 Table 52'!55:55,MATCH(B$67,'AEO 2022 Table 52'!$14:$14,0))</f>
        <v>112.27171300000001</v>
      </c>
      <c r="C128">
        <f>INDEX('AEO 2023 Table 52'!57:57,MATCH(C$67,'AEO 2023 Table 52'!$13:$13,0))</f>
        <v>82.778267</v>
      </c>
      <c r="D128">
        <f>INDEX('AEO 2023 Table 52'!57:57,MATCH(D$67,'AEO 2023 Table 52'!$13:$13,0))</f>
        <v>82.280258000000003</v>
      </c>
      <c r="E128">
        <f>INDEX('AEO 2023 Table 52'!57:57,MATCH(E$67,'AEO 2023 Table 52'!$13:$13,0))</f>
        <v>81.948311000000004</v>
      </c>
      <c r="F128">
        <f>INDEX('AEO 2023 Table 52'!57:57,MATCH(F$67,'AEO 2023 Table 52'!$13:$13,0))</f>
        <v>81.785149000000004</v>
      </c>
      <c r="G128">
        <f>INDEX('AEO 2023 Table 52'!57:57,MATCH(G$67,'AEO 2023 Table 52'!$13:$13,0))</f>
        <v>81.467528999999999</v>
      </c>
      <c r="H128">
        <f>INDEX('AEO 2023 Table 52'!57:57,MATCH(H$67,'AEO 2023 Table 52'!$13:$13,0))</f>
        <v>81.354836000000006</v>
      </c>
      <c r="I128">
        <f>INDEX('AEO 2023 Table 52'!57:57,MATCH(I$67,'AEO 2023 Table 52'!$13:$13,0))</f>
        <v>81.422272000000007</v>
      </c>
      <c r="J128">
        <f>INDEX('AEO 2023 Table 52'!57:57,MATCH(J$67,'AEO 2023 Table 52'!$13:$13,0))</f>
        <v>81.248244999999997</v>
      </c>
      <c r="K128">
        <f>INDEX('AEO 2023 Table 52'!57:57,MATCH(K$67,'AEO 2023 Table 52'!$13:$13,0))</f>
        <v>81.154426999999998</v>
      </c>
      <c r="L128">
        <f>INDEX('AEO 2023 Table 52'!57:57,MATCH(L$67,'AEO 2023 Table 52'!$13:$13,0))</f>
        <v>81.046547000000004</v>
      </c>
      <c r="M128">
        <f>INDEX('AEO 2023 Table 52'!57:57,MATCH(M$67,'AEO 2023 Table 52'!$13:$13,0))</f>
        <v>80.967758000000003</v>
      </c>
      <c r="N128">
        <f>INDEX('AEO 2023 Table 52'!57:57,MATCH(N$67,'AEO 2023 Table 52'!$13:$13,0))</f>
        <v>80.813614000000001</v>
      </c>
      <c r="O128">
        <f>INDEX('AEO 2023 Table 52'!57:57,MATCH(O$67,'AEO 2023 Table 52'!$13:$13,0))</f>
        <v>80.650513000000004</v>
      </c>
      <c r="P128">
        <f>INDEX('AEO 2023 Table 52'!57:57,MATCH(P$67,'AEO 2023 Table 52'!$13:$13,0))</f>
        <v>80.496291999999997</v>
      </c>
      <c r="Q128">
        <f>INDEX('AEO 2023 Table 52'!57:57,MATCH(Q$67,'AEO 2023 Table 52'!$13:$13,0))</f>
        <v>80.421920999999998</v>
      </c>
      <c r="R128">
        <f>INDEX('AEO 2023 Table 52'!57:57,MATCH(R$67,'AEO 2023 Table 52'!$13:$13,0))</f>
        <v>80.352219000000005</v>
      </c>
      <c r="S128">
        <f>INDEX('AEO 2023 Table 52'!57:57,MATCH(S$67,'AEO 2023 Table 52'!$13:$13,0))</f>
        <v>80.273635999999996</v>
      </c>
      <c r="T128">
        <f>INDEX('AEO 2023 Table 52'!57:57,MATCH(T$67,'AEO 2023 Table 52'!$13:$13,0))</f>
        <v>80.237792999999996</v>
      </c>
      <c r="U128">
        <f>INDEX('AEO 2023 Table 52'!57:57,MATCH(U$67,'AEO 2023 Table 52'!$13:$13,0))</f>
        <v>80.215812999999997</v>
      </c>
      <c r="V128">
        <f>INDEX('AEO 2023 Table 52'!57:57,MATCH(V$67,'AEO 2023 Table 52'!$13:$13,0))</f>
        <v>80.199378999999993</v>
      </c>
      <c r="W128">
        <f>INDEX('AEO 2023 Table 52'!57:57,MATCH(W$67,'AEO 2023 Table 52'!$13:$13,0))</f>
        <v>80.196372999999994</v>
      </c>
      <c r="X128">
        <f>INDEX('AEO 2023 Table 52'!57:57,MATCH(X$67,'AEO 2023 Table 52'!$13:$13,0))</f>
        <v>80.180244000000002</v>
      </c>
      <c r="Y128">
        <f>INDEX('AEO 2023 Table 52'!57:57,MATCH(Y$67,'AEO 2023 Table 52'!$13:$13,0))</f>
        <v>80.169510000000002</v>
      </c>
      <c r="Z128">
        <f>INDEX('AEO 2023 Table 52'!57:57,MATCH(Z$67,'AEO 2023 Table 52'!$13:$13,0))</f>
        <v>80.161841999999993</v>
      </c>
      <c r="AA128">
        <f>INDEX('AEO 2023 Table 52'!57:57,MATCH(AA$67,'AEO 2023 Table 52'!$13:$13,0))</f>
        <v>80.155281000000002</v>
      </c>
      <c r="AB128">
        <f>INDEX('AEO 2023 Table 52'!57:57,MATCH(AB$67,'AEO 2023 Table 52'!$13:$13,0))</f>
        <v>80.149474999999995</v>
      </c>
      <c r="AC128">
        <f>INDEX('AEO 2023 Table 52'!57:57,MATCH(AC$67,'AEO 2023 Table 52'!$13:$13,0))</f>
        <v>80.145163999999994</v>
      </c>
      <c r="AD128">
        <f>INDEX('AEO 2023 Table 52'!57:57,MATCH(AD$67,'AEO 2023 Table 52'!$13:$13,0))</f>
        <v>80.142280999999997</v>
      </c>
      <c r="AE128">
        <f>INDEX('AEO 2023 Table 52'!57:57,MATCH(AE$67,'AEO 2023 Table 52'!$13:$13,0))</f>
        <v>80.118056999999993</v>
      </c>
    </row>
    <row r="129" spans="1:31" x14ac:dyDescent="0.35">
      <c r="A129" t="str">
        <f>'AEO 2022 Table 52'!A56</f>
        <v>LDP000:fa_SmallCrossCar</v>
      </c>
      <c r="B129">
        <f>INDEX('AEO 2022 Table 52'!56:56,MATCH(B$67,'AEO 2022 Table 52'!$14:$14,0))</f>
        <v>38.713158</v>
      </c>
      <c r="C129">
        <f>INDEX('AEO 2023 Table 52'!58:58,MATCH(C$67,'AEO 2023 Table 52'!$13:$13,0))</f>
        <v>40.737411000000002</v>
      </c>
      <c r="D129">
        <f>INDEX('AEO 2023 Table 52'!58:58,MATCH(D$67,'AEO 2023 Table 52'!$13:$13,0))</f>
        <v>40.233727000000002</v>
      </c>
      <c r="E129">
        <f>INDEX('AEO 2023 Table 52'!58:58,MATCH(E$67,'AEO 2023 Table 52'!$13:$13,0))</f>
        <v>39.851790999999999</v>
      </c>
      <c r="F129">
        <f>INDEX('AEO 2023 Table 52'!58:58,MATCH(F$67,'AEO 2023 Table 52'!$13:$13,0))</f>
        <v>39.589328999999999</v>
      </c>
      <c r="G129">
        <f>INDEX('AEO 2023 Table 52'!58:58,MATCH(G$67,'AEO 2023 Table 52'!$13:$13,0))</f>
        <v>39.267555000000002</v>
      </c>
      <c r="H129">
        <f>INDEX('AEO 2023 Table 52'!58:58,MATCH(H$67,'AEO 2023 Table 52'!$13:$13,0))</f>
        <v>39.106929999999998</v>
      </c>
      <c r="I129">
        <f>INDEX('AEO 2023 Table 52'!58:58,MATCH(I$67,'AEO 2023 Table 52'!$13:$13,0))</f>
        <v>39.115433000000003</v>
      </c>
      <c r="J129">
        <f>INDEX('AEO 2023 Table 52'!58:58,MATCH(J$67,'AEO 2023 Table 52'!$13:$13,0))</f>
        <v>38.943171999999997</v>
      </c>
      <c r="K129">
        <f>INDEX('AEO 2023 Table 52'!58:58,MATCH(K$67,'AEO 2023 Table 52'!$13:$13,0))</f>
        <v>38.867271000000002</v>
      </c>
      <c r="L129">
        <f>INDEX('AEO 2023 Table 52'!58:58,MATCH(L$67,'AEO 2023 Table 52'!$13:$13,0))</f>
        <v>38.771526000000001</v>
      </c>
      <c r="M129">
        <f>INDEX('AEO 2023 Table 52'!58:58,MATCH(M$67,'AEO 2023 Table 52'!$13:$13,0))</f>
        <v>38.683689000000001</v>
      </c>
      <c r="N129">
        <f>INDEX('AEO 2023 Table 52'!58:58,MATCH(N$67,'AEO 2023 Table 52'!$13:$13,0))</f>
        <v>38.517971000000003</v>
      </c>
      <c r="O129">
        <f>INDEX('AEO 2023 Table 52'!58:58,MATCH(O$67,'AEO 2023 Table 52'!$13:$13,0))</f>
        <v>38.349606000000001</v>
      </c>
      <c r="P129">
        <f>INDEX('AEO 2023 Table 52'!58:58,MATCH(P$67,'AEO 2023 Table 52'!$13:$13,0))</f>
        <v>38.195759000000002</v>
      </c>
      <c r="Q129">
        <f>INDEX('AEO 2023 Table 52'!58:58,MATCH(Q$67,'AEO 2023 Table 52'!$13:$13,0))</f>
        <v>38.115799000000003</v>
      </c>
      <c r="R129">
        <f>INDEX('AEO 2023 Table 52'!58:58,MATCH(R$67,'AEO 2023 Table 52'!$13:$13,0))</f>
        <v>38.046790999999999</v>
      </c>
      <c r="S129">
        <f>INDEX('AEO 2023 Table 52'!58:58,MATCH(S$67,'AEO 2023 Table 52'!$13:$13,0))</f>
        <v>37.968372000000002</v>
      </c>
      <c r="T129">
        <f>INDEX('AEO 2023 Table 52'!58:58,MATCH(T$67,'AEO 2023 Table 52'!$13:$13,0))</f>
        <v>37.942238000000003</v>
      </c>
      <c r="U129">
        <f>INDEX('AEO 2023 Table 52'!58:58,MATCH(U$67,'AEO 2023 Table 52'!$13:$13,0))</f>
        <v>37.923088</v>
      </c>
      <c r="V129">
        <f>INDEX('AEO 2023 Table 52'!58:58,MATCH(V$67,'AEO 2023 Table 52'!$13:$13,0))</f>
        <v>37.912703999999998</v>
      </c>
      <c r="W129">
        <f>INDEX('AEO 2023 Table 52'!58:58,MATCH(W$67,'AEO 2023 Table 52'!$13:$13,0))</f>
        <v>37.915534999999998</v>
      </c>
      <c r="X129">
        <f>INDEX('AEO 2023 Table 52'!58:58,MATCH(X$67,'AEO 2023 Table 52'!$13:$13,0))</f>
        <v>37.905898999999998</v>
      </c>
      <c r="Y129">
        <f>INDEX('AEO 2023 Table 52'!58:58,MATCH(Y$67,'AEO 2023 Table 52'!$13:$13,0))</f>
        <v>37.900779999999997</v>
      </c>
      <c r="Z129">
        <f>INDEX('AEO 2023 Table 52'!58:58,MATCH(Z$67,'AEO 2023 Table 52'!$13:$13,0))</f>
        <v>37.898936999999997</v>
      </c>
      <c r="AA129">
        <f>INDEX('AEO 2023 Table 52'!58:58,MATCH(AA$67,'AEO 2023 Table 52'!$13:$13,0))</f>
        <v>37.897990999999998</v>
      </c>
      <c r="AB129">
        <f>INDEX('AEO 2023 Table 52'!58:58,MATCH(AB$67,'AEO 2023 Table 52'!$13:$13,0))</f>
        <v>37.895916</v>
      </c>
      <c r="AC129">
        <f>INDEX('AEO 2023 Table 52'!58:58,MATCH(AC$67,'AEO 2023 Table 52'!$13:$13,0))</f>
        <v>37.896811999999997</v>
      </c>
      <c r="AD129">
        <f>INDEX('AEO 2023 Table 52'!58:58,MATCH(AD$67,'AEO 2023 Table 52'!$13:$13,0))</f>
        <v>37.898857</v>
      </c>
      <c r="AE129">
        <f>INDEX('AEO 2023 Table 52'!58:58,MATCH(AE$67,'AEO 2023 Table 52'!$13:$13,0))</f>
        <v>37.879818</v>
      </c>
    </row>
    <row r="130" spans="1:31" x14ac:dyDescent="0.35">
      <c r="A130" t="str">
        <f>'AEO 2022 Table 52'!A57</f>
        <v>LDP000:fa_LargeCrossCar</v>
      </c>
      <c r="B130">
        <f>INDEX('AEO 2022 Table 52'!57:57,MATCH(B$67,'AEO 2022 Table 52'!$14:$14,0))</f>
        <v>51.326363000000001</v>
      </c>
      <c r="C130">
        <f>INDEX('AEO 2023 Table 52'!59:59,MATCH(C$67,'AEO 2023 Table 52'!$13:$13,0))</f>
        <v>52.616764000000003</v>
      </c>
      <c r="D130">
        <f>INDEX('AEO 2023 Table 52'!59:59,MATCH(D$67,'AEO 2023 Table 52'!$13:$13,0))</f>
        <v>52.012633999999998</v>
      </c>
      <c r="E130">
        <f>INDEX('AEO 2023 Table 52'!59:59,MATCH(E$67,'AEO 2023 Table 52'!$13:$13,0))</f>
        <v>51.558182000000002</v>
      </c>
      <c r="F130">
        <f>INDEX('AEO 2023 Table 52'!59:59,MATCH(F$67,'AEO 2023 Table 52'!$13:$13,0))</f>
        <v>51.223838999999998</v>
      </c>
      <c r="G130">
        <f>INDEX('AEO 2023 Table 52'!59:59,MATCH(G$67,'AEO 2023 Table 52'!$13:$13,0))</f>
        <v>50.874485</v>
      </c>
      <c r="H130">
        <f>INDEX('AEO 2023 Table 52'!59:59,MATCH(H$67,'AEO 2023 Table 52'!$13:$13,0))</f>
        <v>50.663780000000003</v>
      </c>
      <c r="I130">
        <f>INDEX('AEO 2023 Table 52'!59:59,MATCH(I$67,'AEO 2023 Table 52'!$13:$13,0))</f>
        <v>50.659191</v>
      </c>
      <c r="J130">
        <f>INDEX('AEO 2023 Table 52'!59:59,MATCH(J$67,'AEO 2023 Table 52'!$13:$13,0))</f>
        <v>50.466568000000002</v>
      </c>
      <c r="K130">
        <f>INDEX('AEO 2023 Table 52'!59:59,MATCH(K$67,'AEO 2023 Table 52'!$13:$13,0))</f>
        <v>50.368251999999998</v>
      </c>
      <c r="L130">
        <f>INDEX('AEO 2023 Table 52'!59:59,MATCH(L$67,'AEO 2023 Table 52'!$13:$13,0))</f>
        <v>50.247619999999998</v>
      </c>
      <c r="M130">
        <f>INDEX('AEO 2023 Table 52'!59:59,MATCH(M$67,'AEO 2023 Table 52'!$13:$13,0))</f>
        <v>50.148121000000003</v>
      </c>
      <c r="N130">
        <f>INDEX('AEO 2023 Table 52'!59:59,MATCH(N$67,'AEO 2023 Table 52'!$13:$13,0))</f>
        <v>49.968769000000002</v>
      </c>
      <c r="O130">
        <f>INDEX('AEO 2023 Table 52'!59:59,MATCH(O$67,'AEO 2023 Table 52'!$13:$13,0))</f>
        <v>49.783825</v>
      </c>
      <c r="P130">
        <f>INDEX('AEO 2023 Table 52'!59:59,MATCH(P$67,'AEO 2023 Table 52'!$13:$13,0))</f>
        <v>49.617752000000003</v>
      </c>
      <c r="Q130">
        <f>INDEX('AEO 2023 Table 52'!59:59,MATCH(Q$67,'AEO 2023 Table 52'!$13:$13,0))</f>
        <v>49.540030999999999</v>
      </c>
      <c r="R130">
        <f>INDEX('AEO 2023 Table 52'!59:59,MATCH(R$67,'AEO 2023 Table 52'!$13:$13,0))</f>
        <v>49.467751</v>
      </c>
      <c r="S130">
        <f>INDEX('AEO 2023 Table 52'!59:59,MATCH(S$67,'AEO 2023 Table 52'!$13:$13,0))</f>
        <v>49.381228999999998</v>
      </c>
      <c r="T130">
        <f>INDEX('AEO 2023 Table 52'!59:59,MATCH(T$67,'AEO 2023 Table 52'!$13:$13,0))</f>
        <v>49.347316999999997</v>
      </c>
      <c r="U130">
        <f>INDEX('AEO 2023 Table 52'!59:59,MATCH(U$67,'AEO 2023 Table 52'!$13:$13,0))</f>
        <v>49.320369999999997</v>
      </c>
      <c r="V130">
        <f>INDEX('AEO 2023 Table 52'!59:59,MATCH(V$67,'AEO 2023 Table 52'!$13:$13,0))</f>
        <v>49.298541999999998</v>
      </c>
      <c r="W130">
        <f>INDEX('AEO 2023 Table 52'!59:59,MATCH(W$67,'AEO 2023 Table 52'!$13:$13,0))</f>
        <v>49.289363999999999</v>
      </c>
      <c r="X130">
        <f>INDEX('AEO 2023 Table 52'!59:59,MATCH(X$67,'AEO 2023 Table 52'!$13:$13,0))</f>
        <v>49.266907000000003</v>
      </c>
      <c r="Y130">
        <f>INDEX('AEO 2023 Table 52'!59:59,MATCH(Y$67,'AEO 2023 Table 52'!$13:$13,0))</f>
        <v>49.250450000000001</v>
      </c>
      <c r="Z130">
        <f>INDEX('AEO 2023 Table 52'!59:59,MATCH(Z$67,'AEO 2023 Table 52'!$13:$13,0))</f>
        <v>49.235984999999999</v>
      </c>
      <c r="AA130">
        <f>INDEX('AEO 2023 Table 52'!59:59,MATCH(AA$67,'AEO 2023 Table 52'!$13:$13,0))</f>
        <v>49.224598</v>
      </c>
      <c r="AB130">
        <f>INDEX('AEO 2023 Table 52'!59:59,MATCH(AB$67,'AEO 2023 Table 52'!$13:$13,0))</f>
        <v>49.214371</v>
      </c>
      <c r="AC130">
        <f>INDEX('AEO 2023 Table 52'!59:59,MATCH(AC$67,'AEO 2023 Table 52'!$13:$13,0))</f>
        <v>49.205849000000001</v>
      </c>
      <c r="AD130">
        <f>INDEX('AEO 2023 Table 52'!59:59,MATCH(AD$67,'AEO 2023 Table 52'!$13:$13,0))</f>
        <v>49.197234999999999</v>
      </c>
      <c r="AE130">
        <f>INDEX('AEO 2023 Table 52'!59:59,MATCH(AE$67,'AEO 2023 Table 52'!$13:$13,0))</f>
        <v>49.169120999999997</v>
      </c>
    </row>
    <row r="131" spans="1:31" x14ac:dyDescent="0.35">
      <c r="A131" t="str">
        <f>'AEO 2022 Table 52'!A58</f>
        <v>LDP000:fa_SmallPickup</v>
      </c>
      <c r="B131">
        <f>INDEX('AEO 2022 Table 52'!58:58,MATCH(B$67,'AEO 2022 Table 52'!$14:$14,0))</f>
        <v>0</v>
      </c>
      <c r="C131">
        <f>INDEX('AEO 2023 Table 52'!60:60,MATCH(C$67,'AEO 2023 Table 52'!$13:$13,0))</f>
        <v>0</v>
      </c>
      <c r="D131">
        <f>INDEX('AEO 2023 Table 52'!60:60,MATCH(D$67,'AEO 2023 Table 52'!$13:$13,0))</f>
        <v>0</v>
      </c>
      <c r="E131">
        <f>INDEX('AEO 2023 Table 52'!60:60,MATCH(E$67,'AEO 2023 Table 52'!$13:$13,0))</f>
        <v>0</v>
      </c>
      <c r="F131">
        <f>INDEX('AEO 2023 Table 52'!60:60,MATCH(F$67,'AEO 2023 Table 52'!$13:$13,0))</f>
        <v>0</v>
      </c>
      <c r="G131">
        <f>INDEX('AEO 2023 Table 52'!60:60,MATCH(G$67,'AEO 2023 Table 52'!$13:$13,0))</f>
        <v>0</v>
      </c>
      <c r="H131">
        <f>INDEX('AEO 2023 Table 52'!60:60,MATCH(H$67,'AEO 2023 Table 52'!$13:$13,0))</f>
        <v>0</v>
      </c>
      <c r="I131">
        <f>INDEX('AEO 2023 Table 52'!60:60,MATCH(I$67,'AEO 2023 Table 52'!$13:$13,0))</f>
        <v>0</v>
      </c>
      <c r="J131">
        <f>INDEX('AEO 2023 Table 52'!60:60,MATCH(J$67,'AEO 2023 Table 52'!$13:$13,0))</f>
        <v>0</v>
      </c>
      <c r="K131">
        <f>INDEX('AEO 2023 Table 52'!60:60,MATCH(K$67,'AEO 2023 Table 52'!$13:$13,0))</f>
        <v>0</v>
      </c>
      <c r="L131">
        <f>INDEX('AEO 2023 Table 52'!60:60,MATCH(L$67,'AEO 2023 Table 52'!$13:$13,0))</f>
        <v>0</v>
      </c>
      <c r="M131">
        <f>INDEX('AEO 2023 Table 52'!60:60,MATCH(M$67,'AEO 2023 Table 52'!$13:$13,0))</f>
        <v>0</v>
      </c>
      <c r="N131">
        <f>INDEX('AEO 2023 Table 52'!60:60,MATCH(N$67,'AEO 2023 Table 52'!$13:$13,0))</f>
        <v>0</v>
      </c>
      <c r="O131">
        <f>INDEX('AEO 2023 Table 52'!60:60,MATCH(O$67,'AEO 2023 Table 52'!$13:$13,0))</f>
        <v>0</v>
      </c>
      <c r="P131">
        <f>INDEX('AEO 2023 Table 52'!60:60,MATCH(P$67,'AEO 2023 Table 52'!$13:$13,0))</f>
        <v>0</v>
      </c>
      <c r="Q131">
        <f>INDEX('AEO 2023 Table 52'!60:60,MATCH(Q$67,'AEO 2023 Table 52'!$13:$13,0))</f>
        <v>0</v>
      </c>
      <c r="R131">
        <f>INDEX('AEO 2023 Table 52'!60:60,MATCH(R$67,'AEO 2023 Table 52'!$13:$13,0))</f>
        <v>0</v>
      </c>
      <c r="S131">
        <f>INDEX('AEO 2023 Table 52'!60:60,MATCH(S$67,'AEO 2023 Table 52'!$13:$13,0))</f>
        <v>0</v>
      </c>
      <c r="T131">
        <f>INDEX('AEO 2023 Table 52'!60:60,MATCH(T$67,'AEO 2023 Table 52'!$13:$13,0))</f>
        <v>0</v>
      </c>
      <c r="U131">
        <f>INDEX('AEO 2023 Table 52'!60:60,MATCH(U$67,'AEO 2023 Table 52'!$13:$13,0))</f>
        <v>0</v>
      </c>
      <c r="V131">
        <f>INDEX('AEO 2023 Table 52'!60:60,MATCH(V$67,'AEO 2023 Table 52'!$13:$13,0))</f>
        <v>0</v>
      </c>
      <c r="W131">
        <f>INDEX('AEO 2023 Table 52'!60:60,MATCH(W$67,'AEO 2023 Table 52'!$13:$13,0))</f>
        <v>0</v>
      </c>
      <c r="X131">
        <f>INDEX('AEO 2023 Table 52'!60:60,MATCH(X$67,'AEO 2023 Table 52'!$13:$13,0))</f>
        <v>0</v>
      </c>
      <c r="Y131">
        <f>INDEX('AEO 2023 Table 52'!60:60,MATCH(Y$67,'AEO 2023 Table 52'!$13:$13,0))</f>
        <v>0</v>
      </c>
      <c r="Z131">
        <f>INDEX('AEO 2023 Table 52'!60:60,MATCH(Z$67,'AEO 2023 Table 52'!$13:$13,0))</f>
        <v>0</v>
      </c>
      <c r="AA131">
        <f>INDEX('AEO 2023 Table 52'!60:60,MATCH(AA$67,'AEO 2023 Table 52'!$13:$13,0))</f>
        <v>0</v>
      </c>
      <c r="AB131">
        <f>INDEX('AEO 2023 Table 52'!60:60,MATCH(AB$67,'AEO 2023 Table 52'!$13:$13,0))</f>
        <v>0</v>
      </c>
      <c r="AC131">
        <f>INDEX('AEO 2023 Table 52'!60:60,MATCH(AC$67,'AEO 2023 Table 52'!$13:$13,0))</f>
        <v>0</v>
      </c>
      <c r="AD131">
        <f>INDEX('AEO 2023 Table 52'!60:60,MATCH(AD$67,'AEO 2023 Table 52'!$13:$13,0))</f>
        <v>0</v>
      </c>
      <c r="AE131">
        <f>INDEX('AEO 2023 Table 52'!60:60,MATCH(AE$67,'AEO 2023 Table 52'!$13:$13,0))</f>
        <v>0</v>
      </c>
    </row>
    <row r="132" spans="1:31" x14ac:dyDescent="0.35">
      <c r="A132" t="str">
        <f>'AEO 2022 Table 52'!A59</f>
        <v>LDP000:fa_LargePickup</v>
      </c>
      <c r="B132">
        <f>INDEX('AEO 2022 Table 52'!59:59,MATCH(B$67,'AEO 2022 Table 52'!$14:$14,0))</f>
        <v>0</v>
      </c>
      <c r="C132">
        <f>INDEX('AEO 2023 Table 52'!61:61,MATCH(C$67,'AEO 2023 Table 52'!$13:$13,0))</f>
        <v>0</v>
      </c>
      <c r="D132">
        <f>INDEX('AEO 2023 Table 52'!61:61,MATCH(D$67,'AEO 2023 Table 52'!$13:$13,0))</f>
        <v>0</v>
      </c>
      <c r="E132">
        <f>INDEX('AEO 2023 Table 52'!61:61,MATCH(E$67,'AEO 2023 Table 52'!$13:$13,0))</f>
        <v>0</v>
      </c>
      <c r="F132">
        <f>INDEX('AEO 2023 Table 52'!61:61,MATCH(F$67,'AEO 2023 Table 52'!$13:$13,0))</f>
        <v>0</v>
      </c>
      <c r="G132">
        <f>INDEX('AEO 2023 Table 52'!61:61,MATCH(G$67,'AEO 2023 Table 52'!$13:$13,0))</f>
        <v>0</v>
      </c>
      <c r="H132">
        <f>INDEX('AEO 2023 Table 52'!61:61,MATCH(H$67,'AEO 2023 Table 52'!$13:$13,0))</f>
        <v>0</v>
      </c>
      <c r="I132">
        <f>INDEX('AEO 2023 Table 52'!61:61,MATCH(I$67,'AEO 2023 Table 52'!$13:$13,0))</f>
        <v>0</v>
      </c>
      <c r="J132">
        <f>INDEX('AEO 2023 Table 52'!61:61,MATCH(J$67,'AEO 2023 Table 52'!$13:$13,0))</f>
        <v>0</v>
      </c>
      <c r="K132">
        <f>INDEX('AEO 2023 Table 52'!61:61,MATCH(K$67,'AEO 2023 Table 52'!$13:$13,0))</f>
        <v>0</v>
      </c>
      <c r="L132">
        <f>INDEX('AEO 2023 Table 52'!61:61,MATCH(L$67,'AEO 2023 Table 52'!$13:$13,0))</f>
        <v>0</v>
      </c>
      <c r="M132">
        <f>INDEX('AEO 2023 Table 52'!61:61,MATCH(M$67,'AEO 2023 Table 52'!$13:$13,0))</f>
        <v>0</v>
      </c>
      <c r="N132">
        <f>INDEX('AEO 2023 Table 52'!61:61,MATCH(N$67,'AEO 2023 Table 52'!$13:$13,0))</f>
        <v>0</v>
      </c>
      <c r="O132">
        <f>INDEX('AEO 2023 Table 52'!61:61,MATCH(O$67,'AEO 2023 Table 52'!$13:$13,0))</f>
        <v>0</v>
      </c>
      <c r="P132">
        <f>INDEX('AEO 2023 Table 52'!61:61,MATCH(P$67,'AEO 2023 Table 52'!$13:$13,0))</f>
        <v>0</v>
      </c>
      <c r="Q132">
        <f>INDEX('AEO 2023 Table 52'!61:61,MATCH(Q$67,'AEO 2023 Table 52'!$13:$13,0))</f>
        <v>0</v>
      </c>
      <c r="R132">
        <f>INDEX('AEO 2023 Table 52'!61:61,MATCH(R$67,'AEO 2023 Table 52'!$13:$13,0))</f>
        <v>0</v>
      </c>
      <c r="S132">
        <f>INDEX('AEO 2023 Table 52'!61:61,MATCH(S$67,'AEO 2023 Table 52'!$13:$13,0))</f>
        <v>0</v>
      </c>
      <c r="T132">
        <f>INDEX('AEO 2023 Table 52'!61:61,MATCH(T$67,'AEO 2023 Table 52'!$13:$13,0))</f>
        <v>0</v>
      </c>
      <c r="U132">
        <f>INDEX('AEO 2023 Table 52'!61:61,MATCH(U$67,'AEO 2023 Table 52'!$13:$13,0))</f>
        <v>0</v>
      </c>
      <c r="V132">
        <f>INDEX('AEO 2023 Table 52'!61:61,MATCH(V$67,'AEO 2023 Table 52'!$13:$13,0))</f>
        <v>0</v>
      </c>
      <c r="W132">
        <f>INDEX('AEO 2023 Table 52'!61:61,MATCH(W$67,'AEO 2023 Table 52'!$13:$13,0))</f>
        <v>0</v>
      </c>
      <c r="X132">
        <f>INDEX('AEO 2023 Table 52'!61:61,MATCH(X$67,'AEO 2023 Table 52'!$13:$13,0))</f>
        <v>0</v>
      </c>
      <c r="Y132">
        <f>INDEX('AEO 2023 Table 52'!61:61,MATCH(Y$67,'AEO 2023 Table 52'!$13:$13,0))</f>
        <v>0</v>
      </c>
      <c r="Z132">
        <f>INDEX('AEO 2023 Table 52'!61:61,MATCH(Z$67,'AEO 2023 Table 52'!$13:$13,0))</f>
        <v>0</v>
      </c>
      <c r="AA132">
        <f>INDEX('AEO 2023 Table 52'!61:61,MATCH(AA$67,'AEO 2023 Table 52'!$13:$13,0))</f>
        <v>0</v>
      </c>
      <c r="AB132">
        <f>INDEX('AEO 2023 Table 52'!61:61,MATCH(AB$67,'AEO 2023 Table 52'!$13:$13,0))</f>
        <v>0</v>
      </c>
      <c r="AC132">
        <f>INDEX('AEO 2023 Table 52'!61:61,MATCH(AC$67,'AEO 2023 Table 52'!$13:$13,0))</f>
        <v>0</v>
      </c>
      <c r="AD132">
        <f>INDEX('AEO 2023 Table 52'!61:61,MATCH(AD$67,'AEO 2023 Table 52'!$13:$13,0))</f>
        <v>0</v>
      </c>
      <c r="AE132">
        <f>INDEX('AEO 2023 Table 52'!61:61,MATCH(AE$67,'AEO 2023 Table 52'!$13:$13,0))</f>
        <v>0</v>
      </c>
    </row>
    <row r="133" spans="1:31" x14ac:dyDescent="0.35">
      <c r="A133" t="str">
        <f>'AEO 2022 Table 52'!A60</f>
        <v>LDP000:fa_SmallVan</v>
      </c>
      <c r="B133">
        <f>INDEX('AEO 2022 Table 52'!60:60,MATCH(B$67,'AEO 2022 Table 52'!$14:$14,0))</f>
        <v>41.951759000000003</v>
      </c>
      <c r="C133">
        <f>INDEX('AEO 2023 Table 52'!62:62,MATCH(C$67,'AEO 2023 Table 52'!$13:$13,0))</f>
        <v>42.312114999999999</v>
      </c>
      <c r="D133">
        <f>INDEX('AEO 2023 Table 52'!62:62,MATCH(D$67,'AEO 2023 Table 52'!$13:$13,0))</f>
        <v>41.832419999999999</v>
      </c>
      <c r="E133">
        <f>INDEX('AEO 2023 Table 52'!62:62,MATCH(E$67,'AEO 2023 Table 52'!$13:$13,0))</f>
        <v>41.551288999999997</v>
      </c>
      <c r="F133">
        <f>INDEX('AEO 2023 Table 52'!62:62,MATCH(F$67,'AEO 2023 Table 52'!$13:$13,0))</f>
        <v>41.726973999999998</v>
      </c>
      <c r="G133">
        <f>INDEX('AEO 2023 Table 52'!62:62,MATCH(G$67,'AEO 2023 Table 52'!$13:$13,0))</f>
        <v>41.581932000000002</v>
      </c>
      <c r="H133">
        <f>INDEX('AEO 2023 Table 52'!62:62,MATCH(H$67,'AEO 2023 Table 52'!$13:$13,0))</f>
        <v>41.604255999999999</v>
      </c>
      <c r="I133">
        <f>INDEX('AEO 2023 Table 52'!62:62,MATCH(I$67,'AEO 2023 Table 52'!$13:$13,0))</f>
        <v>41.619388999999998</v>
      </c>
      <c r="J133">
        <f>INDEX('AEO 2023 Table 52'!62:62,MATCH(J$67,'AEO 2023 Table 52'!$13:$13,0))</f>
        <v>41.566971000000002</v>
      </c>
      <c r="K133">
        <f>INDEX('AEO 2023 Table 52'!62:62,MATCH(K$67,'AEO 2023 Table 52'!$13:$13,0))</f>
        <v>41.598320000000001</v>
      </c>
      <c r="L133">
        <f>INDEX('AEO 2023 Table 52'!62:62,MATCH(L$67,'AEO 2023 Table 52'!$13:$13,0))</f>
        <v>41.647987000000001</v>
      </c>
      <c r="M133">
        <f>INDEX('AEO 2023 Table 52'!62:62,MATCH(M$67,'AEO 2023 Table 52'!$13:$13,0))</f>
        <v>41.592930000000003</v>
      </c>
      <c r="N133">
        <f>INDEX('AEO 2023 Table 52'!62:62,MATCH(N$67,'AEO 2023 Table 52'!$13:$13,0))</f>
        <v>41.450752000000001</v>
      </c>
      <c r="O133">
        <f>INDEX('AEO 2023 Table 52'!62:62,MATCH(O$67,'AEO 2023 Table 52'!$13:$13,0))</f>
        <v>41.251590999999998</v>
      </c>
      <c r="P133">
        <f>INDEX('AEO 2023 Table 52'!62:62,MATCH(P$67,'AEO 2023 Table 52'!$13:$13,0))</f>
        <v>41.051417999999998</v>
      </c>
      <c r="Q133">
        <f>INDEX('AEO 2023 Table 52'!62:62,MATCH(Q$67,'AEO 2023 Table 52'!$13:$13,0))</f>
        <v>40.934299000000003</v>
      </c>
      <c r="R133">
        <f>INDEX('AEO 2023 Table 52'!62:62,MATCH(R$67,'AEO 2023 Table 52'!$13:$13,0))</f>
        <v>40.820801000000003</v>
      </c>
      <c r="S133">
        <f>INDEX('AEO 2023 Table 52'!62:62,MATCH(S$67,'AEO 2023 Table 52'!$13:$13,0))</f>
        <v>40.711666000000001</v>
      </c>
      <c r="T133">
        <f>INDEX('AEO 2023 Table 52'!62:62,MATCH(T$67,'AEO 2023 Table 52'!$13:$13,0))</f>
        <v>40.616256999999997</v>
      </c>
      <c r="U133">
        <f>INDEX('AEO 2023 Table 52'!62:62,MATCH(U$67,'AEO 2023 Table 52'!$13:$13,0))</f>
        <v>40.552382999999999</v>
      </c>
      <c r="V133">
        <f>INDEX('AEO 2023 Table 52'!62:62,MATCH(V$67,'AEO 2023 Table 52'!$13:$13,0))</f>
        <v>40.496966999999998</v>
      </c>
      <c r="W133">
        <f>INDEX('AEO 2023 Table 52'!62:62,MATCH(W$67,'AEO 2023 Table 52'!$13:$13,0))</f>
        <v>40.449139000000002</v>
      </c>
      <c r="X133">
        <f>INDEX('AEO 2023 Table 52'!62:62,MATCH(X$67,'AEO 2023 Table 52'!$13:$13,0))</f>
        <v>40.400475</v>
      </c>
      <c r="Y133">
        <f>INDEX('AEO 2023 Table 52'!62:62,MATCH(Y$67,'AEO 2023 Table 52'!$13:$13,0))</f>
        <v>40.364905999999998</v>
      </c>
      <c r="Z133">
        <f>INDEX('AEO 2023 Table 52'!62:62,MATCH(Z$67,'AEO 2023 Table 52'!$13:$13,0))</f>
        <v>40.333595000000003</v>
      </c>
      <c r="AA133">
        <f>INDEX('AEO 2023 Table 52'!62:62,MATCH(AA$67,'AEO 2023 Table 52'!$13:$13,0))</f>
        <v>40.303913000000001</v>
      </c>
      <c r="AB133">
        <f>INDEX('AEO 2023 Table 52'!62:62,MATCH(AB$67,'AEO 2023 Table 52'!$13:$13,0))</f>
        <v>40.274487000000001</v>
      </c>
      <c r="AC133">
        <f>INDEX('AEO 2023 Table 52'!62:62,MATCH(AC$67,'AEO 2023 Table 52'!$13:$13,0))</f>
        <v>40.247849000000002</v>
      </c>
      <c r="AD133">
        <f>INDEX('AEO 2023 Table 52'!62:62,MATCH(AD$67,'AEO 2023 Table 52'!$13:$13,0))</f>
        <v>40.222397000000001</v>
      </c>
      <c r="AE133">
        <f>INDEX('AEO 2023 Table 52'!62:62,MATCH(AE$67,'AEO 2023 Table 52'!$13:$13,0))</f>
        <v>40.191555000000001</v>
      </c>
    </row>
    <row r="134" spans="1:31" x14ac:dyDescent="0.35">
      <c r="A134" t="str">
        <f>'AEO 2022 Table 52'!A61</f>
        <v>LDP000:fa_LargeVan</v>
      </c>
      <c r="B134">
        <f>INDEX('AEO 2022 Table 52'!61:61,MATCH(B$67,'AEO 2022 Table 52'!$14:$14,0))</f>
        <v>0</v>
      </c>
      <c r="C134">
        <f>INDEX('AEO 2023 Table 52'!63:63,MATCH(C$67,'AEO 2023 Table 52'!$13:$13,0))</f>
        <v>0</v>
      </c>
      <c r="D134">
        <f>INDEX('AEO 2023 Table 52'!63:63,MATCH(D$67,'AEO 2023 Table 52'!$13:$13,0))</f>
        <v>0</v>
      </c>
      <c r="E134">
        <f>INDEX('AEO 2023 Table 52'!63:63,MATCH(E$67,'AEO 2023 Table 52'!$13:$13,0))</f>
        <v>0</v>
      </c>
      <c r="F134">
        <f>INDEX('AEO 2023 Table 52'!63:63,MATCH(F$67,'AEO 2023 Table 52'!$13:$13,0))</f>
        <v>0</v>
      </c>
      <c r="G134">
        <f>INDEX('AEO 2023 Table 52'!63:63,MATCH(G$67,'AEO 2023 Table 52'!$13:$13,0))</f>
        <v>0</v>
      </c>
      <c r="H134">
        <f>INDEX('AEO 2023 Table 52'!63:63,MATCH(H$67,'AEO 2023 Table 52'!$13:$13,0))</f>
        <v>0</v>
      </c>
      <c r="I134">
        <f>INDEX('AEO 2023 Table 52'!63:63,MATCH(I$67,'AEO 2023 Table 52'!$13:$13,0))</f>
        <v>0</v>
      </c>
      <c r="J134">
        <f>INDEX('AEO 2023 Table 52'!63:63,MATCH(J$67,'AEO 2023 Table 52'!$13:$13,0))</f>
        <v>0</v>
      </c>
      <c r="K134">
        <f>INDEX('AEO 2023 Table 52'!63:63,MATCH(K$67,'AEO 2023 Table 52'!$13:$13,0))</f>
        <v>0</v>
      </c>
      <c r="L134">
        <f>INDEX('AEO 2023 Table 52'!63:63,MATCH(L$67,'AEO 2023 Table 52'!$13:$13,0))</f>
        <v>0</v>
      </c>
      <c r="M134">
        <f>INDEX('AEO 2023 Table 52'!63:63,MATCH(M$67,'AEO 2023 Table 52'!$13:$13,0))</f>
        <v>0</v>
      </c>
      <c r="N134">
        <f>INDEX('AEO 2023 Table 52'!63:63,MATCH(N$67,'AEO 2023 Table 52'!$13:$13,0))</f>
        <v>0</v>
      </c>
      <c r="O134">
        <f>INDEX('AEO 2023 Table 52'!63:63,MATCH(O$67,'AEO 2023 Table 52'!$13:$13,0))</f>
        <v>0</v>
      </c>
      <c r="P134">
        <f>INDEX('AEO 2023 Table 52'!63:63,MATCH(P$67,'AEO 2023 Table 52'!$13:$13,0))</f>
        <v>0</v>
      </c>
      <c r="Q134">
        <f>INDEX('AEO 2023 Table 52'!63:63,MATCH(Q$67,'AEO 2023 Table 52'!$13:$13,0))</f>
        <v>0</v>
      </c>
      <c r="R134">
        <f>INDEX('AEO 2023 Table 52'!63:63,MATCH(R$67,'AEO 2023 Table 52'!$13:$13,0))</f>
        <v>0</v>
      </c>
      <c r="S134">
        <f>INDEX('AEO 2023 Table 52'!63:63,MATCH(S$67,'AEO 2023 Table 52'!$13:$13,0))</f>
        <v>0</v>
      </c>
      <c r="T134">
        <f>INDEX('AEO 2023 Table 52'!63:63,MATCH(T$67,'AEO 2023 Table 52'!$13:$13,0))</f>
        <v>0</v>
      </c>
      <c r="U134">
        <f>INDEX('AEO 2023 Table 52'!63:63,MATCH(U$67,'AEO 2023 Table 52'!$13:$13,0))</f>
        <v>0</v>
      </c>
      <c r="V134">
        <f>INDEX('AEO 2023 Table 52'!63:63,MATCH(V$67,'AEO 2023 Table 52'!$13:$13,0))</f>
        <v>0</v>
      </c>
      <c r="W134">
        <f>INDEX('AEO 2023 Table 52'!63:63,MATCH(W$67,'AEO 2023 Table 52'!$13:$13,0))</f>
        <v>0</v>
      </c>
      <c r="X134">
        <f>INDEX('AEO 2023 Table 52'!63:63,MATCH(X$67,'AEO 2023 Table 52'!$13:$13,0))</f>
        <v>0</v>
      </c>
      <c r="Y134">
        <f>INDEX('AEO 2023 Table 52'!63:63,MATCH(Y$67,'AEO 2023 Table 52'!$13:$13,0))</f>
        <v>0</v>
      </c>
      <c r="Z134">
        <f>INDEX('AEO 2023 Table 52'!63:63,MATCH(Z$67,'AEO 2023 Table 52'!$13:$13,0))</f>
        <v>0</v>
      </c>
      <c r="AA134">
        <f>INDEX('AEO 2023 Table 52'!63:63,MATCH(AA$67,'AEO 2023 Table 52'!$13:$13,0))</f>
        <v>0</v>
      </c>
      <c r="AB134">
        <f>INDEX('AEO 2023 Table 52'!63:63,MATCH(AB$67,'AEO 2023 Table 52'!$13:$13,0))</f>
        <v>0</v>
      </c>
      <c r="AC134">
        <f>INDEX('AEO 2023 Table 52'!63:63,MATCH(AC$67,'AEO 2023 Table 52'!$13:$13,0))</f>
        <v>0</v>
      </c>
      <c r="AD134">
        <f>INDEX('AEO 2023 Table 52'!63:63,MATCH(AD$67,'AEO 2023 Table 52'!$13:$13,0))</f>
        <v>0</v>
      </c>
      <c r="AE134">
        <f>INDEX('AEO 2023 Table 52'!63:63,MATCH(AE$67,'AEO 2023 Table 52'!$13:$13,0))</f>
        <v>0</v>
      </c>
    </row>
    <row r="135" spans="1:31" x14ac:dyDescent="0.35">
      <c r="A135" t="str">
        <f>'AEO 2022 Table 52'!A62</f>
        <v>LDP000:fa_SmallUtility</v>
      </c>
      <c r="B135">
        <f>INDEX('AEO 2022 Table 52'!62:62,MATCH(B$67,'AEO 2022 Table 52'!$14:$14,0))</f>
        <v>56.046214999999997</v>
      </c>
      <c r="C135">
        <f>INDEX('AEO 2023 Table 52'!64:64,MATCH(C$67,'AEO 2023 Table 52'!$13:$13,0))</f>
        <v>53.048737000000003</v>
      </c>
      <c r="D135">
        <f>INDEX('AEO 2023 Table 52'!64:64,MATCH(D$67,'AEO 2023 Table 52'!$13:$13,0))</f>
        <v>52.513939000000001</v>
      </c>
      <c r="E135">
        <f>INDEX('AEO 2023 Table 52'!64:64,MATCH(E$67,'AEO 2023 Table 52'!$13:$13,0))</f>
        <v>52.268459</v>
      </c>
      <c r="F135">
        <f>INDEX('AEO 2023 Table 52'!64:64,MATCH(F$67,'AEO 2023 Table 52'!$13:$13,0))</f>
        <v>52.225113</v>
      </c>
      <c r="G135">
        <f>INDEX('AEO 2023 Table 52'!64:64,MATCH(G$67,'AEO 2023 Table 52'!$13:$13,0))</f>
        <v>52.386046999999998</v>
      </c>
      <c r="H135">
        <f>INDEX('AEO 2023 Table 52'!64:64,MATCH(H$67,'AEO 2023 Table 52'!$13:$13,0))</f>
        <v>52.242598999999998</v>
      </c>
      <c r="I135">
        <f>INDEX('AEO 2023 Table 52'!64:64,MATCH(I$67,'AEO 2023 Table 52'!$13:$13,0))</f>
        <v>52.180840000000003</v>
      </c>
      <c r="J135">
        <f>INDEX('AEO 2023 Table 52'!64:64,MATCH(J$67,'AEO 2023 Table 52'!$13:$13,0))</f>
        <v>52.015945000000002</v>
      </c>
      <c r="K135">
        <f>INDEX('AEO 2023 Table 52'!64:64,MATCH(K$67,'AEO 2023 Table 52'!$13:$13,0))</f>
        <v>51.915615000000003</v>
      </c>
      <c r="L135">
        <f>INDEX('AEO 2023 Table 52'!64:64,MATCH(L$67,'AEO 2023 Table 52'!$13:$13,0))</f>
        <v>51.844310999999998</v>
      </c>
      <c r="M135">
        <f>INDEX('AEO 2023 Table 52'!64:64,MATCH(M$67,'AEO 2023 Table 52'!$13:$13,0))</f>
        <v>51.793838999999998</v>
      </c>
      <c r="N135">
        <f>INDEX('AEO 2023 Table 52'!64:64,MATCH(N$67,'AEO 2023 Table 52'!$13:$13,0))</f>
        <v>51.680553000000003</v>
      </c>
      <c r="O135">
        <f>INDEX('AEO 2023 Table 52'!64:64,MATCH(O$67,'AEO 2023 Table 52'!$13:$13,0))</f>
        <v>51.516846000000001</v>
      </c>
      <c r="P135">
        <f>INDEX('AEO 2023 Table 52'!64:64,MATCH(P$67,'AEO 2023 Table 52'!$13:$13,0))</f>
        <v>51.359695000000002</v>
      </c>
      <c r="Q135">
        <f>INDEX('AEO 2023 Table 52'!64:64,MATCH(Q$67,'AEO 2023 Table 52'!$13:$13,0))</f>
        <v>51.289028000000002</v>
      </c>
      <c r="R135">
        <f>INDEX('AEO 2023 Table 52'!64:64,MATCH(R$67,'AEO 2023 Table 52'!$13:$13,0))</f>
        <v>51.22578</v>
      </c>
      <c r="S135">
        <f>INDEX('AEO 2023 Table 52'!64:64,MATCH(S$67,'AEO 2023 Table 52'!$13:$13,0))</f>
        <v>51.145733</v>
      </c>
      <c r="T135">
        <f>INDEX('AEO 2023 Table 52'!64:64,MATCH(T$67,'AEO 2023 Table 52'!$13:$13,0))</f>
        <v>51.134624000000002</v>
      </c>
      <c r="U135">
        <f>INDEX('AEO 2023 Table 52'!64:64,MATCH(U$67,'AEO 2023 Table 52'!$13:$13,0))</f>
        <v>51.103724999999997</v>
      </c>
      <c r="V135">
        <f>INDEX('AEO 2023 Table 52'!64:64,MATCH(V$67,'AEO 2023 Table 52'!$13:$13,0))</f>
        <v>51.075915999999999</v>
      </c>
      <c r="W135">
        <f>INDEX('AEO 2023 Table 52'!64:64,MATCH(W$67,'AEO 2023 Table 52'!$13:$13,0))</f>
        <v>51.069049999999997</v>
      </c>
      <c r="X135">
        <f>INDEX('AEO 2023 Table 52'!64:64,MATCH(X$67,'AEO 2023 Table 52'!$13:$13,0))</f>
        <v>51.042290000000001</v>
      </c>
      <c r="Y135">
        <f>INDEX('AEO 2023 Table 52'!64:64,MATCH(Y$67,'AEO 2023 Table 52'!$13:$13,0))</f>
        <v>51.004565999999997</v>
      </c>
      <c r="Z135">
        <f>INDEX('AEO 2023 Table 52'!64:64,MATCH(Z$67,'AEO 2023 Table 52'!$13:$13,0))</f>
        <v>50.974795999999998</v>
      </c>
      <c r="AA135">
        <f>INDEX('AEO 2023 Table 52'!64:64,MATCH(AA$67,'AEO 2023 Table 52'!$13:$13,0))</f>
        <v>50.944298000000003</v>
      </c>
      <c r="AB135">
        <f>INDEX('AEO 2023 Table 52'!64:64,MATCH(AB$67,'AEO 2023 Table 52'!$13:$13,0))</f>
        <v>50.914428999999998</v>
      </c>
      <c r="AC135">
        <f>INDEX('AEO 2023 Table 52'!64:64,MATCH(AC$67,'AEO 2023 Table 52'!$13:$13,0))</f>
        <v>50.884895</v>
      </c>
      <c r="AD135">
        <f>INDEX('AEO 2023 Table 52'!64:64,MATCH(AD$67,'AEO 2023 Table 52'!$13:$13,0))</f>
        <v>50.859817999999997</v>
      </c>
      <c r="AE135">
        <f>INDEX('AEO 2023 Table 52'!64:64,MATCH(AE$67,'AEO 2023 Table 52'!$13:$13,0))</f>
        <v>50.828696999999998</v>
      </c>
    </row>
    <row r="136" spans="1:31" x14ac:dyDescent="0.35">
      <c r="A136" t="str">
        <f>'AEO 2022 Table 52'!A63</f>
        <v>LDP000:fa_LargeUtility</v>
      </c>
      <c r="B136">
        <f>INDEX('AEO 2022 Table 52'!63:63,MATCH(B$67,'AEO 2022 Table 52'!$14:$14,0))</f>
        <v>0</v>
      </c>
      <c r="C136">
        <f>INDEX('AEO 2023 Table 52'!65:65,MATCH(C$67,'AEO 2023 Table 52'!$13:$13,0))</f>
        <v>0</v>
      </c>
      <c r="D136">
        <f>INDEX('AEO 2023 Table 52'!65:65,MATCH(D$67,'AEO 2023 Table 52'!$13:$13,0))</f>
        <v>0</v>
      </c>
      <c r="E136">
        <f>INDEX('AEO 2023 Table 52'!65:65,MATCH(E$67,'AEO 2023 Table 52'!$13:$13,0))</f>
        <v>0</v>
      </c>
      <c r="F136">
        <f>INDEX('AEO 2023 Table 52'!65:65,MATCH(F$67,'AEO 2023 Table 52'!$13:$13,0))</f>
        <v>0</v>
      </c>
      <c r="G136">
        <f>INDEX('AEO 2023 Table 52'!65:65,MATCH(G$67,'AEO 2023 Table 52'!$13:$13,0))</f>
        <v>0</v>
      </c>
      <c r="H136">
        <f>INDEX('AEO 2023 Table 52'!65:65,MATCH(H$67,'AEO 2023 Table 52'!$13:$13,0))</f>
        <v>0</v>
      </c>
      <c r="I136">
        <f>INDEX('AEO 2023 Table 52'!65:65,MATCH(I$67,'AEO 2023 Table 52'!$13:$13,0))</f>
        <v>0</v>
      </c>
      <c r="J136">
        <f>INDEX('AEO 2023 Table 52'!65:65,MATCH(J$67,'AEO 2023 Table 52'!$13:$13,0))</f>
        <v>0</v>
      </c>
      <c r="K136">
        <f>INDEX('AEO 2023 Table 52'!65:65,MATCH(K$67,'AEO 2023 Table 52'!$13:$13,0))</f>
        <v>0</v>
      </c>
      <c r="L136">
        <f>INDEX('AEO 2023 Table 52'!65:65,MATCH(L$67,'AEO 2023 Table 52'!$13:$13,0))</f>
        <v>0</v>
      </c>
      <c r="M136">
        <f>INDEX('AEO 2023 Table 52'!65:65,MATCH(M$67,'AEO 2023 Table 52'!$13:$13,0))</f>
        <v>0</v>
      </c>
      <c r="N136">
        <f>INDEX('AEO 2023 Table 52'!65:65,MATCH(N$67,'AEO 2023 Table 52'!$13:$13,0))</f>
        <v>0</v>
      </c>
      <c r="O136">
        <f>INDEX('AEO 2023 Table 52'!65:65,MATCH(O$67,'AEO 2023 Table 52'!$13:$13,0))</f>
        <v>0</v>
      </c>
      <c r="P136">
        <f>INDEX('AEO 2023 Table 52'!65:65,MATCH(P$67,'AEO 2023 Table 52'!$13:$13,0))</f>
        <v>0</v>
      </c>
      <c r="Q136">
        <f>INDEX('AEO 2023 Table 52'!65:65,MATCH(Q$67,'AEO 2023 Table 52'!$13:$13,0))</f>
        <v>0</v>
      </c>
      <c r="R136">
        <f>INDEX('AEO 2023 Table 52'!65:65,MATCH(R$67,'AEO 2023 Table 52'!$13:$13,0))</f>
        <v>0</v>
      </c>
      <c r="S136">
        <f>INDEX('AEO 2023 Table 52'!65:65,MATCH(S$67,'AEO 2023 Table 52'!$13:$13,0))</f>
        <v>0</v>
      </c>
      <c r="T136">
        <f>INDEX('AEO 2023 Table 52'!65:65,MATCH(T$67,'AEO 2023 Table 52'!$13:$13,0))</f>
        <v>0</v>
      </c>
      <c r="U136">
        <f>INDEX('AEO 2023 Table 52'!65:65,MATCH(U$67,'AEO 2023 Table 52'!$13:$13,0))</f>
        <v>0</v>
      </c>
      <c r="V136">
        <f>INDEX('AEO 2023 Table 52'!65:65,MATCH(V$67,'AEO 2023 Table 52'!$13:$13,0))</f>
        <v>0</v>
      </c>
      <c r="W136">
        <f>INDEX('AEO 2023 Table 52'!65:65,MATCH(W$67,'AEO 2023 Table 52'!$13:$13,0))</f>
        <v>0</v>
      </c>
      <c r="X136">
        <f>INDEX('AEO 2023 Table 52'!65:65,MATCH(X$67,'AEO 2023 Table 52'!$13:$13,0))</f>
        <v>0</v>
      </c>
      <c r="Y136">
        <f>INDEX('AEO 2023 Table 52'!65:65,MATCH(Y$67,'AEO 2023 Table 52'!$13:$13,0))</f>
        <v>0</v>
      </c>
      <c r="Z136">
        <f>INDEX('AEO 2023 Table 52'!65:65,MATCH(Z$67,'AEO 2023 Table 52'!$13:$13,0))</f>
        <v>0</v>
      </c>
      <c r="AA136">
        <f>INDEX('AEO 2023 Table 52'!65:65,MATCH(AA$67,'AEO 2023 Table 52'!$13:$13,0))</f>
        <v>0</v>
      </c>
      <c r="AB136">
        <f>INDEX('AEO 2023 Table 52'!65:65,MATCH(AB$67,'AEO 2023 Table 52'!$13:$13,0))</f>
        <v>0</v>
      </c>
      <c r="AC136">
        <f>INDEX('AEO 2023 Table 52'!65:65,MATCH(AC$67,'AEO 2023 Table 52'!$13:$13,0))</f>
        <v>0</v>
      </c>
      <c r="AD136">
        <f>INDEX('AEO 2023 Table 52'!65:65,MATCH(AD$67,'AEO 2023 Table 52'!$13:$13,0))</f>
        <v>0</v>
      </c>
      <c r="AE136">
        <f>INDEX('AEO 2023 Table 52'!65:65,MATCH(AE$67,'AEO 2023 Table 52'!$13:$13,0))</f>
        <v>0</v>
      </c>
    </row>
    <row r="137" spans="1:31" x14ac:dyDescent="0.35">
      <c r="A137" t="str">
        <f>'AEO 2022 Table 52'!A64</f>
        <v>LDP000:fa_SmallCrossTrk</v>
      </c>
      <c r="B137">
        <f>INDEX('AEO 2022 Table 52'!64:64,MATCH(B$67,'AEO 2022 Table 52'!$14:$14,0))</f>
        <v>39.933768999999998</v>
      </c>
      <c r="C137">
        <f>INDEX('AEO 2023 Table 52'!66:66,MATCH(C$67,'AEO 2023 Table 52'!$13:$13,0))</f>
        <v>44.909427999999998</v>
      </c>
      <c r="D137">
        <f>INDEX('AEO 2023 Table 52'!66:66,MATCH(D$67,'AEO 2023 Table 52'!$13:$13,0))</f>
        <v>44.473388999999997</v>
      </c>
      <c r="E137">
        <f>INDEX('AEO 2023 Table 52'!66:66,MATCH(E$67,'AEO 2023 Table 52'!$13:$13,0))</f>
        <v>44.215321000000003</v>
      </c>
      <c r="F137">
        <f>INDEX('AEO 2023 Table 52'!66:66,MATCH(F$67,'AEO 2023 Table 52'!$13:$13,0))</f>
        <v>44.083488000000003</v>
      </c>
      <c r="G137">
        <f>INDEX('AEO 2023 Table 52'!66:66,MATCH(G$67,'AEO 2023 Table 52'!$13:$13,0))</f>
        <v>44.018295000000002</v>
      </c>
      <c r="H137">
        <f>INDEX('AEO 2023 Table 52'!66:66,MATCH(H$67,'AEO 2023 Table 52'!$13:$13,0))</f>
        <v>43.942183999999997</v>
      </c>
      <c r="I137">
        <f>INDEX('AEO 2023 Table 52'!66:66,MATCH(I$67,'AEO 2023 Table 52'!$13:$13,0))</f>
        <v>43.964225999999996</v>
      </c>
      <c r="J137">
        <f>INDEX('AEO 2023 Table 52'!66:66,MATCH(J$67,'AEO 2023 Table 52'!$13:$13,0))</f>
        <v>43.833877999999999</v>
      </c>
      <c r="K137">
        <f>INDEX('AEO 2023 Table 52'!66:66,MATCH(K$67,'AEO 2023 Table 52'!$13:$13,0))</f>
        <v>43.796084999999998</v>
      </c>
      <c r="L137">
        <f>INDEX('AEO 2023 Table 52'!66:66,MATCH(L$67,'AEO 2023 Table 52'!$13:$13,0))</f>
        <v>43.753162000000003</v>
      </c>
      <c r="M137">
        <f>INDEX('AEO 2023 Table 52'!66:66,MATCH(M$67,'AEO 2023 Table 52'!$13:$13,0))</f>
        <v>43.712837</v>
      </c>
      <c r="N137">
        <f>INDEX('AEO 2023 Table 52'!66:66,MATCH(N$67,'AEO 2023 Table 52'!$13:$13,0))</f>
        <v>43.596657</v>
      </c>
      <c r="O137">
        <f>INDEX('AEO 2023 Table 52'!66:66,MATCH(O$67,'AEO 2023 Table 52'!$13:$13,0))</f>
        <v>43.418872999999998</v>
      </c>
      <c r="P137">
        <f>INDEX('AEO 2023 Table 52'!66:66,MATCH(P$67,'AEO 2023 Table 52'!$13:$13,0))</f>
        <v>43.237971999999999</v>
      </c>
      <c r="Q137">
        <f>INDEX('AEO 2023 Table 52'!66:66,MATCH(Q$67,'AEO 2023 Table 52'!$13:$13,0))</f>
        <v>43.145248000000002</v>
      </c>
      <c r="R137">
        <f>INDEX('AEO 2023 Table 52'!66:66,MATCH(R$67,'AEO 2023 Table 52'!$13:$13,0))</f>
        <v>43.056663999999998</v>
      </c>
      <c r="S137">
        <f>INDEX('AEO 2023 Table 52'!66:66,MATCH(S$67,'AEO 2023 Table 52'!$13:$13,0))</f>
        <v>42.962184999999998</v>
      </c>
      <c r="T137">
        <f>INDEX('AEO 2023 Table 52'!66:66,MATCH(T$67,'AEO 2023 Table 52'!$13:$13,0))</f>
        <v>42.905548000000003</v>
      </c>
      <c r="U137">
        <f>INDEX('AEO 2023 Table 52'!66:66,MATCH(U$67,'AEO 2023 Table 52'!$13:$13,0))</f>
        <v>42.866858999999998</v>
      </c>
      <c r="V137">
        <f>INDEX('AEO 2023 Table 52'!66:66,MATCH(V$67,'AEO 2023 Table 52'!$13:$13,0))</f>
        <v>42.836585999999997</v>
      </c>
      <c r="W137">
        <f>INDEX('AEO 2023 Table 52'!66:66,MATCH(W$67,'AEO 2023 Table 52'!$13:$13,0))</f>
        <v>42.819378</v>
      </c>
      <c r="X137">
        <f>INDEX('AEO 2023 Table 52'!66:66,MATCH(X$67,'AEO 2023 Table 52'!$13:$13,0))</f>
        <v>42.790210999999999</v>
      </c>
      <c r="Y137">
        <f>INDEX('AEO 2023 Table 52'!66:66,MATCH(Y$67,'AEO 2023 Table 52'!$13:$13,0))</f>
        <v>42.763367000000002</v>
      </c>
      <c r="Z137">
        <f>INDEX('AEO 2023 Table 52'!66:66,MATCH(Z$67,'AEO 2023 Table 52'!$13:$13,0))</f>
        <v>42.741745000000002</v>
      </c>
      <c r="AA137">
        <f>INDEX('AEO 2023 Table 52'!66:66,MATCH(AA$67,'AEO 2023 Table 52'!$13:$13,0))</f>
        <v>42.721035000000001</v>
      </c>
      <c r="AB137">
        <f>INDEX('AEO 2023 Table 52'!66:66,MATCH(AB$67,'AEO 2023 Table 52'!$13:$13,0))</f>
        <v>42.701180000000001</v>
      </c>
      <c r="AC137">
        <f>INDEX('AEO 2023 Table 52'!66:66,MATCH(AC$67,'AEO 2023 Table 52'!$13:$13,0))</f>
        <v>42.680847</v>
      </c>
      <c r="AD137">
        <f>INDEX('AEO 2023 Table 52'!66:66,MATCH(AD$67,'AEO 2023 Table 52'!$13:$13,0))</f>
        <v>42.663795</v>
      </c>
      <c r="AE137">
        <f>INDEX('AEO 2023 Table 52'!66:66,MATCH(AE$67,'AEO 2023 Table 52'!$13:$13,0))</f>
        <v>42.641029000000003</v>
      </c>
    </row>
    <row r="138" spans="1:31" x14ac:dyDescent="0.35">
      <c r="A138" t="str">
        <f>'AEO 2022 Table 52'!A65</f>
        <v>LDP000:fa_LargeCrossTrk</v>
      </c>
      <c r="B138">
        <f>INDEX('AEO 2022 Table 52'!65:65,MATCH(B$67,'AEO 2022 Table 52'!$14:$14,0))</f>
        <v>54.295597000000001</v>
      </c>
      <c r="C138">
        <f>INDEX('AEO 2023 Table 52'!67:67,MATCH(C$67,'AEO 2023 Table 52'!$13:$13,0))</f>
        <v>61.274318999999998</v>
      </c>
      <c r="D138">
        <f>INDEX('AEO 2023 Table 52'!67:67,MATCH(D$67,'AEO 2023 Table 52'!$13:$13,0))</f>
        <v>60.746169999999999</v>
      </c>
      <c r="E138">
        <f>INDEX('AEO 2023 Table 52'!67:67,MATCH(E$67,'AEO 2023 Table 52'!$13:$13,0))</f>
        <v>60.391384000000002</v>
      </c>
      <c r="F138">
        <f>INDEX('AEO 2023 Table 52'!67:67,MATCH(F$67,'AEO 2023 Table 52'!$13:$13,0))</f>
        <v>60.344830000000002</v>
      </c>
      <c r="G138">
        <f>INDEX('AEO 2023 Table 52'!67:67,MATCH(G$67,'AEO 2023 Table 52'!$13:$13,0))</f>
        <v>60.325073000000003</v>
      </c>
      <c r="H138">
        <f>INDEX('AEO 2023 Table 52'!67:67,MATCH(H$67,'AEO 2023 Table 52'!$13:$13,0))</f>
        <v>60.200156999999997</v>
      </c>
      <c r="I138">
        <f>INDEX('AEO 2023 Table 52'!67:67,MATCH(I$67,'AEO 2023 Table 52'!$13:$13,0))</f>
        <v>60.082191000000002</v>
      </c>
      <c r="J138">
        <f>INDEX('AEO 2023 Table 52'!67:67,MATCH(J$67,'AEO 2023 Table 52'!$13:$13,0))</f>
        <v>59.921196000000002</v>
      </c>
      <c r="K138">
        <f>INDEX('AEO 2023 Table 52'!67:67,MATCH(K$67,'AEO 2023 Table 52'!$13:$13,0))</f>
        <v>59.851925000000001</v>
      </c>
      <c r="L138">
        <f>INDEX('AEO 2023 Table 52'!67:67,MATCH(L$67,'AEO 2023 Table 52'!$13:$13,0))</f>
        <v>59.788970999999997</v>
      </c>
      <c r="M138">
        <f>INDEX('AEO 2023 Table 52'!67:67,MATCH(M$67,'AEO 2023 Table 52'!$13:$13,0))</f>
        <v>59.739952000000002</v>
      </c>
      <c r="N138">
        <f>INDEX('AEO 2023 Table 52'!67:67,MATCH(N$67,'AEO 2023 Table 52'!$13:$13,0))</f>
        <v>59.617218000000001</v>
      </c>
      <c r="O138">
        <f>INDEX('AEO 2023 Table 52'!67:67,MATCH(O$67,'AEO 2023 Table 52'!$13:$13,0))</f>
        <v>59.435004999999997</v>
      </c>
      <c r="P138">
        <f>INDEX('AEO 2023 Table 52'!67:67,MATCH(P$67,'AEO 2023 Table 52'!$13:$13,0))</f>
        <v>59.262287000000001</v>
      </c>
      <c r="Q138">
        <f>INDEX('AEO 2023 Table 52'!67:67,MATCH(Q$67,'AEO 2023 Table 52'!$13:$13,0))</f>
        <v>59.182606</v>
      </c>
      <c r="R138">
        <f>INDEX('AEO 2023 Table 52'!67:67,MATCH(R$67,'AEO 2023 Table 52'!$13:$13,0))</f>
        <v>59.108074000000002</v>
      </c>
      <c r="S138">
        <f>INDEX('AEO 2023 Table 52'!67:67,MATCH(S$67,'AEO 2023 Table 52'!$13:$13,0))</f>
        <v>59.014052999999997</v>
      </c>
      <c r="T138">
        <f>INDEX('AEO 2023 Table 52'!67:67,MATCH(T$67,'AEO 2023 Table 52'!$13:$13,0))</f>
        <v>58.964919999999999</v>
      </c>
      <c r="U138">
        <f>INDEX('AEO 2023 Table 52'!67:67,MATCH(U$67,'AEO 2023 Table 52'!$13:$13,0))</f>
        <v>58.926926000000002</v>
      </c>
      <c r="V138">
        <f>INDEX('AEO 2023 Table 52'!67:67,MATCH(V$67,'AEO 2023 Table 52'!$13:$13,0))</f>
        <v>58.896853999999998</v>
      </c>
      <c r="W138">
        <f>INDEX('AEO 2023 Table 52'!67:67,MATCH(W$67,'AEO 2023 Table 52'!$13:$13,0))</f>
        <v>58.881549999999997</v>
      </c>
      <c r="X138">
        <f>INDEX('AEO 2023 Table 52'!67:67,MATCH(X$67,'AEO 2023 Table 52'!$13:$13,0))</f>
        <v>58.852950999999997</v>
      </c>
      <c r="Y138">
        <f>INDEX('AEO 2023 Table 52'!67:67,MATCH(Y$67,'AEO 2023 Table 52'!$13:$13,0))</f>
        <v>58.822139999999997</v>
      </c>
      <c r="Z138">
        <f>INDEX('AEO 2023 Table 52'!67:67,MATCH(Z$67,'AEO 2023 Table 52'!$13:$13,0))</f>
        <v>58.799968999999997</v>
      </c>
      <c r="AA138">
        <f>INDEX('AEO 2023 Table 52'!67:67,MATCH(AA$67,'AEO 2023 Table 52'!$13:$13,0))</f>
        <v>58.776615</v>
      </c>
      <c r="AB138">
        <f>INDEX('AEO 2023 Table 52'!67:67,MATCH(AB$67,'AEO 2023 Table 52'!$13:$13,0))</f>
        <v>58.753219999999999</v>
      </c>
      <c r="AC138">
        <f>INDEX('AEO 2023 Table 52'!67:67,MATCH(AC$67,'AEO 2023 Table 52'!$13:$13,0))</f>
        <v>58.730094999999999</v>
      </c>
      <c r="AD138">
        <f>INDEX('AEO 2023 Table 52'!67:67,MATCH(AD$67,'AEO 2023 Table 52'!$13:$13,0))</f>
        <v>58.711154999999998</v>
      </c>
      <c r="AE138">
        <f>INDEX('AEO 2023 Table 52'!67:67,MATCH(AE$67,'AEO 2023 Table 52'!$13:$13,0))</f>
        <v>58.686211</v>
      </c>
    </row>
    <row r="140" spans="1:31" x14ac:dyDescent="0.35">
      <c r="A140" t="str">
        <f>A7</f>
        <v>Plug-in 50 Gasoline Hybrid</v>
      </c>
    </row>
    <row r="141" spans="1:31" x14ac:dyDescent="0.35">
      <c r="A141" t="str">
        <f>'AEO 2022 Table 52'!A67</f>
        <v>LDP000:da_Mini-compactC</v>
      </c>
      <c r="B141">
        <f>INDEX('AEO 2022 Table 52'!67:67,MATCH(B$67,'AEO 2022 Table 52'!$14:$14,0))</f>
        <v>0</v>
      </c>
      <c r="C141">
        <f>INDEX('AEO 2023 Table 52'!70:70,MATCH(C$67,'AEO 2023 Table 52'!$13:$13,0))</f>
        <v>62.642615999999997</v>
      </c>
      <c r="D141">
        <f>INDEX('AEO 2023 Table 52'!70:70,MATCH(D$67,'AEO 2023 Table 52'!$13:$13,0))</f>
        <v>61.893512999999999</v>
      </c>
      <c r="E141">
        <f>INDEX('AEO 2023 Table 52'!70:70,MATCH(E$67,'AEO 2023 Table 52'!$13:$13,0))</f>
        <v>61.301105</v>
      </c>
      <c r="F141">
        <f>INDEX('AEO 2023 Table 52'!70:70,MATCH(F$67,'AEO 2023 Table 52'!$13:$13,0))</f>
        <v>60.847228999999999</v>
      </c>
      <c r="G141">
        <f>INDEX('AEO 2023 Table 52'!70:70,MATCH(G$67,'AEO 2023 Table 52'!$13:$13,0))</f>
        <v>60.419670000000004</v>
      </c>
      <c r="H141">
        <f>INDEX('AEO 2023 Table 52'!70:70,MATCH(H$67,'AEO 2023 Table 52'!$13:$13,0))</f>
        <v>60.062953999999998</v>
      </c>
      <c r="I141">
        <f>INDEX('AEO 2023 Table 52'!70:70,MATCH(I$67,'AEO 2023 Table 52'!$13:$13,0))</f>
        <v>59.903542000000002</v>
      </c>
      <c r="J141">
        <f>INDEX('AEO 2023 Table 52'!70:70,MATCH(J$67,'AEO 2023 Table 52'!$13:$13,0))</f>
        <v>59.699599999999997</v>
      </c>
      <c r="K141">
        <f>INDEX('AEO 2023 Table 52'!70:70,MATCH(K$67,'AEO 2023 Table 52'!$13:$13,0))</f>
        <v>59.520760000000003</v>
      </c>
      <c r="L141">
        <f>INDEX('AEO 2023 Table 52'!70:70,MATCH(L$67,'AEO 2023 Table 52'!$13:$13,0))</f>
        <v>59.435485999999997</v>
      </c>
      <c r="M141">
        <f>INDEX('AEO 2023 Table 52'!70:70,MATCH(M$67,'AEO 2023 Table 52'!$13:$13,0))</f>
        <v>59.299563999999997</v>
      </c>
      <c r="N141">
        <f>INDEX('AEO 2023 Table 52'!70:70,MATCH(N$67,'AEO 2023 Table 52'!$13:$13,0))</f>
        <v>59.077064999999997</v>
      </c>
      <c r="O141">
        <f>INDEX('AEO 2023 Table 52'!70:70,MATCH(O$67,'AEO 2023 Table 52'!$13:$13,0))</f>
        <v>58.858322000000001</v>
      </c>
      <c r="P141">
        <f>INDEX('AEO 2023 Table 52'!70:70,MATCH(P$67,'AEO 2023 Table 52'!$13:$13,0))</f>
        <v>58.654891999999997</v>
      </c>
      <c r="Q141">
        <f>INDEX('AEO 2023 Table 52'!70:70,MATCH(Q$67,'AEO 2023 Table 52'!$13:$13,0))</f>
        <v>58.538822000000003</v>
      </c>
      <c r="R141">
        <f>INDEX('AEO 2023 Table 52'!70:70,MATCH(R$67,'AEO 2023 Table 52'!$13:$13,0))</f>
        <v>58.436065999999997</v>
      </c>
      <c r="S141">
        <f>INDEX('AEO 2023 Table 52'!70:70,MATCH(S$67,'AEO 2023 Table 52'!$13:$13,0))</f>
        <v>58.331093000000003</v>
      </c>
      <c r="T141">
        <f>INDEX('AEO 2023 Table 52'!70:70,MATCH(T$67,'AEO 2023 Table 52'!$13:$13,0))</f>
        <v>58.261845000000001</v>
      </c>
      <c r="U141">
        <f>INDEX('AEO 2023 Table 52'!70:70,MATCH(U$67,'AEO 2023 Table 52'!$13:$13,0))</f>
        <v>58.213196000000003</v>
      </c>
      <c r="V141">
        <f>INDEX('AEO 2023 Table 52'!70:70,MATCH(V$67,'AEO 2023 Table 52'!$13:$13,0))</f>
        <v>58.172417000000003</v>
      </c>
      <c r="W141">
        <f>INDEX('AEO 2023 Table 52'!70:70,MATCH(W$67,'AEO 2023 Table 52'!$13:$13,0))</f>
        <v>58.146439000000001</v>
      </c>
      <c r="X141">
        <f>INDEX('AEO 2023 Table 52'!70:70,MATCH(X$67,'AEO 2023 Table 52'!$13:$13,0))</f>
        <v>58.113028999999997</v>
      </c>
      <c r="Y141">
        <f>INDEX('AEO 2023 Table 52'!70:70,MATCH(Y$67,'AEO 2023 Table 52'!$13:$13,0))</f>
        <v>58.086578000000003</v>
      </c>
      <c r="Z141">
        <f>INDEX('AEO 2023 Table 52'!70:70,MATCH(Z$67,'AEO 2023 Table 52'!$13:$13,0))</f>
        <v>58.065361000000003</v>
      </c>
      <c r="AA141">
        <f>INDEX('AEO 2023 Table 52'!70:70,MATCH(AA$67,'AEO 2023 Table 52'!$13:$13,0))</f>
        <v>58.046680000000002</v>
      </c>
      <c r="AB141">
        <f>INDEX('AEO 2023 Table 52'!70:70,MATCH(AB$67,'AEO 2023 Table 52'!$13:$13,0))</f>
        <v>58.028469000000001</v>
      </c>
      <c r="AC141">
        <f>INDEX('AEO 2023 Table 52'!70:70,MATCH(AC$67,'AEO 2023 Table 52'!$13:$13,0))</f>
        <v>58.013607</v>
      </c>
      <c r="AD141">
        <f>INDEX('AEO 2023 Table 52'!70:70,MATCH(AD$67,'AEO 2023 Table 52'!$13:$13,0))</f>
        <v>58.000476999999997</v>
      </c>
      <c r="AE141">
        <f>INDEX('AEO 2023 Table 52'!70:70,MATCH(AE$67,'AEO 2023 Table 52'!$13:$13,0))</f>
        <v>57.966518000000001</v>
      </c>
    </row>
    <row r="142" spans="1:31" x14ac:dyDescent="0.35">
      <c r="A142" t="str">
        <f>'AEO 2022 Table 52'!A68</f>
        <v>LDP000:da_SubcompactCar</v>
      </c>
      <c r="B142">
        <f>INDEX('AEO 2022 Table 52'!68:68,MATCH(B$67,'AEO 2022 Table 52'!$14:$14,0))</f>
        <v>50.209076000000003</v>
      </c>
      <c r="C142">
        <f>INDEX('AEO 2023 Table 52'!71:71,MATCH(C$67,'AEO 2023 Table 52'!$13:$13,0))</f>
        <v>52.863503000000001</v>
      </c>
      <c r="D142">
        <f>INDEX('AEO 2023 Table 52'!71:71,MATCH(D$67,'AEO 2023 Table 52'!$13:$13,0))</f>
        <v>52.106869000000003</v>
      </c>
      <c r="E142">
        <f>INDEX('AEO 2023 Table 52'!71:71,MATCH(E$67,'AEO 2023 Table 52'!$13:$13,0))</f>
        <v>51.527092000000003</v>
      </c>
      <c r="F142">
        <f>INDEX('AEO 2023 Table 52'!71:71,MATCH(F$67,'AEO 2023 Table 52'!$13:$13,0))</f>
        <v>51.006351000000002</v>
      </c>
      <c r="G142">
        <f>INDEX('AEO 2023 Table 52'!71:71,MATCH(G$67,'AEO 2023 Table 52'!$13:$13,0))</f>
        <v>50.62838</v>
      </c>
      <c r="H142">
        <f>INDEX('AEO 2023 Table 52'!71:71,MATCH(H$67,'AEO 2023 Table 52'!$13:$13,0))</f>
        <v>50.349727999999999</v>
      </c>
      <c r="I142">
        <f>INDEX('AEO 2023 Table 52'!71:71,MATCH(I$67,'AEO 2023 Table 52'!$13:$13,0))</f>
        <v>50.288170000000001</v>
      </c>
      <c r="J142">
        <f>INDEX('AEO 2023 Table 52'!71:71,MATCH(J$67,'AEO 2023 Table 52'!$13:$13,0))</f>
        <v>50.074328999999999</v>
      </c>
      <c r="K142">
        <f>INDEX('AEO 2023 Table 52'!71:71,MATCH(K$67,'AEO 2023 Table 52'!$13:$13,0))</f>
        <v>49.890647999999999</v>
      </c>
      <c r="L142">
        <f>INDEX('AEO 2023 Table 52'!71:71,MATCH(L$67,'AEO 2023 Table 52'!$13:$13,0))</f>
        <v>49.821536999999999</v>
      </c>
      <c r="M142">
        <f>INDEX('AEO 2023 Table 52'!71:71,MATCH(M$67,'AEO 2023 Table 52'!$13:$13,0))</f>
        <v>49.706066</v>
      </c>
      <c r="N142">
        <f>INDEX('AEO 2023 Table 52'!71:71,MATCH(N$67,'AEO 2023 Table 52'!$13:$13,0))</f>
        <v>49.512000999999998</v>
      </c>
      <c r="O142">
        <f>INDEX('AEO 2023 Table 52'!71:71,MATCH(O$67,'AEO 2023 Table 52'!$13:$13,0))</f>
        <v>49.316142999999997</v>
      </c>
      <c r="P142">
        <f>INDEX('AEO 2023 Table 52'!71:71,MATCH(P$67,'AEO 2023 Table 52'!$13:$13,0))</f>
        <v>49.129803000000003</v>
      </c>
      <c r="Q142">
        <f>INDEX('AEO 2023 Table 52'!71:71,MATCH(Q$67,'AEO 2023 Table 52'!$13:$13,0))</f>
        <v>49.030208999999999</v>
      </c>
      <c r="R142">
        <f>INDEX('AEO 2023 Table 52'!71:71,MATCH(R$67,'AEO 2023 Table 52'!$13:$13,0))</f>
        <v>48.949103999999998</v>
      </c>
      <c r="S142">
        <f>INDEX('AEO 2023 Table 52'!71:71,MATCH(S$67,'AEO 2023 Table 52'!$13:$13,0))</f>
        <v>48.865004999999996</v>
      </c>
      <c r="T142">
        <f>INDEX('AEO 2023 Table 52'!71:71,MATCH(T$67,'AEO 2023 Table 52'!$13:$13,0))</f>
        <v>48.828484000000003</v>
      </c>
      <c r="U142">
        <f>INDEX('AEO 2023 Table 52'!71:71,MATCH(U$67,'AEO 2023 Table 52'!$13:$13,0))</f>
        <v>48.802138999999997</v>
      </c>
      <c r="V142">
        <f>INDEX('AEO 2023 Table 52'!71:71,MATCH(V$67,'AEO 2023 Table 52'!$13:$13,0))</f>
        <v>48.785843</v>
      </c>
      <c r="W142">
        <f>INDEX('AEO 2023 Table 52'!71:71,MATCH(W$67,'AEO 2023 Table 52'!$13:$13,0))</f>
        <v>48.783852000000003</v>
      </c>
      <c r="X142">
        <f>INDEX('AEO 2023 Table 52'!71:71,MATCH(X$67,'AEO 2023 Table 52'!$13:$13,0))</f>
        <v>48.768410000000003</v>
      </c>
      <c r="Y142">
        <f>INDEX('AEO 2023 Table 52'!71:71,MATCH(Y$67,'AEO 2023 Table 52'!$13:$13,0))</f>
        <v>48.755684000000002</v>
      </c>
      <c r="Z142">
        <f>INDEX('AEO 2023 Table 52'!71:71,MATCH(Z$67,'AEO 2023 Table 52'!$13:$13,0))</f>
        <v>48.747233999999999</v>
      </c>
      <c r="AA142">
        <f>INDEX('AEO 2023 Table 52'!71:71,MATCH(AA$67,'AEO 2023 Table 52'!$13:$13,0))</f>
        <v>48.740982000000002</v>
      </c>
      <c r="AB142">
        <f>INDEX('AEO 2023 Table 52'!71:71,MATCH(AB$67,'AEO 2023 Table 52'!$13:$13,0))</f>
        <v>48.733910000000002</v>
      </c>
      <c r="AC142">
        <f>INDEX('AEO 2023 Table 52'!71:71,MATCH(AC$67,'AEO 2023 Table 52'!$13:$13,0))</f>
        <v>48.730358000000003</v>
      </c>
      <c r="AD142">
        <f>INDEX('AEO 2023 Table 52'!71:71,MATCH(AD$67,'AEO 2023 Table 52'!$13:$13,0))</f>
        <v>48.728687000000001</v>
      </c>
      <c r="AE142">
        <f>INDEX('AEO 2023 Table 52'!71:71,MATCH(AE$67,'AEO 2023 Table 52'!$13:$13,0))</f>
        <v>48.706176999999997</v>
      </c>
    </row>
    <row r="143" spans="1:31" x14ac:dyDescent="0.35">
      <c r="A143" t="str">
        <f>'AEO 2022 Table 52'!A69</f>
        <v>LDP000:da_CompactCars</v>
      </c>
      <c r="B143">
        <f>INDEX('AEO 2022 Table 52'!69:69,MATCH(B$67,'AEO 2022 Table 52'!$14:$14,0))</f>
        <v>42.635502000000002</v>
      </c>
      <c r="C143">
        <f>INDEX('AEO 2023 Table 52'!72:72,MATCH(C$67,'AEO 2023 Table 52'!$13:$13,0))</f>
        <v>42.631377999999998</v>
      </c>
      <c r="D143">
        <f>INDEX('AEO 2023 Table 52'!72:72,MATCH(D$67,'AEO 2023 Table 52'!$13:$13,0))</f>
        <v>42.020305999999998</v>
      </c>
      <c r="E143">
        <f>INDEX('AEO 2023 Table 52'!72:72,MATCH(E$67,'AEO 2023 Table 52'!$13:$13,0))</f>
        <v>41.564514000000003</v>
      </c>
      <c r="F143">
        <f>INDEX('AEO 2023 Table 52'!72:72,MATCH(F$67,'AEO 2023 Table 52'!$13:$13,0))</f>
        <v>41.125793000000002</v>
      </c>
      <c r="G143">
        <f>INDEX('AEO 2023 Table 52'!72:72,MATCH(G$67,'AEO 2023 Table 52'!$13:$13,0))</f>
        <v>40.743178999999998</v>
      </c>
      <c r="H143">
        <f>INDEX('AEO 2023 Table 52'!72:72,MATCH(H$67,'AEO 2023 Table 52'!$13:$13,0))</f>
        <v>40.478667999999999</v>
      </c>
      <c r="I143">
        <f>INDEX('AEO 2023 Table 52'!72:72,MATCH(I$67,'AEO 2023 Table 52'!$13:$13,0))</f>
        <v>40.334316000000001</v>
      </c>
      <c r="J143">
        <f>INDEX('AEO 2023 Table 52'!72:72,MATCH(J$67,'AEO 2023 Table 52'!$13:$13,0))</f>
        <v>40.138568999999997</v>
      </c>
      <c r="K143">
        <f>INDEX('AEO 2023 Table 52'!72:72,MATCH(K$67,'AEO 2023 Table 52'!$13:$13,0))</f>
        <v>39.982067000000001</v>
      </c>
      <c r="L143">
        <f>INDEX('AEO 2023 Table 52'!72:72,MATCH(L$67,'AEO 2023 Table 52'!$13:$13,0))</f>
        <v>39.933052000000004</v>
      </c>
      <c r="M143">
        <f>INDEX('AEO 2023 Table 52'!72:72,MATCH(M$67,'AEO 2023 Table 52'!$13:$13,0))</f>
        <v>39.837699999999998</v>
      </c>
      <c r="N143">
        <f>INDEX('AEO 2023 Table 52'!72:72,MATCH(N$67,'AEO 2023 Table 52'!$13:$13,0))</f>
        <v>39.664864000000001</v>
      </c>
      <c r="O143">
        <f>INDEX('AEO 2023 Table 52'!72:72,MATCH(O$67,'AEO 2023 Table 52'!$13:$13,0))</f>
        <v>39.477806000000001</v>
      </c>
      <c r="P143">
        <f>INDEX('AEO 2023 Table 52'!72:72,MATCH(P$67,'AEO 2023 Table 52'!$13:$13,0))</f>
        <v>39.302169999999997</v>
      </c>
      <c r="Q143">
        <f>INDEX('AEO 2023 Table 52'!72:72,MATCH(Q$67,'AEO 2023 Table 52'!$13:$13,0))</f>
        <v>39.205551</v>
      </c>
      <c r="R143">
        <f>INDEX('AEO 2023 Table 52'!72:72,MATCH(R$67,'AEO 2023 Table 52'!$13:$13,0))</f>
        <v>39.126235999999999</v>
      </c>
      <c r="S143">
        <f>INDEX('AEO 2023 Table 52'!72:72,MATCH(S$67,'AEO 2023 Table 52'!$13:$13,0))</f>
        <v>39.053607999999997</v>
      </c>
      <c r="T143">
        <f>INDEX('AEO 2023 Table 52'!72:72,MATCH(T$67,'AEO 2023 Table 52'!$13:$13,0))</f>
        <v>39.002963999999999</v>
      </c>
      <c r="U143">
        <f>INDEX('AEO 2023 Table 52'!72:72,MATCH(U$67,'AEO 2023 Table 52'!$13:$13,0))</f>
        <v>38.982894999999999</v>
      </c>
      <c r="V143">
        <f>INDEX('AEO 2023 Table 52'!72:72,MATCH(V$67,'AEO 2023 Table 52'!$13:$13,0))</f>
        <v>38.969109000000003</v>
      </c>
      <c r="W143">
        <f>INDEX('AEO 2023 Table 52'!72:72,MATCH(W$67,'AEO 2023 Table 52'!$13:$13,0))</f>
        <v>38.964061999999998</v>
      </c>
      <c r="X143">
        <f>INDEX('AEO 2023 Table 52'!72:72,MATCH(X$67,'AEO 2023 Table 52'!$13:$13,0))</f>
        <v>38.954472000000003</v>
      </c>
      <c r="Y143">
        <f>INDEX('AEO 2023 Table 52'!72:72,MATCH(Y$67,'AEO 2023 Table 52'!$13:$13,0))</f>
        <v>38.956099999999999</v>
      </c>
      <c r="Z143">
        <f>INDEX('AEO 2023 Table 52'!72:72,MATCH(Z$67,'AEO 2023 Table 52'!$13:$13,0))</f>
        <v>38.960976000000002</v>
      </c>
      <c r="AA143">
        <f>INDEX('AEO 2023 Table 52'!72:72,MATCH(AA$67,'AEO 2023 Table 52'!$13:$13,0))</f>
        <v>38.967388</v>
      </c>
      <c r="AB143">
        <f>INDEX('AEO 2023 Table 52'!72:72,MATCH(AB$67,'AEO 2023 Table 52'!$13:$13,0))</f>
        <v>38.97298</v>
      </c>
      <c r="AC143">
        <f>INDEX('AEO 2023 Table 52'!72:72,MATCH(AC$67,'AEO 2023 Table 52'!$13:$13,0))</f>
        <v>38.981743000000002</v>
      </c>
      <c r="AD143">
        <f>INDEX('AEO 2023 Table 52'!72:72,MATCH(AD$67,'AEO 2023 Table 52'!$13:$13,0))</f>
        <v>38.990765000000003</v>
      </c>
      <c r="AE143">
        <f>INDEX('AEO 2023 Table 52'!72:72,MATCH(AE$67,'AEO 2023 Table 52'!$13:$13,0))</f>
        <v>38.979885000000003</v>
      </c>
    </row>
    <row r="144" spans="1:31" x14ac:dyDescent="0.35">
      <c r="A144" t="str">
        <f>'AEO 2022 Table 52'!A70</f>
        <v>LDP000:da_MidsizeCars</v>
      </c>
      <c r="B144">
        <f>INDEX('AEO 2022 Table 52'!70:70,MATCH(B$67,'AEO 2022 Table 52'!$14:$14,0))</f>
        <v>43.989657999999999</v>
      </c>
      <c r="C144">
        <f>INDEX('AEO 2023 Table 52'!73:73,MATCH(C$67,'AEO 2023 Table 52'!$13:$13,0))</f>
        <v>44.918590999999999</v>
      </c>
      <c r="D144">
        <f>INDEX('AEO 2023 Table 52'!73:73,MATCH(D$67,'AEO 2023 Table 52'!$13:$13,0))</f>
        <v>44.322558999999998</v>
      </c>
      <c r="E144">
        <f>INDEX('AEO 2023 Table 52'!73:73,MATCH(E$67,'AEO 2023 Table 52'!$13:$13,0))</f>
        <v>43.850512999999999</v>
      </c>
      <c r="F144">
        <f>INDEX('AEO 2023 Table 52'!73:73,MATCH(F$67,'AEO 2023 Table 52'!$13:$13,0))</f>
        <v>43.373707000000003</v>
      </c>
      <c r="G144">
        <f>INDEX('AEO 2023 Table 52'!73:73,MATCH(G$67,'AEO 2023 Table 52'!$13:$13,0))</f>
        <v>42.99062</v>
      </c>
      <c r="H144">
        <f>INDEX('AEO 2023 Table 52'!73:73,MATCH(H$67,'AEO 2023 Table 52'!$13:$13,0))</f>
        <v>42.721953999999997</v>
      </c>
      <c r="I144">
        <f>INDEX('AEO 2023 Table 52'!73:73,MATCH(I$67,'AEO 2023 Table 52'!$13:$13,0))</f>
        <v>42.554538999999998</v>
      </c>
      <c r="J144">
        <f>INDEX('AEO 2023 Table 52'!73:73,MATCH(J$67,'AEO 2023 Table 52'!$13:$13,0))</f>
        <v>42.336390999999999</v>
      </c>
      <c r="K144">
        <f>INDEX('AEO 2023 Table 52'!73:73,MATCH(K$67,'AEO 2023 Table 52'!$13:$13,0))</f>
        <v>42.153267</v>
      </c>
      <c r="L144">
        <f>INDEX('AEO 2023 Table 52'!73:73,MATCH(L$67,'AEO 2023 Table 52'!$13:$13,0))</f>
        <v>42.099032999999999</v>
      </c>
      <c r="M144">
        <f>INDEX('AEO 2023 Table 52'!73:73,MATCH(M$67,'AEO 2023 Table 52'!$13:$13,0))</f>
        <v>41.991717999999999</v>
      </c>
      <c r="N144">
        <f>INDEX('AEO 2023 Table 52'!73:73,MATCH(N$67,'AEO 2023 Table 52'!$13:$13,0))</f>
        <v>41.801537000000003</v>
      </c>
      <c r="O144">
        <f>INDEX('AEO 2023 Table 52'!73:73,MATCH(O$67,'AEO 2023 Table 52'!$13:$13,0))</f>
        <v>41.596870000000003</v>
      </c>
      <c r="P144">
        <f>INDEX('AEO 2023 Table 52'!73:73,MATCH(P$67,'AEO 2023 Table 52'!$13:$13,0))</f>
        <v>41.402664000000001</v>
      </c>
      <c r="Q144">
        <f>INDEX('AEO 2023 Table 52'!73:73,MATCH(Q$67,'AEO 2023 Table 52'!$13:$13,0))</f>
        <v>41.298690999999998</v>
      </c>
      <c r="R144">
        <f>INDEX('AEO 2023 Table 52'!73:73,MATCH(R$67,'AEO 2023 Table 52'!$13:$13,0))</f>
        <v>41.216335000000001</v>
      </c>
      <c r="S144">
        <f>INDEX('AEO 2023 Table 52'!73:73,MATCH(S$67,'AEO 2023 Table 52'!$13:$13,0))</f>
        <v>41.138511999999999</v>
      </c>
      <c r="T144">
        <f>INDEX('AEO 2023 Table 52'!73:73,MATCH(T$67,'AEO 2023 Table 52'!$13:$13,0))</f>
        <v>41.083205999999997</v>
      </c>
      <c r="U144">
        <f>INDEX('AEO 2023 Table 52'!73:73,MATCH(U$67,'AEO 2023 Table 52'!$13:$13,0))</f>
        <v>41.060783000000001</v>
      </c>
      <c r="V144">
        <f>INDEX('AEO 2023 Table 52'!73:73,MATCH(V$67,'AEO 2023 Table 52'!$13:$13,0))</f>
        <v>41.043922000000002</v>
      </c>
      <c r="W144">
        <f>INDEX('AEO 2023 Table 52'!73:73,MATCH(W$67,'AEO 2023 Table 52'!$13:$13,0))</f>
        <v>41.033431999999998</v>
      </c>
      <c r="X144">
        <f>INDEX('AEO 2023 Table 52'!73:73,MATCH(X$67,'AEO 2023 Table 52'!$13:$13,0))</f>
        <v>41.018307</v>
      </c>
      <c r="Y144">
        <f>INDEX('AEO 2023 Table 52'!73:73,MATCH(Y$67,'AEO 2023 Table 52'!$13:$13,0))</f>
        <v>41.017795999999997</v>
      </c>
      <c r="Z144">
        <f>INDEX('AEO 2023 Table 52'!73:73,MATCH(Z$67,'AEO 2023 Table 52'!$13:$13,0))</f>
        <v>41.018444000000002</v>
      </c>
      <c r="AA144">
        <f>INDEX('AEO 2023 Table 52'!73:73,MATCH(AA$67,'AEO 2023 Table 52'!$13:$13,0))</f>
        <v>41.020988000000003</v>
      </c>
      <c r="AB144">
        <f>INDEX('AEO 2023 Table 52'!73:73,MATCH(AB$67,'AEO 2023 Table 52'!$13:$13,0))</f>
        <v>41.024799000000002</v>
      </c>
      <c r="AC144">
        <f>INDEX('AEO 2023 Table 52'!73:73,MATCH(AC$67,'AEO 2023 Table 52'!$13:$13,0))</f>
        <v>41.030346000000002</v>
      </c>
      <c r="AD144">
        <f>INDEX('AEO 2023 Table 52'!73:73,MATCH(AD$67,'AEO 2023 Table 52'!$13:$13,0))</f>
        <v>41.035583000000003</v>
      </c>
      <c r="AE144">
        <f>INDEX('AEO 2023 Table 52'!73:73,MATCH(AE$67,'AEO 2023 Table 52'!$13:$13,0))</f>
        <v>41.0214</v>
      </c>
    </row>
    <row r="145" spans="1:31" x14ac:dyDescent="0.35">
      <c r="A145" t="str">
        <f>'AEO 2022 Table 52'!A71</f>
        <v>LDP000:da_LargeCars</v>
      </c>
      <c r="B145">
        <f>INDEX('AEO 2022 Table 52'!71:71,MATCH(B$67,'AEO 2022 Table 52'!$14:$14,0))</f>
        <v>53.651096000000003</v>
      </c>
      <c r="C145">
        <f>INDEX('AEO 2023 Table 52'!74:74,MATCH(C$67,'AEO 2023 Table 52'!$13:$13,0))</f>
        <v>47.990077999999997</v>
      </c>
      <c r="D145">
        <f>INDEX('AEO 2023 Table 52'!74:74,MATCH(D$67,'AEO 2023 Table 52'!$13:$13,0))</f>
        <v>47.277943</v>
      </c>
      <c r="E145">
        <f>INDEX('AEO 2023 Table 52'!74:74,MATCH(E$67,'AEO 2023 Table 52'!$13:$13,0))</f>
        <v>46.724173999999998</v>
      </c>
      <c r="F145">
        <f>INDEX('AEO 2023 Table 52'!74:74,MATCH(F$67,'AEO 2023 Table 52'!$13:$13,0))</f>
        <v>46.210979000000002</v>
      </c>
      <c r="G145">
        <f>INDEX('AEO 2023 Table 52'!74:74,MATCH(G$67,'AEO 2023 Table 52'!$13:$13,0))</f>
        <v>45.762638000000003</v>
      </c>
      <c r="H145">
        <f>INDEX('AEO 2023 Table 52'!74:74,MATCH(H$67,'AEO 2023 Table 52'!$13:$13,0))</f>
        <v>45.400126999999998</v>
      </c>
      <c r="I145">
        <f>INDEX('AEO 2023 Table 52'!74:74,MATCH(I$67,'AEO 2023 Table 52'!$13:$13,0))</f>
        <v>45.153728000000001</v>
      </c>
      <c r="J145">
        <f>INDEX('AEO 2023 Table 52'!74:74,MATCH(J$67,'AEO 2023 Table 52'!$13:$13,0))</f>
        <v>44.909877999999999</v>
      </c>
      <c r="K145">
        <f>INDEX('AEO 2023 Table 52'!74:74,MATCH(K$67,'AEO 2023 Table 52'!$13:$13,0))</f>
        <v>44.697437000000001</v>
      </c>
      <c r="L145">
        <f>INDEX('AEO 2023 Table 52'!74:74,MATCH(L$67,'AEO 2023 Table 52'!$13:$13,0))</f>
        <v>44.617023000000003</v>
      </c>
      <c r="M145">
        <f>INDEX('AEO 2023 Table 52'!74:74,MATCH(M$67,'AEO 2023 Table 52'!$13:$13,0))</f>
        <v>44.484485999999997</v>
      </c>
      <c r="N145">
        <f>INDEX('AEO 2023 Table 52'!74:74,MATCH(N$67,'AEO 2023 Table 52'!$13:$13,0))</f>
        <v>44.265270000000001</v>
      </c>
      <c r="O145">
        <f>INDEX('AEO 2023 Table 52'!74:74,MATCH(O$67,'AEO 2023 Table 52'!$13:$13,0))</f>
        <v>44.042048999999999</v>
      </c>
      <c r="P145">
        <f>INDEX('AEO 2023 Table 52'!74:74,MATCH(P$67,'AEO 2023 Table 52'!$13:$13,0))</f>
        <v>43.827747000000002</v>
      </c>
      <c r="Q145">
        <f>INDEX('AEO 2023 Table 52'!74:74,MATCH(Q$67,'AEO 2023 Table 52'!$13:$13,0))</f>
        <v>43.707050000000002</v>
      </c>
      <c r="R145">
        <f>INDEX('AEO 2023 Table 52'!74:74,MATCH(R$67,'AEO 2023 Table 52'!$13:$13,0))</f>
        <v>43.608249999999998</v>
      </c>
      <c r="S145">
        <f>INDEX('AEO 2023 Table 52'!74:74,MATCH(S$67,'AEO 2023 Table 52'!$13:$13,0))</f>
        <v>43.514201999999997</v>
      </c>
      <c r="T145">
        <f>INDEX('AEO 2023 Table 52'!74:74,MATCH(T$67,'AEO 2023 Table 52'!$13:$13,0))</f>
        <v>43.449379</v>
      </c>
      <c r="U145">
        <f>INDEX('AEO 2023 Table 52'!74:74,MATCH(U$67,'AEO 2023 Table 52'!$13:$13,0))</f>
        <v>43.411217000000001</v>
      </c>
      <c r="V145">
        <f>INDEX('AEO 2023 Table 52'!74:74,MATCH(V$67,'AEO 2023 Table 52'!$13:$13,0))</f>
        <v>43.380969999999998</v>
      </c>
      <c r="W145">
        <f>INDEX('AEO 2023 Table 52'!74:74,MATCH(W$67,'AEO 2023 Table 52'!$13:$13,0))</f>
        <v>43.362720000000003</v>
      </c>
      <c r="X145">
        <f>INDEX('AEO 2023 Table 52'!74:74,MATCH(X$67,'AEO 2023 Table 52'!$13:$13,0))</f>
        <v>43.339115</v>
      </c>
      <c r="Y145">
        <f>INDEX('AEO 2023 Table 52'!74:74,MATCH(Y$67,'AEO 2023 Table 52'!$13:$13,0))</f>
        <v>43.325783000000001</v>
      </c>
      <c r="Z145">
        <f>INDEX('AEO 2023 Table 52'!74:74,MATCH(Z$67,'AEO 2023 Table 52'!$13:$13,0))</f>
        <v>43.314788999999998</v>
      </c>
      <c r="AA145">
        <f>INDEX('AEO 2023 Table 52'!74:74,MATCH(AA$67,'AEO 2023 Table 52'!$13:$13,0))</f>
        <v>43.306365999999997</v>
      </c>
      <c r="AB145">
        <f>INDEX('AEO 2023 Table 52'!74:74,MATCH(AB$67,'AEO 2023 Table 52'!$13:$13,0))</f>
        <v>43.300167000000002</v>
      </c>
      <c r="AC145">
        <f>INDEX('AEO 2023 Table 52'!74:74,MATCH(AC$67,'AEO 2023 Table 52'!$13:$13,0))</f>
        <v>43.295673000000001</v>
      </c>
      <c r="AD145">
        <f>INDEX('AEO 2023 Table 52'!74:74,MATCH(AD$67,'AEO 2023 Table 52'!$13:$13,0))</f>
        <v>43.291606999999999</v>
      </c>
      <c r="AE145">
        <f>INDEX('AEO 2023 Table 52'!74:74,MATCH(AE$67,'AEO 2023 Table 52'!$13:$13,0))</f>
        <v>43.268039999999999</v>
      </c>
    </row>
    <row r="146" spans="1:31" x14ac:dyDescent="0.35">
      <c r="A146" t="str">
        <f>'AEO 2022 Table 52'!A72</f>
        <v>LDP000:da_TwoSeaterCars</v>
      </c>
      <c r="B146">
        <f>INDEX('AEO 2022 Table 52'!72:72,MATCH(B$67,'AEO 2022 Table 52'!$14:$14,0))</f>
        <v>113.715446</v>
      </c>
      <c r="C146">
        <f>INDEX('AEO 2023 Table 52'!75:75,MATCH(C$67,'AEO 2023 Table 52'!$13:$13,0))</f>
        <v>85.173927000000006</v>
      </c>
      <c r="D146">
        <f>INDEX('AEO 2023 Table 52'!75:75,MATCH(D$67,'AEO 2023 Table 52'!$13:$13,0))</f>
        <v>84.446517999999998</v>
      </c>
      <c r="E146">
        <f>INDEX('AEO 2023 Table 52'!75:75,MATCH(E$67,'AEO 2023 Table 52'!$13:$13,0))</f>
        <v>83.86824</v>
      </c>
      <c r="F146">
        <f>INDEX('AEO 2023 Table 52'!75:75,MATCH(F$67,'AEO 2023 Table 52'!$13:$13,0))</f>
        <v>83.503838000000002</v>
      </c>
      <c r="G146">
        <f>INDEX('AEO 2023 Table 52'!75:75,MATCH(G$67,'AEO 2023 Table 52'!$13:$13,0))</f>
        <v>83.129363999999995</v>
      </c>
      <c r="H146">
        <f>INDEX('AEO 2023 Table 52'!75:75,MATCH(H$67,'AEO 2023 Table 52'!$13:$13,0))</f>
        <v>82.848381000000003</v>
      </c>
      <c r="I146">
        <f>INDEX('AEO 2023 Table 52'!75:75,MATCH(I$67,'AEO 2023 Table 52'!$13:$13,0))</f>
        <v>82.749840000000006</v>
      </c>
      <c r="J146">
        <f>INDEX('AEO 2023 Table 52'!75:75,MATCH(J$67,'AEO 2023 Table 52'!$13:$13,0))</f>
        <v>82.523276999999993</v>
      </c>
      <c r="K146">
        <f>INDEX('AEO 2023 Table 52'!75:75,MATCH(K$67,'AEO 2023 Table 52'!$13:$13,0))</f>
        <v>82.331360000000004</v>
      </c>
      <c r="L146">
        <f>INDEX('AEO 2023 Table 52'!75:75,MATCH(L$67,'AEO 2023 Table 52'!$13:$13,0))</f>
        <v>82.262855999999999</v>
      </c>
      <c r="M146">
        <f>INDEX('AEO 2023 Table 52'!75:75,MATCH(M$67,'AEO 2023 Table 52'!$13:$13,0))</f>
        <v>82.138062000000005</v>
      </c>
      <c r="N146">
        <f>INDEX('AEO 2023 Table 52'!75:75,MATCH(N$67,'AEO 2023 Table 52'!$13:$13,0))</f>
        <v>81.921440000000004</v>
      </c>
      <c r="O146">
        <f>INDEX('AEO 2023 Table 52'!75:75,MATCH(O$67,'AEO 2023 Table 52'!$13:$13,0))</f>
        <v>81.705726999999996</v>
      </c>
      <c r="P146">
        <f>INDEX('AEO 2023 Table 52'!75:75,MATCH(P$67,'AEO 2023 Table 52'!$13:$13,0))</f>
        <v>81.505035000000007</v>
      </c>
      <c r="Q146">
        <f>INDEX('AEO 2023 Table 52'!75:75,MATCH(Q$67,'AEO 2023 Table 52'!$13:$13,0))</f>
        <v>81.394820999999993</v>
      </c>
      <c r="R146">
        <f>INDEX('AEO 2023 Table 52'!75:75,MATCH(R$67,'AEO 2023 Table 52'!$13:$13,0))</f>
        <v>81.299453999999997</v>
      </c>
      <c r="S146">
        <f>INDEX('AEO 2023 Table 52'!75:75,MATCH(S$67,'AEO 2023 Table 52'!$13:$13,0))</f>
        <v>81.201187000000004</v>
      </c>
      <c r="T146">
        <f>INDEX('AEO 2023 Table 52'!75:75,MATCH(T$67,'AEO 2023 Table 52'!$13:$13,0))</f>
        <v>81.146789999999996</v>
      </c>
      <c r="U146">
        <f>INDEX('AEO 2023 Table 52'!75:75,MATCH(U$67,'AEO 2023 Table 52'!$13:$13,0))</f>
        <v>81.109939999999995</v>
      </c>
      <c r="V146">
        <f>INDEX('AEO 2023 Table 52'!75:75,MATCH(V$67,'AEO 2023 Table 52'!$13:$13,0))</f>
        <v>81.082344000000006</v>
      </c>
      <c r="W146">
        <f>INDEX('AEO 2023 Table 52'!75:75,MATCH(W$67,'AEO 2023 Table 52'!$13:$13,0))</f>
        <v>81.071548000000007</v>
      </c>
      <c r="X146">
        <f>INDEX('AEO 2023 Table 52'!75:75,MATCH(X$67,'AEO 2023 Table 52'!$13:$13,0))</f>
        <v>81.047905</v>
      </c>
      <c r="Y146">
        <f>INDEX('AEO 2023 Table 52'!75:75,MATCH(Y$67,'AEO 2023 Table 52'!$13:$13,0))</f>
        <v>81.028899999999993</v>
      </c>
      <c r="Z146">
        <f>INDEX('AEO 2023 Table 52'!75:75,MATCH(Z$67,'AEO 2023 Table 52'!$13:$13,0))</f>
        <v>81.013069000000002</v>
      </c>
      <c r="AA146">
        <f>INDEX('AEO 2023 Table 52'!75:75,MATCH(AA$67,'AEO 2023 Table 52'!$13:$13,0))</f>
        <v>80.999222000000003</v>
      </c>
      <c r="AB146">
        <f>INDEX('AEO 2023 Table 52'!75:75,MATCH(AB$67,'AEO 2023 Table 52'!$13:$13,0))</f>
        <v>80.986168000000006</v>
      </c>
      <c r="AC146">
        <f>INDEX('AEO 2023 Table 52'!75:75,MATCH(AC$67,'AEO 2023 Table 52'!$13:$13,0))</f>
        <v>80.975014000000002</v>
      </c>
      <c r="AD146">
        <f>INDEX('AEO 2023 Table 52'!75:75,MATCH(AD$67,'AEO 2023 Table 52'!$13:$13,0))</f>
        <v>80.965430999999995</v>
      </c>
      <c r="AE146">
        <f>INDEX('AEO 2023 Table 52'!75:75,MATCH(AE$67,'AEO 2023 Table 52'!$13:$13,0))</f>
        <v>80.934937000000005</v>
      </c>
    </row>
    <row r="147" spans="1:31" x14ac:dyDescent="0.35">
      <c r="A147" t="str">
        <f>'AEO 2022 Table 52'!A73</f>
        <v>LDP000:da_SmallCrossCar</v>
      </c>
      <c r="B147">
        <f>INDEX('AEO 2022 Table 52'!73:73,MATCH(B$67,'AEO 2022 Table 52'!$14:$14,0))</f>
        <v>40.570137000000003</v>
      </c>
      <c r="C147">
        <f>INDEX('AEO 2023 Table 52'!76:76,MATCH(C$67,'AEO 2023 Table 52'!$13:$13,0))</f>
        <v>42.985199000000001</v>
      </c>
      <c r="D147">
        <f>INDEX('AEO 2023 Table 52'!76:76,MATCH(D$67,'AEO 2023 Table 52'!$13:$13,0))</f>
        <v>42.333083999999999</v>
      </c>
      <c r="E147">
        <f>INDEX('AEO 2023 Table 52'!76:76,MATCH(E$67,'AEO 2023 Table 52'!$13:$13,0))</f>
        <v>41.812645000000003</v>
      </c>
      <c r="F147">
        <f>INDEX('AEO 2023 Table 52'!76:76,MATCH(F$67,'AEO 2023 Table 52'!$13:$13,0))</f>
        <v>41.295226999999997</v>
      </c>
      <c r="G147">
        <f>INDEX('AEO 2023 Table 52'!76:76,MATCH(G$67,'AEO 2023 Table 52'!$13:$13,0))</f>
        <v>40.885086000000001</v>
      </c>
      <c r="H147">
        <f>INDEX('AEO 2023 Table 52'!76:76,MATCH(H$67,'AEO 2023 Table 52'!$13:$13,0))</f>
        <v>40.570374000000001</v>
      </c>
      <c r="I147">
        <f>INDEX('AEO 2023 Table 52'!76:76,MATCH(I$67,'AEO 2023 Table 52'!$13:$13,0))</f>
        <v>40.405375999999997</v>
      </c>
      <c r="J147">
        <f>INDEX('AEO 2023 Table 52'!76:76,MATCH(J$67,'AEO 2023 Table 52'!$13:$13,0))</f>
        <v>40.174923</v>
      </c>
      <c r="K147">
        <f>INDEX('AEO 2023 Table 52'!76:76,MATCH(K$67,'AEO 2023 Table 52'!$13:$13,0))</f>
        <v>39.975718999999998</v>
      </c>
      <c r="L147">
        <f>INDEX('AEO 2023 Table 52'!76:76,MATCH(L$67,'AEO 2023 Table 52'!$13:$13,0))</f>
        <v>39.904823</v>
      </c>
      <c r="M147">
        <f>INDEX('AEO 2023 Table 52'!76:76,MATCH(M$67,'AEO 2023 Table 52'!$13:$13,0))</f>
        <v>39.783588000000002</v>
      </c>
      <c r="N147">
        <f>INDEX('AEO 2023 Table 52'!76:76,MATCH(N$67,'AEO 2023 Table 52'!$13:$13,0))</f>
        <v>39.572983000000001</v>
      </c>
      <c r="O147">
        <f>INDEX('AEO 2023 Table 52'!76:76,MATCH(O$67,'AEO 2023 Table 52'!$13:$13,0))</f>
        <v>39.346741000000002</v>
      </c>
      <c r="P147">
        <f>INDEX('AEO 2023 Table 52'!76:76,MATCH(P$67,'AEO 2023 Table 52'!$13:$13,0))</f>
        <v>39.133972</v>
      </c>
      <c r="Q147">
        <f>INDEX('AEO 2023 Table 52'!76:76,MATCH(Q$67,'AEO 2023 Table 52'!$13:$13,0))</f>
        <v>39.014862000000001</v>
      </c>
      <c r="R147">
        <f>INDEX('AEO 2023 Table 52'!76:76,MATCH(R$67,'AEO 2023 Table 52'!$13:$13,0))</f>
        <v>38.915596000000001</v>
      </c>
      <c r="S147">
        <f>INDEX('AEO 2023 Table 52'!76:76,MATCH(S$67,'AEO 2023 Table 52'!$13:$13,0))</f>
        <v>38.819935000000001</v>
      </c>
      <c r="T147">
        <f>INDEX('AEO 2023 Table 52'!76:76,MATCH(T$67,'AEO 2023 Table 52'!$13:$13,0))</f>
        <v>38.754269000000001</v>
      </c>
      <c r="U147">
        <f>INDEX('AEO 2023 Table 52'!76:76,MATCH(U$67,'AEO 2023 Table 52'!$13:$13,0))</f>
        <v>38.715865999999998</v>
      </c>
      <c r="V147">
        <f>INDEX('AEO 2023 Table 52'!76:76,MATCH(V$67,'AEO 2023 Table 52'!$13:$13,0))</f>
        <v>38.683776999999999</v>
      </c>
      <c r="W147">
        <f>INDEX('AEO 2023 Table 52'!76:76,MATCH(W$67,'AEO 2023 Table 52'!$13:$13,0))</f>
        <v>38.662025</v>
      </c>
      <c r="X147">
        <f>INDEX('AEO 2023 Table 52'!76:76,MATCH(X$67,'AEO 2023 Table 52'!$13:$13,0))</f>
        <v>38.637763999999997</v>
      </c>
      <c r="Y147">
        <f>INDEX('AEO 2023 Table 52'!76:76,MATCH(Y$67,'AEO 2023 Table 52'!$13:$13,0))</f>
        <v>38.623302000000002</v>
      </c>
      <c r="Z147">
        <f>INDEX('AEO 2023 Table 52'!76:76,MATCH(Z$67,'AEO 2023 Table 52'!$13:$13,0))</f>
        <v>38.611832</v>
      </c>
      <c r="AA147">
        <f>INDEX('AEO 2023 Table 52'!76:76,MATCH(AA$67,'AEO 2023 Table 52'!$13:$13,0))</f>
        <v>38.602038999999998</v>
      </c>
      <c r="AB147">
        <f>INDEX('AEO 2023 Table 52'!76:76,MATCH(AB$67,'AEO 2023 Table 52'!$13:$13,0))</f>
        <v>38.593899</v>
      </c>
      <c r="AC147">
        <f>INDEX('AEO 2023 Table 52'!76:76,MATCH(AC$67,'AEO 2023 Table 52'!$13:$13,0))</f>
        <v>38.587009000000002</v>
      </c>
      <c r="AD147">
        <f>INDEX('AEO 2023 Table 52'!76:76,MATCH(AD$67,'AEO 2023 Table 52'!$13:$13,0))</f>
        <v>38.580768999999997</v>
      </c>
      <c r="AE147">
        <f>INDEX('AEO 2023 Table 52'!76:76,MATCH(AE$67,'AEO 2023 Table 52'!$13:$13,0))</f>
        <v>38.554333</v>
      </c>
    </row>
    <row r="148" spans="1:31" x14ac:dyDescent="0.35">
      <c r="A148" t="str">
        <f>'AEO 2022 Table 52'!A74</f>
        <v>LDP000:da_LargeCrossCar</v>
      </c>
      <c r="B148">
        <f>INDEX('AEO 2022 Table 52'!74:74,MATCH(B$67,'AEO 2022 Table 52'!$14:$14,0))</f>
        <v>54.496189000000001</v>
      </c>
      <c r="C148">
        <f>INDEX('AEO 2023 Table 52'!77:77,MATCH(C$67,'AEO 2023 Table 52'!$13:$13,0))</f>
        <v>56.452098999999997</v>
      </c>
      <c r="D148">
        <f>INDEX('AEO 2023 Table 52'!77:77,MATCH(D$67,'AEO 2023 Table 52'!$13:$13,0))</f>
        <v>55.550510000000003</v>
      </c>
      <c r="E148">
        <f>INDEX('AEO 2023 Table 52'!77:77,MATCH(E$67,'AEO 2023 Table 52'!$13:$13,0))</f>
        <v>54.826434999999996</v>
      </c>
      <c r="F148">
        <f>INDEX('AEO 2023 Table 52'!77:77,MATCH(F$67,'AEO 2023 Table 52'!$13:$13,0))</f>
        <v>54.161526000000002</v>
      </c>
      <c r="G148">
        <f>INDEX('AEO 2023 Table 52'!77:77,MATCH(G$67,'AEO 2023 Table 52'!$13:$13,0))</f>
        <v>53.63456</v>
      </c>
      <c r="H148">
        <f>INDEX('AEO 2023 Table 52'!77:77,MATCH(H$67,'AEO 2023 Table 52'!$13:$13,0))</f>
        <v>53.221663999999997</v>
      </c>
      <c r="I148">
        <f>INDEX('AEO 2023 Table 52'!77:77,MATCH(I$67,'AEO 2023 Table 52'!$13:$13,0))</f>
        <v>52.956145999999997</v>
      </c>
      <c r="J148">
        <f>INDEX('AEO 2023 Table 52'!77:77,MATCH(J$67,'AEO 2023 Table 52'!$13:$13,0))</f>
        <v>52.648952000000001</v>
      </c>
      <c r="K148">
        <f>INDEX('AEO 2023 Table 52'!77:77,MATCH(K$67,'AEO 2023 Table 52'!$13:$13,0))</f>
        <v>52.385693000000003</v>
      </c>
      <c r="L148">
        <f>INDEX('AEO 2023 Table 52'!77:77,MATCH(L$67,'AEO 2023 Table 52'!$13:$13,0))</f>
        <v>52.266277000000002</v>
      </c>
      <c r="M148">
        <f>INDEX('AEO 2023 Table 52'!77:77,MATCH(M$67,'AEO 2023 Table 52'!$13:$13,0))</f>
        <v>52.098305000000003</v>
      </c>
      <c r="N148">
        <f>INDEX('AEO 2023 Table 52'!77:77,MATCH(N$67,'AEO 2023 Table 52'!$13:$13,0))</f>
        <v>51.851436999999997</v>
      </c>
      <c r="O148">
        <f>INDEX('AEO 2023 Table 52'!77:77,MATCH(O$67,'AEO 2023 Table 52'!$13:$13,0))</f>
        <v>51.598315999999997</v>
      </c>
      <c r="P148">
        <f>INDEX('AEO 2023 Table 52'!77:77,MATCH(P$67,'AEO 2023 Table 52'!$13:$13,0))</f>
        <v>51.359116</v>
      </c>
      <c r="Q148">
        <f>INDEX('AEO 2023 Table 52'!77:77,MATCH(Q$67,'AEO 2023 Table 52'!$13:$13,0))</f>
        <v>51.219143000000003</v>
      </c>
      <c r="R148">
        <f>INDEX('AEO 2023 Table 52'!77:77,MATCH(R$67,'AEO 2023 Table 52'!$13:$13,0))</f>
        <v>51.095768</v>
      </c>
      <c r="S148">
        <f>INDEX('AEO 2023 Table 52'!77:77,MATCH(S$67,'AEO 2023 Table 52'!$13:$13,0))</f>
        <v>50.975777000000001</v>
      </c>
      <c r="T148">
        <f>INDEX('AEO 2023 Table 52'!77:77,MATCH(T$67,'AEO 2023 Table 52'!$13:$13,0))</f>
        <v>50.890728000000003</v>
      </c>
      <c r="U148">
        <f>INDEX('AEO 2023 Table 52'!77:77,MATCH(U$67,'AEO 2023 Table 52'!$13:$13,0))</f>
        <v>50.830437000000003</v>
      </c>
      <c r="V148">
        <f>INDEX('AEO 2023 Table 52'!77:77,MATCH(V$67,'AEO 2023 Table 52'!$13:$13,0))</f>
        <v>50.780895000000001</v>
      </c>
      <c r="W148">
        <f>INDEX('AEO 2023 Table 52'!77:77,MATCH(W$67,'AEO 2023 Table 52'!$13:$13,0))</f>
        <v>50.746853000000002</v>
      </c>
      <c r="X148">
        <f>INDEX('AEO 2023 Table 52'!77:77,MATCH(X$67,'AEO 2023 Table 52'!$13:$13,0))</f>
        <v>50.705523999999997</v>
      </c>
      <c r="Y148">
        <f>INDEX('AEO 2023 Table 52'!77:77,MATCH(Y$67,'AEO 2023 Table 52'!$13:$13,0))</f>
        <v>50.670414000000001</v>
      </c>
      <c r="Z148">
        <f>INDEX('AEO 2023 Table 52'!77:77,MATCH(Z$67,'AEO 2023 Table 52'!$13:$13,0))</f>
        <v>50.640095000000002</v>
      </c>
      <c r="AA148">
        <f>INDEX('AEO 2023 Table 52'!77:77,MATCH(AA$67,'AEO 2023 Table 52'!$13:$13,0))</f>
        <v>50.612380999999999</v>
      </c>
      <c r="AB148">
        <f>INDEX('AEO 2023 Table 52'!77:77,MATCH(AB$67,'AEO 2023 Table 52'!$13:$13,0))</f>
        <v>50.586590000000001</v>
      </c>
      <c r="AC148">
        <f>INDEX('AEO 2023 Table 52'!77:77,MATCH(AC$67,'AEO 2023 Table 52'!$13:$13,0))</f>
        <v>50.563229</v>
      </c>
      <c r="AD148">
        <f>INDEX('AEO 2023 Table 52'!77:77,MATCH(AD$67,'AEO 2023 Table 52'!$13:$13,0))</f>
        <v>50.542225000000002</v>
      </c>
      <c r="AE148">
        <f>INDEX('AEO 2023 Table 52'!77:77,MATCH(AE$67,'AEO 2023 Table 52'!$13:$13,0))</f>
        <v>50.500843000000003</v>
      </c>
    </row>
    <row r="149" spans="1:31" x14ac:dyDescent="0.35">
      <c r="A149" t="str">
        <f>'AEO 2022 Table 52'!A75</f>
        <v>LDP000:da_SmallPickup</v>
      </c>
      <c r="B149">
        <f>INDEX('AEO 2022 Table 52'!75:75,MATCH(B$67,'AEO 2022 Table 52'!$14:$14,0))</f>
        <v>47.088225999999999</v>
      </c>
      <c r="C149">
        <f>INDEX('AEO 2023 Table 52'!78:78,MATCH(C$67,'AEO 2023 Table 52'!$13:$13,0))</f>
        <v>54.214385999999998</v>
      </c>
      <c r="D149">
        <f>INDEX('AEO 2023 Table 52'!78:78,MATCH(D$67,'AEO 2023 Table 52'!$13:$13,0))</f>
        <v>53.269108000000003</v>
      </c>
      <c r="E149">
        <f>INDEX('AEO 2023 Table 52'!78:78,MATCH(E$67,'AEO 2023 Table 52'!$13:$13,0))</f>
        <v>52.608822000000004</v>
      </c>
      <c r="F149">
        <f>INDEX('AEO 2023 Table 52'!78:78,MATCH(F$67,'AEO 2023 Table 52'!$13:$13,0))</f>
        <v>52.101455999999999</v>
      </c>
      <c r="G149">
        <f>INDEX('AEO 2023 Table 52'!78:78,MATCH(G$67,'AEO 2023 Table 52'!$13:$13,0))</f>
        <v>51.845984999999999</v>
      </c>
      <c r="H149">
        <f>INDEX('AEO 2023 Table 52'!78:78,MATCH(H$67,'AEO 2023 Table 52'!$13:$13,0))</f>
        <v>51.539642000000001</v>
      </c>
      <c r="I149">
        <f>INDEX('AEO 2023 Table 52'!78:78,MATCH(I$67,'AEO 2023 Table 52'!$13:$13,0))</f>
        <v>51.392589999999998</v>
      </c>
      <c r="J149">
        <f>INDEX('AEO 2023 Table 52'!78:78,MATCH(J$67,'AEO 2023 Table 52'!$13:$13,0))</f>
        <v>51.061756000000003</v>
      </c>
      <c r="K149">
        <f>INDEX('AEO 2023 Table 52'!78:78,MATCH(K$67,'AEO 2023 Table 52'!$13:$13,0))</f>
        <v>50.798008000000003</v>
      </c>
      <c r="L149">
        <f>INDEX('AEO 2023 Table 52'!78:78,MATCH(L$67,'AEO 2023 Table 52'!$13:$13,0))</f>
        <v>50.683349999999997</v>
      </c>
      <c r="M149">
        <f>INDEX('AEO 2023 Table 52'!78:78,MATCH(M$67,'AEO 2023 Table 52'!$13:$13,0))</f>
        <v>50.537681999999997</v>
      </c>
      <c r="N149">
        <f>INDEX('AEO 2023 Table 52'!78:78,MATCH(N$67,'AEO 2023 Table 52'!$13:$13,0))</f>
        <v>50.331028000000003</v>
      </c>
      <c r="O149">
        <f>INDEX('AEO 2023 Table 52'!78:78,MATCH(O$67,'AEO 2023 Table 52'!$13:$13,0))</f>
        <v>50.072432999999997</v>
      </c>
      <c r="P149">
        <f>INDEX('AEO 2023 Table 52'!78:78,MATCH(P$67,'AEO 2023 Table 52'!$13:$13,0))</f>
        <v>49.823898</v>
      </c>
      <c r="Q149">
        <f>INDEX('AEO 2023 Table 52'!78:78,MATCH(Q$67,'AEO 2023 Table 52'!$13:$13,0))</f>
        <v>49.662849000000001</v>
      </c>
      <c r="R149">
        <f>INDEX('AEO 2023 Table 52'!78:78,MATCH(R$67,'AEO 2023 Table 52'!$13:$13,0))</f>
        <v>49.511482000000001</v>
      </c>
      <c r="S149">
        <f>INDEX('AEO 2023 Table 52'!78:78,MATCH(S$67,'AEO 2023 Table 52'!$13:$13,0))</f>
        <v>49.366073999999998</v>
      </c>
      <c r="T149">
        <f>INDEX('AEO 2023 Table 52'!78:78,MATCH(T$67,'AEO 2023 Table 52'!$13:$13,0))</f>
        <v>49.247036000000001</v>
      </c>
      <c r="U149">
        <f>INDEX('AEO 2023 Table 52'!78:78,MATCH(U$67,'AEO 2023 Table 52'!$13:$13,0))</f>
        <v>49.156875999999997</v>
      </c>
      <c r="V149">
        <f>INDEX('AEO 2023 Table 52'!78:78,MATCH(V$67,'AEO 2023 Table 52'!$13:$13,0))</f>
        <v>49.076045999999998</v>
      </c>
      <c r="W149">
        <f>INDEX('AEO 2023 Table 52'!78:78,MATCH(W$67,'AEO 2023 Table 52'!$13:$13,0))</f>
        <v>49.007477000000002</v>
      </c>
      <c r="X149">
        <f>INDEX('AEO 2023 Table 52'!78:78,MATCH(X$67,'AEO 2023 Table 52'!$13:$13,0))</f>
        <v>48.934296000000003</v>
      </c>
      <c r="Y149">
        <f>INDEX('AEO 2023 Table 52'!78:78,MATCH(Y$67,'AEO 2023 Table 52'!$13:$13,0))</f>
        <v>48.876015000000002</v>
      </c>
      <c r="Z149">
        <f>INDEX('AEO 2023 Table 52'!78:78,MATCH(Z$67,'AEO 2023 Table 52'!$13:$13,0))</f>
        <v>48.821269999999998</v>
      </c>
      <c r="AA149">
        <f>INDEX('AEO 2023 Table 52'!78:78,MATCH(AA$67,'AEO 2023 Table 52'!$13:$13,0))</f>
        <v>48.770690999999999</v>
      </c>
      <c r="AB149">
        <f>INDEX('AEO 2023 Table 52'!78:78,MATCH(AB$67,'AEO 2023 Table 52'!$13:$13,0))</f>
        <v>48.722754999999999</v>
      </c>
      <c r="AC149">
        <f>INDEX('AEO 2023 Table 52'!78:78,MATCH(AC$67,'AEO 2023 Table 52'!$13:$13,0))</f>
        <v>48.677734000000001</v>
      </c>
      <c r="AD149">
        <f>INDEX('AEO 2023 Table 52'!78:78,MATCH(AD$67,'AEO 2023 Table 52'!$13:$13,0))</f>
        <v>48.635063000000002</v>
      </c>
      <c r="AE149">
        <f>INDEX('AEO 2023 Table 52'!78:78,MATCH(AE$67,'AEO 2023 Table 52'!$13:$13,0))</f>
        <v>48.587871999999997</v>
      </c>
    </row>
    <row r="150" spans="1:31" x14ac:dyDescent="0.35">
      <c r="A150" t="str">
        <f>'AEO 2022 Table 52'!A76</f>
        <v>LDP000:da_LargePickup</v>
      </c>
      <c r="B150">
        <f>INDEX('AEO 2022 Table 52'!76:76,MATCH(B$67,'AEO 2022 Table 52'!$14:$14,0))</f>
        <v>0</v>
      </c>
      <c r="C150">
        <f>INDEX('AEO 2023 Table 52'!79:79,MATCH(C$67,'AEO 2023 Table 52'!$13:$13,0))</f>
        <v>0</v>
      </c>
      <c r="D150">
        <f>INDEX('AEO 2023 Table 52'!79:79,MATCH(D$67,'AEO 2023 Table 52'!$13:$13,0))</f>
        <v>0</v>
      </c>
      <c r="E150">
        <f>INDEX('AEO 2023 Table 52'!79:79,MATCH(E$67,'AEO 2023 Table 52'!$13:$13,0))</f>
        <v>0</v>
      </c>
      <c r="F150">
        <f>INDEX('AEO 2023 Table 52'!79:79,MATCH(F$67,'AEO 2023 Table 52'!$13:$13,0))</f>
        <v>0</v>
      </c>
      <c r="G150">
        <f>INDEX('AEO 2023 Table 52'!79:79,MATCH(G$67,'AEO 2023 Table 52'!$13:$13,0))</f>
        <v>0</v>
      </c>
      <c r="H150">
        <f>INDEX('AEO 2023 Table 52'!79:79,MATCH(H$67,'AEO 2023 Table 52'!$13:$13,0))</f>
        <v>0</v>
      </c>
      <c r="I150">
        <f>INDEX('AEO 2023 Table 52'!79:79,MATCH(I$67,'AEO 2023 Table 52'!$13:$13,0))</f>
        <v>0</v>
      </c>
      <c r="J150">
        <f>INDEX('AEO 2023 Table 52'!79:79,MATCH(J$67,'AEO 2023 Table 52'!$13:$13,0))</f>
        <v>0</v>
      </c>
      <c r="K150">
        <f>INDEX('AEO 2023 Table 52'!79:79,MATCH(K$67,'AEO 2023 Table 52'!$13:$13,0))</f>
        <v>0</v>
      </c>
      <c r="L150">
        <f>INDEX('AEO 2023 Table 52'!79:79,MATCH(L$67,'AEO 2023 Table 52'!$13:$13,0))</f>
        <v>0</v>
      </c>
      <c r="M150">
        <f>INDEX('AEO 2023 Table 52'!79:79,MATCH(M$67,'AEO 2023 Table 52'!$13:$13,0))</f>
        <v>0</v>
      </c>
      <c r="N150">
        <f>INDEX('AEO 2023 Table 52'!79:79,MATCH(N$67,'AEO 2023 Table 52'!$13:$13,0))</f>
        <v>0</v>
      </c>
      <c r="O150">
        <f>INDEX('AEO 2023 Table 52'!79:79,MATCH(O$67,'AEO 2023 Table 52'!$13:$13,0))</f>
        <v>0</v>
      </c>
      <c r="P150">
        <f>INDEX('AEO 2023 Table 52'!79:79,MATCH(P$67,'AEO 2023 Table 52'!$13:$13,0))</f>
        <v>0</v>
      </c>
      <c r="Q150">
        <f>INDEX('AEO 2023 Table 52'!79:79,MATCH(Q$67,'AEO 2023 Table 52'!$13:$13,0))</f>
        <v>0</v>
      </c>
      <c r="R150">
        <f>INDEX('AEO 2023 Table 52'!79:79,MATCH(R$67,'AEO 2023 Table 52'!$13:$13,0))</f>
        <v>0</v>
      </c>
      <c r="S150">
        <f>INDEX('AEO 2023 Table 52'!79:79,MATCH(S$67,'AEO 2023 Table 52'!$13:$13,0))</f>
        <v>0</v>
      </c>
      <c r="T150">
        <f>INDEX('AEO 2023 Table 52'!79:79,MATCH(T$67,'AEO 2023 Table 52'!$13:$13,0))</f>
        <v>0</v>
      </c>
      <c r="U150">
        <f>INDEX('AEO 2023 Table 52'!79:79,MATCH(U$67,'AEO 2023 Table 52'!$13:$13,0))</f>
        <v>0</v>
      </c>
      <c r="V150">
        <f>INDEX('AEO 2023 Table 52'!79:79,MATCH(V$67,'AEO 2023 Table 52'!$13:$13,0))</f>
        <v>0</v>
      </c>
      <c r="W150">
        <f>INDEX('AEO 2023 Table 52'!79:79,MATCH(W$67,'AEO 2023 Table 52'!$13:$13,0))</f>
        <v>0</v>
      </c>
      <c r="X150">
        <f>INDEX('AEO 2023 Table 52'!79:79,MATCH(X$67,'AEO 2023 Table 52'!$13:$13,0))</f>
        <v>0</v>
      </c>
      <c r="Y150">
        <f>INDEX('AEO 2023 Table 52'!79:79,MATCH(Y$67,'AEO 2023 Table 52'!$13:$13,0))</f>
        <v>0</v>
      </c>
      <c r="Z150">
        <f>INDEX('AEO 2023 Table 52'!79:79,MATCH(Z$67,'AEO 2023 Table 52'!$13:$13,0))</f>
        <v>0</v>
      </c>
      <c r="AA150">
        <f>INDEX('AEO 2023 Table 52'!79:79,MATCH(AA$67,'AEO 2023 Table 52'!$13:$13,0))</f>
        <v>0</v>
      </c>
      <c r="AB150">
        <f>INDEX('AEO 2023 Table 52'!79:79,MATCH(AB$67,'AEO 2023 Table 52'!$13:$13,0))</f>
        <v>0</v>
      </c>
      <c r="AC150">
        <f>INDEX('AEO 2023 Table 52'!79:79,MATCH(AC$67,'AEO 2023 Table 52'!$13:$13,0))</f>
        <v>0</v>
      </c>
      <c r="AD150">
        <f>INDEX('AEO 2023 Table 52'!79:79,MATCH(AD$67,'AEO 2023 Table 52'!$13:$13,0))</f>
        <v>0</v>
      </c>
      <c r="AE150">
        <f>INDEX('AEO 2023 Table 52'!79:79,MATCH(AE$67,'AEO 2023 Table 52'!$13:$13,0))</f>
        <v>0</v>
      </c>
    </row>
    <row r="151" spans="1:31" x14ac:dyDescent="0.35">
      <c r="A151" t="str">
        <f>'AEO 2022 Table 52'!A77</f>
        <v>LDP000:da_SmallVan</v>
      </c>
      <c r="B151">
        <f>INDEX('AEO 2022 Table 52'!77:77,MATCH(B$67,'AEO 2022 Table 52'!$14:$14,0))</f>
        <v>0</v>
      </c>
      <c r="C151">
        <f>INDEX('AEO 2023 Table 52'!80:80,MATCH(C$67,'AEO 2023 Table 52'!$13:$13,0))</f>
        <v>0</v>
      </c>
      <c r="D151">
        <f>INDEX('AEO 2023 Table 52'!80:80,MATCH(D$67,'AEO 2023 Table 52'!$13:$13,0))</f>
        <v>0</v>
      </c>
      <c r="E151">
        <f>INDEX('AEO 2023 Table 52'!80:80,MATCH(E$67,'AEO 2023 Table 52'!$13:$13,0))</f>
        <v>0</v>
      </c>
      <c r="F151">
        <f>INDEX('AEO 2023 Table 52'!80:80,MATCH(F$67,'AEO 2023 Table 52'!$13:$13,0))</f>
        <v>0</v>
      </c>
      <c r="G151">
        <f>INDEX('AEO 2023 Table 52'!80:80,MATCH(G$67,'AEO 2023 Table 52'!$13:$13,0))</f>
        <v>0</v>
      </c>
      <c r="H151">
        <f>INDEX('AEO 2023 Table 52'!80:80,MATCH(H$67,'AEO 2023 Table 52'!$13:$13,0))</f>
        <v>0</v>
      </c>
      <c r="I151">
        <f>INDEX('AEO 2023 Table 52'!80:80,MATCH(I$67,'AEO 2023 Table 52'!$13:$13,0))</f>
        <v>0</v>
      </c>
      <c r="J151">
        <f>INDEX('AEO 2023 Table 52'!80:80,MATCH(J$67,'AEO 2023 Table 52'!$13:$13,0))</f>
        <v>0</v>
      </c>
      <c r="K151">
        <f>INDEX('AEO 2023 Table 52'!80:80,MATCH(K$67,'AEO 2023 Table 52'!$13:$13,0))</f>
        <v>0</v>
      </c>
      <c r="L151">
        <f>INDEX('AEO 2023 Table 52'!80:80,MATCH(L$67,'AEO 2023 Table 52'!$13:$13,0))</f>
        <v>0</v>
      </c>
      <c r="M151">
        <f>INDEX('AEO 2023 Table 52'!80:80,MATCH(M$67,'AEO 2023 Table 52'!$13:$13,0))</f>
        <v>0</v>
      </c>
      <c r="N151">
        <f>INDEX('AEO 2023 Table 52'!80:80,MATCH(N$67,'AEO 2023 Table 52'!$13:$13,0))</f>
        <v>0</v>
      </c>
      <c r="O151">
        <f>INDEX('AEO 2023 Table 52'!80:80,MATCH(O$67,'AEO 2023 Table 52'!$13:$13,0))</f>
        <v>0</v>
      </c>
      <c r="P151">
        <f>INDEX('AEO 2023 Table 52'!80:80,MATCH(P$67,'AEO 2023 Table 52'!$13:$13,0))</f>
        <v>0</v>
      </c>
      <c r="Q151">
        <f>INDEX('AEO 2023 Table 52'!80:80,MATCH(Q$67,'AEO 2023 Table 52'!$13:$13,0))</f>
        <v>0</v>
      </c>
      <c r="R151">
        <f>INDEX('AEO 2023 Table 52'!80:80,MATCH(R$67,'AEO 2023 Table 52'!$13:$13,0))</f>
        <v>0</v>
      </c>
      <c r="S151">
        <f>INDEX('AEO 2023 Table 52'!80:80,MATCH(S$67,'AEO 2023 Table 52'!$13:$13,0))</f>
        <v>0</v>
      </c>
      <c r="T151">
        <f>INDEX('AEO 2023 Table 52'!80:80,MATCH(T$67,'AEO 2023 Table 52'!$13:$13,0))</f>
        <v>0</v>
      </c>
      <c r="U151">
        <f>INDEX('AEO 2023 Table 52'!80:80,MATCH(U$67,'AEO 2023 Table 52'!$13:$13,0))</f>
        <v>0</v>
      </c>
      <c r="V151">
        <f>INDEX('AEO 2023 Table 52'!80:80,MATCH(V$67,'AEO 2023 Table 52'!$13:$13,0))</f>
        <v>0</v>
      </c>
      <c r="W151">
        <f>INDEX('AEO 2023 Table 52'!80:80,MATCH(W$67,'AEO 2023 Table 52'!$13:$13,0))</f>
        <v>0</v>
      </c>
      <c r="X151">
        <f>INDEX('AEO 2023 Table 52'!80:80,MATCH(X$67,'AEO 2023 Table 52'!$13:$13,0))</f>
        <v>0</v>
      </c>
      <c r="Y151">
        <f>INDEX('AEO 2023 Table 52'!80:80,MATCH(Y$67,'AEO 2023 Table 52'!$13:$13,0))</f>
        <v>0</v>
      </c>
      <c r="Z151">
        <f>INDEX('AEO 2023 Table 52'!80:80,MATCH(Z$67,'AEO 2023 Table 52'!$13:$13,0))</f>
        <v>0</v>
      </c>
      <c r="AA151">
        <f>INDEX('AEO 2023 Table 52'!80:80,MATCH(AA$67,'AEO 2023 Table 52'!$13:$13,0))</f>
        <v>0</v>
      </c>
      <c r="AB151">
        <f>INDEX('AEO 2023 Table 52'!80:80,MATCH(AB$67,'AEO 2023 Table 52'!$13:$13,0))</f>
        <v>0</v>
      </c>
      <c r="AC151">
        <f>INDEX('AEO 2023 Table 52'!80:80,MATCH(AC$67,'AEO 2023 Table 52'!$13:$13,0))</f>
        <v>0</v>
      </c>
      <c r="AD151">
        <f>INDEX('AEO 2023 Table 52'!80:80,MATCH(AD$67,'AEO 2023 Table 52'!$13:$13,0))</f>
        <v>0</v>
      </c>
      <c r="AE151">
        <f>INDEX('AEO 2023 Table 52'!80:80,MATCH(AE$67,'AEO 2023 Table 52'!$13:$13,0))</f>
        <v>0</v>
      </c>
    </row>
    <row r="152" spans="1:31" x14ac:dyDescent="0.35">
      <c r="A152" t="str">
        <f>'AEO 2022 Table 52'!A78</f>
        <v>LDP000:da_LargeVan</v>
      </c>
      <c r="B152">
        <f>INDEX('AEO 2022 Table 52'!78:78,MATCH(B$67,'AEO 2022 Table 52'!$14:$14,0))</f>
        <v>48.526969999999999</v>
      </c>
      <c r="C152">
        <f>INDEX('AEO 2023 Table 52'!81:81,MATCH(C$67,'AEO 2023 Table 52'!$13:$13,0))</f>
        <v>56.370243000000002</v>
      </c>
      <c r="D152">
        <f>INDEX('AEO 2023 Table 52'!81:81,MATCH(D$67,'AEO 2023 Table 52'!$13:$13,0))</f>
        <v>55.325702999999997</v>
      </c>
      <c r="E152">
        <f>INDEX('AEO 2023 Table 52'!81:81,MATCH(E$67,'AEO 2023 Table 52'!$13:$13,0))</f>
        <v>54.640281999999999</v>
      </c>
      <c r="F152">
        <f>INDEX('AEO 2023 Table 52'!81:81,MATCH(F$67,'AEO 2023 Table 52'!$13:$13,0))</f>
        <v>54.170036000000003</v>
      </c>
      <c r="G152">
        <f>INDEX('AEO 2023 Table 52'!81:81,MATCH(G$67,'AEO 2023 Table 52'!$13:$13,0))</f>
        <v>53.853847999999999</v>
      </c>
      <c r="H152">
        <f>INDEX('AEO 2023 Table 52'!81:81,MATCH(H$67,'AEO 2023 Table 52'!$13:$13,0))</f>
        <v>53.425902999999998</v>
      </c>
      <c r="I152">
        <f>INDEX('AEO 2023 Table 52'!81:81,MATCH(I$67,'AEO 2023 Table 52'!$13:$13,0))</f>
        <v>53.042786</v>
      </c>
      <c r="J152">
        <f>INDEX('AEO 2023 Table 52'!81:81,MATCH(J$67,'AEO 2023 Table 52'!$13:$13,0))</f>
        <v>52.667324000000001</v>
      </c>
      <c r="K152">
        <f>INDEX('AEO 2023 Table 52'!81:81,MATCH(K$67,'AEO 2023 Table 52'!$13:$13,0))</f>
        <v>52.356724</v>
      </c>
      <c r="L152">
        <f>INDEX('AEO 2023 Table 52'!81:81,MATCH(L$67,'AEO 2023 Table 52'!$13:$13,0))</f>
        <v>52.216076000000001</v>
      </c>
      <c r="M152">
        <f>INDEX('AEO 2023 Table 52'!81:81,MATCH(M$67,'AEO 2023 Table 52'!$13:$13,0))</f>
        <v>52.029750999999997</v>
      </c>
      <c r="N152">
        <f>INDEX('AEO 2023 Table 52'!81:81,MATCH(N$67,'AEO 2023 Table 52'!$13:$13,0))</f>
        <v>51.769008999999997</v>
      </c>
      <c r="O152">
        <f>INDEX('AEO 2023 Table 52'!81:81,MATCH(O$67,'AEO 2023 Table 52'!$13:$13,0))</f>
        <v>51.467773000000001</v>
      </c>
      <c r="P152">
        <f>INDEX('AEO 2023 Table 52'!81:81,MATCH(P$67,'AEO 2023 Table 52'!$13:$13,0))</f>
        <v>51.169623999999999</v>
      </c>
      <c r="Q152">
        <f>INDEX('AEO 2023 Table 52'!81:81,MATCH(Q$67,'AEO 2023 Table 52'!$13:$13,0))</f>
        <v>50.984619000000002</v>
      </c>
      <c r="R152">
        <f>INDEX('AEO 2023 Table 52'!81:81,MATCH(R$67,'AEO 2023 Table 52'!$13:$13,0))</f>
        <v>50.808514000000002</v>
      </c>
      <c r="S152">
        <f>INDEX('AEO 2023 Table 52'!81:81,MATCH(S$67,'AEO 2023 Table 52'!$13:$13,0))</f>
        <v>50.633823</v>
      </c>
      <c r="T152">
        <f>INDEX('AEO 2023 Table 52'!81:81,MATCH(T$67,'AEO 2023 Table 52'!$13:$13,0))</f>
        <v>50.483066999999998</v>
      </c>
      <c r="U152">
        <f>INDEX('AEO 2023 Table 52'!81:81,MATCH(U$67,'AEO 2023 Table 52'!$13:$13,0))</f>
        <v>50.368766999999998</v>
      </c>
      <c r="V152">
        <f>INDEX('AEO 2023 Table 52'!81:81,MATCH(V$67,'AEO 2023 Table 52'!$13:$13,0))</f>
        <v>50.266449000000001</v>
      </c>
      <c r="W152">
        <f>INDEX('AEO 2023 Table 52'!81:81,MATCH(W$67,'AEO 2023 Table 52'!$13:$13,0))</f>
        <v>50.177788</v>
      </c>
      <c r="X152">
        <f>INDEX('AEO 2023 Table 52'!81:81,MATCH(X$67,'AEO 2023 Table 52'!$13:$13,0))</f>
        <v>50.090922999999997</v>
      </c>
      <c r="Y152">
        <f>INDEX('AEO 2023 Table 52'!81:81,MATCH(Y$67,'AEO 2023 Table 52'!$13:$13,0))</f>
        <v>50.021048999999998</v>
      </c>
      <c r="Z152">
        <f>INDEX('AEO 2023 Table 52'!81:81,MATCH(Z$67,'AEO 2023 Table 52'!$13:$13,0))</f>
        <v>49.956688</v>
      </c>
      <c r="AA152">
        <f>INDEX('AEO 2023 Table 52'!81:81,MATCH(AA$67,'AEO 2023 Table 52'!$13:$13,0))</f>
        <v>49.896842999999997</v>
      </c>
      <c r="AB152">
        <f>INDEX('AEO 2023 Table 52'!81:81,MATCH(AB$67,'AEO 2023 Table 52'!$13:$13,0))</f>
        <v>49.840617999999999</v>
      </c>
      <c r="AC152">
        <f>INDEX('AEO 2023 Table 52'!81:81,MATCH(AC$67,'AEO 2023 Table 52'!$13:$13,0))</f>
        <v>49.787525000000002</v>
      </c>
      <c r="AD152">
        <f>INDEX('AEO 2023 Table 52'!81:81,MATCH(AD$67,'AEO 2023 Table 52'!$13:$13,0))</f>
        <v>49.737484000000002</v>
      </c>
      <c r="AE152">
        <f>INDEX('AEO 2023 Table 52'!81:81,MATCH(AE$67,'AEO 2023 Table 52'!$13:$13,0))</f>
        <v>49.683174000000001</v>
      </c>
    </row>
    <row r="153" spans="1:31" x14ac:dyDescent="0.35">
      <c r="A153" t="str">
        <f>'AEO 2022 Table 52'!A79</f>
        <v>LDP000:da_SmallUtility</v>
      </c>
      <c r="B153">
        <f>INDEX('AEO 2022 Table 52'!79:79,MATCH(B$67,'AEO 2022 Table 52'!$14:$14,0))</f>
        <v>60.817616000000001</v>
      </c>
      <c r="C153">
        <f>INDEX('AEO 2023 Table 52'!82:82,MATCH(C$67,'AEO 2023 Table 52'!$13:$13,0))</f>
        <v>59.201079999999997</v>
      </c>
      <c r="D153">
        <f>INDEX('AEO 2023 Table 52'!82:82,MATCH(D$67,'AEO 2023 Table 52'!$13:$13,0))</f>
        <v>58.123322000000002</v>
      </c>
      <c r="E153">
        <f>INDEX('AEO 2023 Table 52'!82:82,MATCH(E$67,'AEO 2023 Table 52'!$13:$13,0))</f>
        <v>57.346992</v>
      </c>
      <c r="F153">
        <f>INDEX('AEO 2023 Table 52'!82:82,MATCH(F$67,'AEO 2023 Table 52'!$13:$13,0))</f>
        <v>56.864643000000001</v>
      </c>
      <c r="G153">
        <f>INDEX('AEO 2023 Table 52'!82:82,MATCH(G$67,'AEO 2023 Table 52'!$13:$13,0))</f>
        <v>56.959324000000002</v>
      </c>
      <c r="H153">
        <f>INDEX('AEO 2023 Table 52'!82:82,MATCH(H$67,'AEO 2023 Table 52'!$13:$13,0))</f>
        <v>56.576507999999997</v>
      </c>
      <c r="I153">
        <f>INDEX('AEO 2023 Table 52'!82:82,MATCH(I$67,'AEO 2023 Table 52'!$13:$13,0))</f>
        <v>56.297798</v>
      </c>
      <c r="J153">
        <f>INDEX('AEO 2023 Table 52'!82:82,MATCH(J$67,'AEO 2023 Table 52'!$13:$13,0))</f>
        <v>55.960289000000003</v>
      </c>
      <c r="K153">
        <f>INDEX('AEO 2023 Table 52'!82:82,MATCH(K$67,'AEO 2023 Table 52'!$13:$13,0))</f>
        <v>55.687012000000003</v>
      </c>
      <c r="L153">
        <f>INDEX('AEO 2023 Table 52'!82:82,MATCH(L$67,'AEO 2023 Table 52'!$13:$13,0))</f>
        <v>55.569614000000001</v>
      </c>
      <c r="M153">
        <f>INDEX('AEO 2023 Table 52'!82:82,MATCH(M$67,'AEO 2023 Table 52'!$13:$13,0))</f>
        <v>55.425784999999998</v>
      </c>
      <c r="N153">
        <f>INDEX('AEO 2023 Table 52'!82:82,MATCH(N$67,'AEO 2023 Table 52'!$13:$13,0))</f>
        <v>55.209640999999998</v>
      </c>
      <c r="O153">
        <f>INDEX('AEO 2023 Table 52'!82:82,MATCH(O$67,'AEO 2023 Table 52'!$13:$13,0))</f>
        <v>54.950530999999998</v>
      </c>
      <c r="P153">
        <f>INDEX('AEO 2023 Table 52'!82:82,MATCH(P$67,'AEO 2023 Table 52'!$13:$13,0))</f>
        <v>54.690230999999997</v>
      </c>
      <c r="Q153">
        <f>INDEX('AEO 2023 Table 52'!82:82,MATCH(Q$67,'AEO 2023 Table 52'!$13:$13,0))</f>
        <v>54.527648999999997</v>
      </c>
      <c r="R153">
        <f>INDEX('AEO 2023 Table 52'!82:82,MATCH(R$67,'AEO 2023 Table 52'!$13:$13,0))</f>
        <v>54.367958000000002</v>
      </c>
      <c r="S153">
        <f>INDEX('AEO 2023 Table 52'!82:82,MATCH(S$67,'AEO 2023 Table 52'!$13:$13,0))</f>
        <v>54.205406000000004</v>
      </c>
      <c r="T153">
        <f>INDEX('AEO 2023 Table 52'!82:82,MATCH(T$67,'AEO 2023 Table 52'!$13:$13,0))</f>
        <v>54.060634999999998</v>
      </c>
      <c r="U153">
        <f>INDEX('AEO 2023 Table 52'!82:82,MATCH(U$67,'AEO 2023 Table 52'!$13:$13,0))</f>
        <v>53.953068000000002</v>
      </c>
      <c r="V153">
        <f>INDEX('AEO 2023 Table 52'!82:82,MATCH(V$67,'AEO 2023 Table 52'!$13:$13,0))</f>
        <v>53.853901</v>
      </c>
      <c r="W153">
        <f>INDEX('AEO 2023 Table 52'!82:82,MATCH(W$67,'AEO 2023 Table 52'!$13:$13,0))</f>
        <v>53.76688</v>
      </c>
      <c r="X153">
        <f>INDEX('AEO 2023 Table 52'!82:82,MATCH(X$67,'AEO 2023 Table 52'!$13:$13,0))</f>
        <v>53.683734999999999</v>
      </c>
      <c r="Y153">
        <f>INDEX('AEO 2023 Table 52'!82:82,MATCH(Y$67,'AEO 2023 Table 52'!$13:$13,0))</f>
        <v>53.619971999999997</v>
      </c>
      <c r="Z153">
        <f>INDEX('AEO 2023 Table 52'!82:82,MATCH(Z$67,'AEO 2023 Table 52'!$13:$13,0))</f>
        <v>53.561188000000001</v>
      </c>
      <c r="AA153">
        <f>INDEX('AEO 2023 Table 52'!82:82,MATCH(AA$67,'AEO 2023 Table 52'!$13:$13,0))</f>
        <v>53.506618000000003</v>
      </c>
      <c r="AB153">
        <f>INDEX('AEO 2023 Table 52'!82:82,MATCH(AB$67,'AEO 2023 Table 52'!$13:$13,0))</f>
        <v>53.454898999999997</v>
      </c>
      <c r="AC153">
        <f>INDEX('AEO 2023 Table 52'!82:82,MATCH(AC$67,'AEO 2023 Table 52'!$13:$13,0))</f>
        <v>53.406288000000004</v>
      </c>
      <c r="AD153">
        <f>INDEX('AEO 2023 Table 52'!82:82,MATCH(AD$67,'AEO 2023 Table 52'!$13:$13,0))</f>
        <v>53.360703000000001</v>
      </c>
      <c r="AE153">
        <f>INDEX('AEO 2023 Table 52'!82:82,MATCH(AE$67,'AEO 2023 Table 52'!$13:$13,0))</f>
        <v>53.310721999999998</v>
      </c>
    </row>
    <row r="154" spans="1:31" x14ac:dyDescent="0.35">
      <c r="A154" t="str">
        <f>'AEO 2022 Table 52'!A80</f>
        <v>LDP000:da_LargeUtility</v>
      </c>
      <c r="B154">
        <f>INDEX('AEO 2022 Table 52'!80:80,MATCH(B$67,'AEO 2022 Table 52'!$14:$14,0))</f>
        <v>0</v>
      </c>
      <c r="C154">
        <f>INDEX('AEO 2023 Table 52'!83:83,MATCH(C$67,'AEO 2023 Table 52'!$13:$13,0))</f>
        <v>0</v>
      </c>
      <c r="D154">
        <f>INDEX('AEO 2023 Table 52'!83:83,MATCH(D$67,'AEO 2023 Table 52'!$13:$13,0))</f>
        <v>0</v>
      </c>
      <c r="E154">
        <f>INDEX('AEO 2023 Table 52'!83:83,MATCH(E$67,'AEO 2023 Table 52'!$13:$13,0))</f>
        <v>0</v>
      </c>
      <c r="F154">
        <f>INDEX('AEO 2023 Table 52'!83:83,MATCH(F$67,'AEO 2023 Table 52'!$13:$13,0))</f>
        <v>0</v>
      </c>
      <c r="G154">
        <f>INDEX('AEO 2023 Table 52'!83:83,MATCH(G$67,'AEO 2023 Table 52'!$13:$13,0))</f>
        <v>0</v>
      </c>
      <c r="H154">
        <f>INDEX('AEO 2023 Table 52'!83:83,MATCH(H$67,'AEO 2023 Table 52'!$13:$13,0))</f>
        <v>0</v>
      </c>
      <c r="I154">
        <f>INDEX('AEO 2023 Table 52'!83:83,MATCH(I$67,'AEO 2023 Table 52'!$13:$13,0))</f>
        <v>0</v>
      </c>
      <c r="J154">
        <f>INDEX('AEO 2023 Table 52'!83:83,MATCH(J$67,'AEO 2023 Table 52'!$13:$13,0))</f>
        <v>0</v>
      </c>
      <c r="K154">
        <f>INDEX('AEO 2023 Table 52'!83:83,MATCH(K$67,'AEO 2023 Table 52'!$13:$13,0))</f>
        <v>0</v>
      </c>
      <c r="L154">
        <f>INDEX('AEO 2023 Table 52'!83:83,MATCH(L$67,'AEO 2023 Table 52'!$13:$13,0))</f>
        <v>0</v>
      </c>
      <c r="M154">
        <f>INDEX('AEO 2023 Table 52'!83:83,MATCH(M$67,'AEO 2023 Table 52'!$13:$13,0))</f>
        <v>0</v>
      </c>
      <c r="N154">
        <f>INDEX('AEO 2023 Table 52'!83:83,MATCH(N$67,'AEO 2023 Table 52'!$13:$13,0))</f>
        <v>0</v>
      </c>
      <c r="O154">
        <f>INDEX('AEO 2023 Table 52'!83:83,MATCH(O$67,'AEO 2023 Table 52'!$13:$13,0))</f>
        <v>0</v>
      </c>
      <c r="P154">
        <f>INDEX('AEO 2023 Table 52'!83:83,MATCH(P$67,'AEO 2023 Table 52'!$13:$13,0))</f>
        <v>0</v>
      </c>
      <c r="Q154">
        <f>INDEX('AEO 2023 Table 52'!83:83,MATCH(Q$67,'AEO 2023 Table 52'!$13:$13,0))</f>
        <v>0</v>
      </c>
      <c r="R154">
        <f>INDEX('AEO 2023 Table 52'!83:83,MATCH(R$67,'AEO 2023 Table 52'!$13:$13,0))</f>
        <v>0</v>
      </c>
      <c r="S154">
        <f>INDEX('AEO 2023 Table 52'!83:83,MATCH(S$67,'AEO 2023 Table 52'!$13:$13,0))</f>
        <v>0</v>
      </c>
      <c r="T154">
        <f>INDEX('AEO 2023 Table 52'!83:83,MATCH(T$67,'AEO 2023 Table 52'!$13:$13,0))</f>
        <v>0</v>
      </c>
      <c r="U154">
        <f>INDEX('AEO 2023 Table 52'!83:83,MATCH(U$67,'AEO 2023 Table 52'!$13:$13,0))</f>
        <v>0</v>
      </c>
      <c r="V154">
        <f>INDEX('AEO 2023 Table 52'!83:83,MATCH(V$67,'AEO 2023 Table 52'!$13:$13,0))</f>
        <v>0</v>
      </c>
      <c r="W154">
        <f>INDEX('AEO 2023 Table 52'!83:83,MATCH(W$67,'AEO 2023 Table 52'!$13:$13,0))</f>
        <v>0</v>
      </c>
      <c r="X154">
        <f>INDEX('AEO 2023 Table 52'!83:83,MATCH(X$67,'AEO 2023 Table 52'!$13:$13,0))</f>
        <v>0</v>
      </c>
      <c r="Y154">
        <f>INDEX('AEO 2023 Table 52'!83:83,MATCH(Y$67,'AEO 2023 Table 52'!$13:$13,0))</f>
        <v>0</v>
      </c>
      <c r="Z154">
        <f>INDEX('AEO 2023 Table 52'!83:83,MATCH(Z$67,'AEO 2023 Table 52'!$13:$13,0))</f>
        <v>0</v>
      </c>
      <c r="AA154">
        <f>INDEX('AEO 2023 Table 52'!83:83,MATCH(AA$67,'AEO 2023 Table 52'!$13:$13,0))</f>
        <v>0</v>
      </c>
      <c r="AB154">
        <f>INDEX('AEO 2023 Table 52'!83:83,MATCH(AB$67,'AEO 2023 Table 52'!$13:$13,0))</f>
        <v>0</v>
      </c>
      <c r="AC154">
        <f>INDEX('AEO 2023 Table 52'!83:83,MATCH(AC$67,'AEO 2023 Table 52'!$13:$13,0))</f>
        <v>0</v>
      </c>
      <c r="AD154">
        <f>INDEX('AEO 2023 Table 52'!83:83,MATCH(AD$67,'AEO 2023 Table 52'!$13:$13,0))</f>
        <v>0</v>
      </c>
      <c r="AE154">
        <f>INDEX('AEO 2023 Table 52'!83:83,MATCH(AE$67,'AEO 2023 Table 52'!$13:$13,0))</f>
        <v>0</v>
      </c>
    </row>
    <row r="155" spans="1:31" x14ac:dyDescent="0.35">
      <c r="A155" t="str">
        <f>'AEO 2022 Table 52'!A81</f>
        <v>LDP000:da_SmallCrossTrk</v>
      </c>
      <c r="B155">
        <f>INDEX('AEO 2022 Table 52'!81:81,MATCH(B$67,'AEO 2022 Table 52'!$14:$14,0))</f>
        <v>42.029819000000003</v>
      </c>
      <c r="C155">
        <f>INDEX('AEO 2023 Table 52'!84:84,MATCH(C$67,'AEO 2023 Table 52'!$13:$13,0))</f>
        <v>47.719237999999997</v>
      </c>
      <c r="D155">
        <f>INDEX('AEO 2023 Table 52'!84:84,MATCH(D$67,'AEO 2023 Table 52'!$13:$13,0))</f>
        <v>47.031857000000002</v>
      </c>
      <c r="E155">
        <f>INDEX('AEO 2023 Table 52'!84:84,MATCH(E$67,'AEO 2023 Table 52'!$13:$13,0))</f>
        <v>46.551037000000001</v>
      </c>
      <c r="F155">
        <f>INDEX('AEO 2023 Table 52'!84:84,MATCH(F$67,'AEO 2023 Table 52'!$13:$13,0))</f>
        <v>46.306773999999997</v>
      </c>
      <c r="G155">
        <f>INDEX('AEO 2023 Table 52'!84:84,MATCH(G$67,'AEO 2023 Table 52'!$13:$13,0))</f>
        <v>46.175446000000001</v>
      </c>
      <c r="H155">
        <f>INDEX('AEO 2023 Table 52'!84:84,MATCH(H$67,'AEO 2023 Table 52'!$13:$13,0))</f>
        <v>45.920422000000002</v>
      </c>
      <c r="I155">
        <f>INDEX('AEO 2023 Table 52'!84:84,MATCH(I$67,'AEO 2023 Table 52'!$13:$13,0))</f>
        <v>45.777175999999997</v>
      </c>
      <c r="J155">
        <f>INDEX('AEO 2023 Table 52'!84:84,MATCH(J$67,'AEO 2023 Table 52'!$13:$13,0))</f>
        <v>45.567207000000003</v>
      </c>
      <c r="K155">
        <f>INDEX('AEO 2023 Table 52'!84:84,MATCH(K$67,'AEO 2023 Table 52'!$13:$13,0))</f>
        <v>45.413494</v>
      </c>
      <c r="L155">
        <f>INDEX('AEO 2023 Table 52'!84:84,MATCH(L$67,'AEO 2023 Table 52'!$13:$13,0))</f>
        <v>45.389007999999997</v>
      </c>
      <c r="M155">
        <f>INDEX('AEO 2023 Table 52'!84:84,MATCH(M$67,'AEO 2023 Table 52'!$13:$13,0))</f>
        <v>45.291775000000001</v>
      </c>
      <c r="N155">
        <f>INDEX('AEO 2023 Table 52'!84:84,MATCH(N$67,'AEO 2023 Table 52'!$13:$13,0))</f>
        <v>45.101345000000002</v>
      </c>
      <c r="O155">
        <f>INDEX('AEO 2023 Table 52'!84:84,MATCH(O$67,'AEO 2023 Table 52'!$13:$13,0))</f>
        <v>44.853541999999997</v>
      </c>
      <c r="P155">
        <f>INDEX('AEO 2023 Table 52'!84:84,MATCH(P$67,'AEO 2023 Table 52'!$13:$13,0))</f>
        <v>44.612507000000001</v>
      </c>
      <c r="Q155">
        <f>INDEX('AEO 2023 Table 52'!84:84,MATCH(Q$67,'AEO 2023 Table 52'!$13:$13,0))</f>
        <v>44.467391999999997</v>
      </c>
      <c r="R155">
        <f>INDEX('AEO 2023 Table 52'!84:84,MATCH(R$67,'AEO 2023 Table 52'!$13:$13,0))</f>
        <v>44.340446</v>
      </c>
      <c r="S155">
        <f>INDEX('AEO 2023 Table 52'!84:84,MATCH(S$67,'AEO 2023 Table 52'!$13:$13,0))</f>
        <v>44.217903</v>
      </c>
      <c r="T155">
        <f>INDEX('AEO 2023 Table 52'!84:84,MATCH(T$67,'AEO 2023 Table 52'!$13:$13,0))</f>
        <v>44.130558000000001</v>
      </c>
      <c r="U155">
        <f>INDEX('AEO 2023 Table 52'!84:84,MATCH(U$67,'AEO 2023 Table 52'!$13:$13,0))</f>
        <v>44.066051000000002</v>
      </c>
      <c r="V155">
        <f>INDEX('AEO 2023 Table 52'!84:84,MATCH(V$67,'AEO 2023 Table 52'!$13:$13,0))</f>
        <v>44.008560000000003</v>
      </c>
      <c r="W155">
        <f>INDEX('AEO 2023 Table 52'!84:84,MATCH(W$67,'AEO 2023 Table 52'!$13:$13,0))</f>
        <v>43.956924000000001</v>
      </c>
      <c r="X155">
        <f>INDEX('AEO 2023 Table 52'!84:84,MATCH(X$67,'AEO 2023 Table 52'!$13:$13,0))</f>
        <v>43.906033000000001</v>
      </c>
      <c r="Y155">
        <f>INDEX('AEO 2023 Table 52'!84:84,MATCH(Y$67,'AEO 2023 Table 52'!$13:$13,0))</f>
        <v>43.867466</v>
      </c>
      <c r="Z155">
        <f>INDEX('AEO 2023 Table 52'!84:84,MATCH(Z$67,'AEO 2023 Table 52'!$13:$13,0))</f>
        <v>43.831211000000003</v>
      </c>
      <c r="AA155">
        <f>INDEX('AEO 2023 Table 52'!84:84,MATCH(AA$67,'AEO 2023 Table 52'!$13:$13,0))</f>
        <v>43.798065000000001</v>
      </c>
      <c r="AB155">
        <f>INDEX('AEO 2023 Table 52'!84:84,MATCH(AB$67,'AEO 2023 Table 52'!$13:$13,0))</f>
        <v>43.767792</v>
      </c>
      <c r="AC155">
        <f>INDEX('AEO 2023 Table 52'!84:84,MATCH(AC$67,'AEO 2023 Table 52'!$13:$13,0))</f>
        <v>43.738025999999998</v>
      </c>
      <c r="AD155">
        <f>INDEX('AEO 2023 Table 52'!84:84,MATCH(AD$67,'AEO 2023 Table 52'!$13:$13,0))</f>
        <v>43.709927</v>
      </c>
      <c r="AE155">
        <f>INDEX('AEO 2023 Table 52'!84:84,MATCH(AE$67,'AEO 2023 Table 52'!$13:$13,0))</f>
        <v>43.678894</v>
      </c>
    </row>
    <row r="156" spans="1:31" x14ac:dyDescent="0.35">
      <c r="A156" t="str">
        <f>'AEO 2022 Table 52'!A82</f>
        <v>LDP000:da_LargeCrossTrk</v>
      </c>
      <c r="B156">
        <f>INDEX('AEO 2022 Table 52'!82:82,MATCH(B$67,'AEO 2022 Table 52'!$14:$14,0))</f>
        <v>0</v>
      </c>
      <c r="C156">
        <f>INDEX('AEO 2023 Table 52'!85:85,MATCH(C$67,'AEO 2023 Table 52'!$13:$13,0))</f>
        <v>66.282691999999997</v>
      </c>
      <c r="D156">
        <f>INDEX('AEO 2023 Table 52'!85:85,MATCH(D$67,'AEO 2023 Table 52'!$13:$13,0))</f>
        <v>65.262435999999994</v>
      </c>
      <c r="E156">
        <f>INDEX('AEO 2023 Table 52'!85:85,MATCH(E$67,'AEO 2023 Table 52'!$13:$13,0))</f>
        <v>64.482483000000002</v>
      </c>
      <c r="F156">
        <f>INDEX('AEO 2023 Table 52'!85:85,MATCH(F$67,'AEO 2023 Table 52'!$13:$13,0))</f>
        <v>63.992728999999997</v>
      </c>
      <c r="G156">
        <f>INDEX('AEO 2023 Table 52'!85:85,MATCH(G$67,'AEO 2023 Table 52'!$13:$13,0))</f>
        <v>63.936947000000004</v>
      </c>
      <c r="H156">
        <f>INDEX('AEO 2023 Table 52'!85:85,MATCH(H$67,'AEO 2023 Table 52'!$13:$13,0))</f>
        <v>63.599178000000002</v>
      </c>
      <c r="I156">
        <f>INDEX('AEO 2023 Table 52'!85:85,MATCH(I$67,'AEO 2023 Table 52'!$13:$13,0))</f>
        <v>63.279392000000001</v>
      </c>
      <c r="J156">
        <f>INDEX('AEO 2023 Table 52'!85:85,MATCH(J$67,'AEO 2023 Table 52'!$13:$13,0))</f>
        <v>62.976494000000002</v>
      </c>
      <c r="K156">
        <f>INDEX('AEO 2023 Table 52'!85:85,MATCH(K$67,'AEO 2023 Table 52'!$13:$13,0))</f>
        <v>62.733234000000003</v>
      </c>
      <c r="L156">
        <f>INDEX('AEO 2023 Table 52'!85:85,MATCH(L$67,'AEO 2023 Table 52'!$13:$13,0))</f>
        <v>62.650188</v>
      </c>
      <c r="M156">
        <f>INDEX('AEO 2023 Table 52'!85:85,MATCH(M$67,'AEO 2023 Table 52'!$13:$13,0))</f>
        <v>62.509377000000001</v>
      </c>
      <c r="N156">
        <f>INDEX('AEO 2023 Table 52'!85:85,MATCH(N$67,'AEO 2023 Table 52'!$13:$13,0))</f>
        <v>62.290545999999999</v>
      </c>
      <c r="O156">
        <f>INDEX('AEO 2023 Table 52'!85:85,MATCH(O$67,'AEO 2023 Table 52'!$13:$13,0))</f>
        <v>62.020823999999998</v>
      </c>
      <c r="P156">
        <f>INDEX('AEO 2023 Table 52'!85:85,MATCH(P$67,'AEO 2023 Table 52'!$13:$13,0))</f>
        <v>61.759932999999997</v>
      </c>
      <c r="Q156">
        <f>INDEX('AEO 2023 Table 52'!85:85,MATCH(Q$67,'AEO 2023 Table 52'!$13:$13,0))</f>
        <v>61.591118000000002</v>
      </c>
      <c r="R156">
        <f>INDEX('AEO 2023 Table 52'!85:85,MATCH(R$67,'AEO 2023 Table 52'!$13:$13,0))</f>
        <v>61.435851999999997</v>
      </c>
      <c r="S156">
        <f>INDEX('AEO 2023 Table 52'!85:85,MATCH(S$67,'AEO 2023 Table 52'!$13:$13,0))</f>
        <v>61.285384999999998</v>
      </c>
      <c r="T156">
        <f>INDEX('AEO 2023 Table 52'!85:85,MATCH(T$67,'AEO 2023 Table 52'!$13:$13,0))</f>
        <v>61.164642000000001</v>
      </c>
      <c r="U156">
        <f>INDEX('AEO 2023 Table 52'!85:85,MATCH(U$67,'AEO 2023 Table 52'!$13:$13,0))</f>
        <v>61.076884999999997</v>
      </c>
      <c r="V156">
        <f>INDEX('AEO 2023 Table 52'!85:85,MATCH(V$67,'AEO 2023 Table 52'!$13:$13,0))</f>
        <v>60.996310999999999</v>
      </c>
      <c r="W156">
        <f>INDEX('AEO 2023 Table 52'!85:85,MATCH(W$67,'AEO 2023 Table 52'!$13:$13,0))</f>
        <v>60.93</v>
      </c>
      <c r="X156">
        <f>INDEX('AEO 2023 Table 52'!85:85,MATCH(X$67,'AEO 2023 Table 52'!$13:$13,0))</f>
        <v>60.862492000000003</v>
      </c>
      <c r="Y156">
        <f>INDEX('AEO 2023 Table 52'!85:85,MATCH(Y$67,'AEO 2023 Table 52'!$13:$13,0))</f>
        <v>60.807625000000002</v>
      </c>
      <c r="Z156">
        <f>INDEX('AEO 2023 Table 52'!85:85,MATCH(Z$67,'AEO 2023 Table 52'!$13:$13,0))</f>
        <v>60.758442000000002</v>
      </c>
      <c r="AA156">
        <f>INDEX('AEO 2023 Table 52'!85:85,MATCH(AA$67,'AEO 2023 Table 52'!$13:$13,0))</f>
        <v>60.711776999999998</v>
      </c>
      <c r="AB156">
        <f>INDEX('AEO 2023 Table 52'!85:85,MATCH(AB$67,'AEO 2023 Table 52'!$13:$13,0))</f>
        <v>60.667126000000003</v>
      </c>
      <c r="AC156">
        <f>INDEX('AEO 2023 Table 52'!85:85,MATCH(AC$67,'AEO 2023 Table 52'!$13:$13,0))</f>
        <v>60.625602999999998</v>
      </c>
      <c r="AD156">
        <f>INDEX('AEO 2023 Table 52'!85:85,MATCH(AD$67,'AEO 2023 Table 52'!$13:$13,0))</f>
        <v>60.587100999999997</v>
      </c>
      <c r="AE156">
        <f>INDEX('AEO 2023 Table 52'!85:85,MATCH(AE$67,'AEO 2023 Table 52'!$13:$13,0))</f>
        <v>60.544333999999999</v>
      </c>
    </row>
    <row r="158" spans="1:31" s="2" customFormat="1" x14ac:dyDescent="0.35">
      <c r="A158" s="2" t="s">
        <v>205</v>
      </c>
    </row>
    <row r="160" spans="1:31" x14ac:dyDescent="0.35">
      <c r="B160">
        <f t="shared" ref="B160:AE160" si="9">B67</f>
        <v>2021</v>
      </c>
      <c r="C160">
        <f t="shared" si="9"/>
        <v>2022</v>
      </c>
      <c r="D160">
        <f t="shared" si="9"/>
        <v>2023</v>
      </c>
      <c r="E160">
        <f t="shared" si="9"/>
        <v>2024</v>
      </c>
      <c r="F160">
        <f t="shared" si="9"/>
        <v>2025</v>
      </c>
      <c r="G160">
        <f t="shared" si="9"/>
        <v>2026</v>
      </c>
      <c r="H160">
        <f t="shared" si="9"/>
        <v>2027</v>
      </c>
      <c r="I160">
        <f t="shared" si="9"/>
        <v>2028</v>
      </c>
      <c r="J160">
        <f t="shared" si="9"/>
        <v>2029</v>
      </c>
      <c r="K160">
        <f t="shared" si="9"/>
        <v>2030</v>
      </c>
      <c r="L160">
        <f t="shared" si="9"/>
        <v>2031</v>
      </c>
      <c r="M160">
        <f t="shared" si="9"/>
        <v>2032</v>
      </c>
      <c r="N160">
        <f t="shared" si="9"/>
        <v>2033</v>
      </c>
      <c r="O160">
        <f t="shared" si="9"/>
        <v>2034</v>
      </c>
      <c r="P160">
        <f t="shared" si="9"/>
        <v>2035</v>
      </c>
      <c r="Q160">
        <f t="shared" si="9"/>
        <v>2036</v>
      </c>
      <c r="R160">
        <f t="shared" si="9"/>
        <v>2037</v>
      </c>
      <c r="S160">
        <f t="shared" si="9"/>
        <v>2038</v>
      </c>
      <c r="T160">
        <f t="shared" si="9"/>
        <v>2039</v>
      </c>
      <c r="U160">
        <f t="shared" si="9"/>
        <v>2040</v>
      </c>
      <c r="V160">
        <f t="shared" si="9"/>
        <v>2041</v>
      </c>
      <c r="W160">
        <f t="shared" si="9"/>
        <v>2042</v>
      </c>
      <c r="X160">
        <f t="shared" si="9"/>
        <v>2043</v>
      </c>
      <c r="Y160">
        <f t="shared" si="9"/>
        <v>2044</v>
      </c>
      <c r="Z160">
        <f t="shared" si="9"/>
        <v>2045</v>
      </c>
      <c r="AA160">
        <f t="shared" si="9"/>
        <v>2046</v>
      </c>
      <c r="AB160">
        <f t="shared" si="9"/>
        <v>2047</v>
      </c>
      <c r="AC160">
        <f t="shared" si="9"/>
        <v>2048</v>
      </c>
      <c r="AD160">
        <f t="shared" si="9"/>
        <v>2049</v>
      </c>
      <c r="AE160">
        <f t="shared" si="9"/>
        <v>2050</v>
      </c>
    </row>
    <row r="161" spans="1:31" x14ac:dyDescent="0.35">
      <c r="A161" t="str">
        <f t="shared" ref="A161:A169" si="10">A68</f>
        <v>100 Mile Electric Vehicle</v>
      </c>
    </row>
    <row r="162" spans="1:31" x14ac:dyDescent="0.35">
      <c r="A162" t="str">
        <f t="shared" si="10"/>
        <v>LDP000:ga_Mini-compactC</v>
      </c>
      <c r="B162">
        <f t="shared" ref="B162" si="11">IF(B69=0,"",B29)</f>
        <v>3.1284669475539085E-3</v>
      </c>
      <c r="C162">
        <f t="shared" ref="C162:AE162" si="12">IF(C69=0,"",C29)</f>
        <v>4.1886399823250252E-3</v>
      </c>
      <c r="D162">
        <f t="shared" si="12"/>
        <v>3.2165366943289159E-3</v>
      </c>
      <c r="E162">
        <f t="shared" si="12"/>
        <v>3.4036300075466911E-3</v>
      </c>
      <c r="F162">
        <f t="shared" si="12"/>
        <v>3.1248156880392406E-3</v>
      </c>
      <c r="G162">
        <f t="shared" si="12"/>
        <v>3.1705484660278201E-3</v>
      </c>
      <c r="H162">
        <f t="shared" si="12"/>
        <v>3.1384599872540967E-3</v>
      </c>
      <c r="I162">
        <f t="shared" si="12"/>
        <v>3.1073452328549771E-3</v>
      </c>
      <c r="J162">
        <f t="shared" si="12"/>
        <v>3.030500048034449E-3</v>
      </c>
      <c r="K162">
        <f t="shared" si="12"/>
        <v>2.9951543061678045E-3</v>
      </c>
      <c r="L162">
        <f t="shared" si="12"/>
        <v>2.9378632783079264E-3</v>
      </c>
      <c r="M162">
        <f t="shared" si="12"/>
        <v>2.9151535683989887E-3</v>
      </c>
      <c r="N162">
        <f t="shared" si="12"/>
        <v>2.8869392678581227E-3</v>
      </c>
      <c r="O162">
        <f t="shared" si="12"/>
        <v>2.8588044477087073E-3</v>
      </c>
      <c r="P162">
        <f t="shared" si="12"/>
        <v>2.8192881259098165E-3</v>
      </c>
      <c r="Q162">
        <f t="shared" si="12"/>
        <v>2.8368947529556782E-3</v>
      </c>
      <c r="R162">
        <f t="shared" si="12"/>
        <v>2.7924740655203084E-3</v>
      </c>
      <c r="S162">
        <f t="shared" si="12"/>
        <v>2.8037313632452922E-3</v>
      </c>
      <c r="T162">
        <f t="shared" si="12"/>
        <v>2.8186336203038821E-3</v>
      </c>
      <c r="U162">
        <f t="shared" si="12"/>
        <v>2.7480971141861966E-3</v>
      </c>
      <c r="V162">
        <f t="shared" si="12"/>
        <v>2.7381142719614658E-3</v>
      </c>
      <c r="W162">
        <f t="shared" si="12"/>
        <v>2.7378061318963634E-3</v>
      </c>
      <c r="X162">
        <f t="shared" si="12"/>
        <v>2.7160019087261443E-3</v>
      </c>
      <c r="Y162">
        <f t="shared" si="12"/>
        <v>2.6875951490173086E-3</v>
      </c>
      <c r="Z162">
        <f t="shared" si="12"/>
        <v>2.6911160635178961E-3</v>
      </c>
      <c r="AA162">
        <f t="shared" si="12"/>
        <v>2.6788419931569945E-3</v>
      </c>
      <c r="AB162">
        <f t="shared" si="12"/>
        <v>2.6666451602461107E-3</v>
      </c>
      <c r="AC162">
        <f t="shared" si="12"/>
        <v>2.6550053108421222E-3</v>
      </c>
      <c r="AD162">
        <f t="shared" si="12"/>
        <v>2.6504240460182228E-3</v>
      </c>
      <c r="AE162">
        <f t="shared" si="12"/>
        <v>2.6386345649570828E-3</v>
      </c>
    </row>
    <row r="163" spans="1:31" x14ac:dyDescent="0.35">
      <c r="A163" t="str">
        <f t="shared" si="10"/>
        <v>LDP000:ga_SubcompactCar</v>
      </c>
      <c r="B163">
        <f t="shared" ref="B163" si="13">IF(B70=0,"",B30)</f>
        <v>4.4251872934575109E-2</v>
      </c>
      <c r="C163">
        <f t="shared" ref="C163:AE163" si="14">IF(C70=0,"",C30)</f>
        <v>4.4005400153833855E-2</v>
      </c>
      <c r="D163">
        <f t="shared" si="14"/>
        <v>3.390861553690111E-2</v>
      </c>
      <c r="E163">
        <f t="shared" si="14"/>
        <v>3.4069384401246412E-2</v>
      </c>
      <c r="F163">
        <f t="shared" si="14"/>
        <v>3.0517297144827649E-2</v>
      </c>
      <c r="G163">
        <f t="shared" si="14"/>
        <v>3.0927537371484848E-2</v>
      </c>
      <c r="H163">
        <f t="shared" si="14"/>
        <v>3.0053573434762757E-2</v>
      </c>
      <c r="I163">
        <f t="shared" si="14"/>
        <v>2.9213820289901139E-2</v>
      </c>
      <c r="J163">
        <f t="shared" si="14"/>
        <v>2.8498038548820281E-2</v>
      </c>
      <c r="K163">
        <f t="shared" si="14"/>
        <v>2.791142767025168E-2</v>
      </c>
      <c r="L163">
        <f t="shared" si="14"/>
        <v>2.7133469672801568E-2</v>
      </c>
      <c r="M163">
        <f t="shared" si="14"/>
        <v>2.6717556861835443E-2</v>
      </c>
      <c r="N163">
        <f t="shared" si="14"/>
        <v>2.6276599329635816E-2</v>
      </c>
      <c r="O163">
        <f t="shared" si="14"/>
        <v>2.5881917284093506E-2</v>
      </c>
      <c r="P163">
        <f t="shared" si="14"/>
        <v>2.5370513669724953E-2</v>
      </c>
      <c r="Q163">
        <f t="shared" si="14"/>
        <v>2.5380940590900746E-2</v>
      </c>
      <c r="R163">
        <f t="shared" si="14"/>
        <v>2.4875966708380177E-2</v>
      </c>
      <c r="S163">
        <f t="shared" si="14"/>
        <v>2.4676740896915707E-2</v>
      </c>
      <c r="T163">
        <f t="shared" si="14"/>
        <v>2.4549003244313954E-2</v>
      </c>
      <c r="U163">
        <f t="shared" si="14"/>
        <v>2.4015969848850714E-2</v>
      </c>
      <c r="V163">
        <f t="shared" si="14"/>
        <v>2.3792705289990401E-2</v>
      </c>
      <c r="W163">
        <f t="shared" si="14"/>
        <v>2.3680406179304898E-2</v>
      </c>
      <c r="X163">
        <f t="shared" si="14"/>
        <v>2.3409997885517207E-2</v>
      </c>
      <c r="Y163">
        <f t="shared" si="14"/>
        <v>2.30866774456518E-2</v>
      </c>
      <c r="Z163">
        <f t="shared" si="14"/>
        <v>2.3022112372539292E-2</v>
      </c>
      <c r="AA163">
        <f t="shared" si="14"/>
        <v>2.2836766287585991E-2</v>
      </c>
      <c r="AB163">
        <f t="shared" si="14"/>
        <v>2.2665012609589731E-2</v>
      </c>
      <c r="AC163">
        <f t="shared" si="14"/>
        <v>2.249297155233744E-2</v>
      </c>
      <c r="AD163">
        <f t="shared" si="14"/>
        <v>2.2377523972294824E-2</v>
      </c>
      <c r="AE163">
        <f t="shared" si="14"/>
        <v>2.2179148983993157E-2</v>
      </c>
    </row>
    <row r="164" spans="1:31" x14ac:dyDescent="0.35">
      <c r="A164" t="str">
        <f t="shared" si="10"/>
        <v>LDP000:ga_CompactCars</v>
      </c>
      <c r="B164">
        <f t="shared" ref="B164" si="15">IF(B71=0,"",B31)</f>
        <v>0.10364085832862678</v>
      </c>
      <c r="C164">
        <f t="shared" ref="C164:AE164" si="16">IF(C71=0,"",C31)</f>
        <v>0.13342110705667784</v>
      </c>
      <c r="D164">
        <f t="shared" si="16"/>
        <v>0.11209265046548059</v>
      </c>
      <c r="E164">
        <f t="shared" si="16"/>
        <v>0.11176232976838144</v>
      </c>
      <c r="F164">
        <f t="shared" si="16"/>
        <v>0.10342122152806453</v>
      </c>
      <c r="G164">
        <f t="shared" si="16"/>
        <v>0.10171245371201683</v>
      </c>
      <c r="H164">
        <f t="shared" si="16"/>
        <v>9.8948070535329405E-2</v>
      </c>
      <c r="I164">
        <f t="shared" si="16"/>
        <v>9.6147375378224514E-2</v>
      </c>
      <c r="J164">
        <f t="shared" si="16"/>
        <v>9.3094871864950746E-2</v>
      </c>
      <c r="K164">
        <f t="shared" si="16"/>
        <v>9.1016802516580564E-2</v>
      </c>
      <c r="L164">
        <f t="shared" si="16"/>
        <v>8.8825566238401418E-2</v>
      </c>
      <c r="M164">
        <f t="shared" si="16"/>
        <v>8.7441267977275597E-2</v>
      </c>
      <c r="N164">
        <f t="shared" si="16"/>
        <v>8.6077456705024175E-2</v>
      </c>
      <c r="O164">
        <f t="shared" si="16"/>
        <v>8.4707313670669859E-2</v>
      </c>
      <c r="P164">
        <f t="shared" si="16"/>
        <v>8.3341395218051631E-2</v>
      </c>
      <c r="Q164">
        <f t="shared" si="16"/>
        <v>8.3038895875990712E-2</v>
      </c>
      <c r="R164">
        <f t="shared" si="16"/>
        <v>8.1588373050711566E-2</v>
      </c>
      <c r="S164">
        <f t="shared" si="16"/>
        <v>8.0935894650603066E-2</v>
      </c>
      <c r="T164">
        <f t="shared" si="16"/>
        <v>8.0556475924899687E-2</v>
      </c>
      <c r="U164">
        <f t="shared" si="16"/>
        <v>7.8953731332967014E-2</v>
      </c>
      <c r="V164">
        <f t="shared" si="16"/>
        <v>7.8262617037502147E-2</v>
      </c>
      <c r="W164">
        <f t="shared" si="16"/>
        <v>7.7806725161788604E-2</v>
      </c>
      <c r="X164">
        <f t="shared" si="16"/>
        <v>7.7008891581073893E-2</v>
      </c>
      <c r="Y164">
        <f t="shared" si="16"/>
        <v>7.6114586740895787E-2</v>
      </c>
      <c r="Z164">
        <f t="shared" si="16"/>
        <v>7.579312642331E-2</v>
      </c>
      <c r="AA164">
        <f t="shared" si="16"/>
        <v>7.5226399179290665E-2</v>
      </c>
      <c r="AB164">
        <f t="shared" si="16"/>
        <v>7.4684482591909379E-2</v>
      </c>
      <c r="AC164">
        <f t="shared" si="16"/>
        <v>7.415578129183345E-2</v>
      </c>
      <c r="AD164">
        <f t="shared" si="16"/>
        <v>7.3746504377413022E-2</v>
      </c>
      <c r="AE164">
        <f t="shared" si="16"/>
        <v>7.3208409933465557E-2</v>
      </c>
    </row>
    <row r="165" spans="1:31" x14ac:dyDescent="0.35">
      <c r="A165" t="str">
        <f t="shared" si="10"/>
        <v>LDP000:ga_MidsizeCars</v>
      </c>
      <c r="B165">
        <f t="shared" ref="B165" si="17">IF(B72=0,"",B32)</f>
        <v>0.2402904535366942</v>
      </c>
      <c r="C165">
        <f t="shared" ref="C165:AE165" si="18">IF(C72=0,"",C32)</f>
        <v>0.23725444889479652</v>
      </c>
      <c r="D165">
        <f t="shared" si="18"/>
        <v>0.25910593467860366</v>
      </c>
      <c r="E165">
        <f t="shared" si="18"/>
        <v>0.24133733455404691</v>
      </c>
      <c r="F165">
        <f t="shared" si="18"/>
        <v>0.2423966577790013</v>
      </c>
      <c r="G165">
        <f t="shared" si="18"/>
        <v>0.22555034334106178</v>
      </c>
      <c r="H165">
        <f t="shared" si="18"/>
        <v>0.2166181747046419</v>
      </c>
      <c r="I165">
        <f t="shared" si="18"/>
        <v>0.20980682748302534</v>
      </c>
      <c r="J165">
        <f t="shared" si="18"/>
        <v>0.20258198221505852</v>
      </c>
      <c r="K165">
        <f t="shared" si="18"/>
        <v>0.1969103857624967</v>
      </c>
      <c r="L165">
        <f t="shared" si="18"/>
        <v>0.19322488481691633</v>
      </c>
      <c r="M165">
        <f t="shared" si="18"/>
        <v>0.18920063084141708</v>
      </c>
      <c r="N165">
        <f t="shared" si="18"/>
        <v>0.18596717243142394</v>
      </c>
      <c r="O165">
        <f t="shared" si="18"/>
        <v>0.18323900905431101</v>
      </c>
      <c r="P165">
        <f t="shared" si="18"/>
        <v>0.18110764465147444</v>
      </c>
      <c r="Q165">
        <f t="shared" si="18"/>
        <v>0.17713109966533505</v>
      </c>
      <c r="R165">
        <f t="shared" si="18"/>
        <v>0.17568782642104425</v>
      </c>
      <c r="S165">
        <f t="shared" si="18"/>
        <v>0.17303436585712195</v>
      </c>
      <c r="T165">
        <f t="shared" si="18"/>
        <v>0.17071682104967664</v>
      </c>
      <c r="U165">
        <f t="shared" si="18"/>
        <v>0.1701968233810226</v>
      </c>
      <c r="V165">
        <f t="shared" si="18"/>
        <v>0.16850872716149784</v>
      </c>
      <c r="W165">
        <f t="shared" si="18"/>
        <v>0.16643978975613574</v>
      </c>
      <c r="X165">
        <f t="shared" si="18"/>
        <v>0.16513810525981282</v>
      </c>
      <c r="Y165">
        <f t="shared" si="18"/>
        <v>0.16414972998282817</v>
      </c>
      <c r="Z165">
        <f t="shared" si="18"/>
        <v>0.16216290145568901</v>
      </c>
      <c r="AA165">
        <f t="shared" si="18"/>
        <v>0.16084162999962912</v>
      </c>
      <c r="AB165">
        <f t="shared" si="18"/>
        <v>0.15956976265389994</v>
      </c>
      <c r="AC165">
        <f t="shared" si="18"/>
        <v>0.15836393517215516</v>
      </c>
      <c r="AD165">
        <f t="shared" si="18"/>
        <v>0.15697672611078503</v>
      </c>
      <c r="AE165">
        <f t="shared" si="18"/>
        <v>0.15593132100570212</v>
      </c>
    </row>
    <row r="166" spans="1:31" x14ac:dyDescent="0.35">
      <c r="A166" t="str">
        <f t="shared" si="10"/>
        <v>LDP000:ga_LargeCars</v>
      </c>
      <c r="B166" t="str">
        <f t="shared" ref="B166" si="19">IF(B73=0,"",B33)</f>
        <v/>
      </c>
      <c r="C166" t="str">
        <f t="shared" ref="C166:AE166" si="20">IF(C73=0,"",C33)</f>
        <v/>
      </c>
      <c r="D166" t="str">
        <f t="shared" si="20"/>
        <v/>
      </c>
      <c r="E166" t="str">
        <f t="shared" si="20"/>
        <v/>
      </c>
      <c r="F166" t="str">
        <f t="shared" si="20"/>
        <v/>
      </c>
      <c r="G166" t="str">
        <f t="shared" si="20"/>
        <v/>
      </c>
      <c r="H166" t="str">
        <f t="shared" si="20"/>
        <v/>
      </c>
      <c r="I166" t="str">
        <f t="shared" si="20"/>
        <v/>
      </c>
      <c r="J166" t="str">
        <f t="shared" si="20"/>
        <v/>
      </c>
      <c r="K166" t="str">
        <f t="shared" si="20"/>
        <v/>
      </c>
      <c r="L166" t="str">
        <f t="shared" si="20"/>
        <v/>
      </c>
      <c r="M166" t="str">
        <f t="shared" si="20"/>
        <v/>
      </c>
      <c r="N166" t="str">
        <f t="shared" si="20"/>
        <v/>
      </c>
      <c r="O166" t="str">
        <f t="shared" si="20"/>
        <v/>
      </c>
      <c r="P166" t="str">
        <f t="shared" si="20"/>
        <v/>
      </c>
      <c r="Q166" t="str">
        <f t="shared" si="20"/>
        <v/>
      </c>
      <c r="R166" t="str">
        <f t="shared" si="20"/>
        <v/>
      </c>
      <c r="S166" t="str">
        <f t="shared" si="20"/>
        <v/>
      </c>
      <c r="T166" t="str">
        <f t="shared" si="20"/>
        <v/>
      </c>
      <c r="U166" t="str">
        <f t="shared" si="20"/>
        <v/>
      </c>
      <c r="V166" t="str">
        <f t="shared" si="20"/>
        <v/>
      </c>
      <c r="W166" t="str">
        <f t="shared" si="20"/>
        <v/>
      </c>
      <c r="X166" t="str">
        <f t="shared" si="20"/>
        <v/>
      </c>
      <c r="Y166" t="str">
        <f t="shared" si="20"/>
        <v/>
      </c>
      <c r="Z166" t="str">
        <f t="shared" si="20"/>
        <v/>
      </c>
      <c r="AA166" t="str">
        <f t="shared" si="20"/>
        <v/>
      </c>
      <c r="AB166" t="str">
        <f t="shared" si="20"/>
        <v/>
      </c>
      <c r="AC166" t="str">
        <f t="shared" si="20"/>
        <v/>
      </c>
      <c r="AD166" t="str">
        <f t="shared" si="20"/>
        <v/>
      </c>
      <c r="AE166" t="str">
        <f t="shared" si="20"/>
        <v/>
      </c>
    </row>
    <row r="167" spans="1:31" x14ac:dyDescent="0.35">
      <c r="A167" t="str">
        <f t="shared" si="10"/>
        <v>LDP000:ga_TwoSeaterCars</v>
      </c>
      <c r="B167">
        <f t="shared" ref="B167" si="21">IF(B74=0,"",B34)</f>
        <v>7.6514403720814653E-3</v>
      </c>
      <c r="C167">
        <f t="shared" ref="C167:AE167" si="22">IF(C74=0,"",C34)</f>
        <v>8.8418937803612548E-3</v>
      </c>
      <c r="D167">
        <f t="shared" si="22"/>
        <v>9.0965024676592128E-3</v>
      </c>
      <c r="E167">
        <f t="shared" si="22"/>
        <v>8.7146704719250467E-3</v>
      </c>
      <c r="F167">
        <f t="shared" si="22"/>
        <v>8.5394004487073533E-3</v>
      </c>
      <c r="G167">
        <f t="shared" si="22"/>
        <v>8.1564564567369845E-3</v>
      </c>
      <c r="H167">
        <f t="shared" si="22"/>
        <v>7.8948795537907186E-3</v>
      </c>
      <c r="I167">
        <f t="shared" si="22"/>
        <v>7.6832043876422004E-3</v>
      </c>
      <c r="J167">
        <f t="shared" si="22"/>
        <v>7.4331423431084976E-3</v>
      </c>
      <c r="K167">
        <f t="shared" si="22"/>
        <v>7.2594034505230253E-3</v>
      </c>
      <c r="L167">
        <f t="shared" si="22"/>
        <v>7.1144092817479326E-3</v>
      </c>
      <c r="M167">
        <f t="shared" si="22"/>
        <v>6.9844891186548299E-3</v>
      </c>
      <c r="N167">
        <f t="shared" si="22"/>
        <v>6.8762746919785751E-3</v>
      </c>
      <c r="O167">
        <f t="shared" si="22"/>
        <v>6.7721999697432983E-3</v>
      </c>
      <c r="P167">
        <f t="shared" si="22"/>
        <v>6.6846742253533417E-3</v>
      </c>
      <c r="Q167">
        <f t="shared" si="22"/>
        <v>6.5819467523084213E-3</v>
      </c>
      <c r="R167">
        <f t="shared" si="22"/>
        <v>6.5177155173281555E-3</v>
      </c>
      <c r="S167">
        <f t="shared" si="22"/>
        <v>6.4478669801854233E-3</v>
      </c>
      <c r="T167">
        <f t="shared" si="22"/>
        <v>6.3917891970726145E-3</v>
      </c>
      <c r="U167">
        <f t="shared" si="22"/>
        <v>6.3410339879459102E-3</v>
      </c>
      <c r="V167">
        <f t="shared" si="22"/>
        <v>6.2832046537560689E-3</v>
      </c>
      <c r="W167">
        <f t="shared" si="22"/>
        <v>6.2243719538171869E-3</v>
      </c>
      <c r="X167">
        <f t="shared" si="22"/>
        <v>6.1709699940293624E-3</v>
      </c>
      <c r="Y167">
        <f t="shared" si="22"/>
        <v>6.1236975827151088E-3</v>
      </c>
      <c r="Z167">
        <f t="shared" si="22"/>
        <v>6.0723537030657514E-3</v>
      </c>
      <c r="AA167">
        <f t="shared" si="22"/>
        <v>6.026036885870628E-3</v>
      </c>
      <c r="AB167">
        <f t="shared" si="22"/>
        <v>5.9803065468256155E-3</v>
      </c>
      <c r="AC167">
        <f t="shared" si="22"/>
        <v>5.9368871029777219E-3</v>
      </c>
      <c r="AD167">
        <f t="shared" si="22"/>
        <v>5.8924726121885778E-3</v>
      </c>
      <c r="AE167">
        <f t="shared" si="22"/>
        <v>5.8527775827255102E-3</v>
      </c>
    </row>
    <row r="168" spans="1:31" x14ac:dyDescent="0.35">
      <c r="A168" t="str">
        <f t="shared" si="10"/>
        <v>LDP000:ga_SmallCrossCar</v>
      </c>
      <c r="B168">
        <f t="shared" ref="B168" si="23">IF(B75=0,"",B35)</f>
        <v>0.23180548516079477</v>
      </c>
      <c r="C168">
        <f t="shared" ref="C168:AE168" si="24">IF(C75=0,"",C35)</f>
        <v>0.2597000282580651</v>
      </c>
      <c r="D168">
        <f t="shared" si="24"/>
        <v>0.22401998349282451</v>
      </c>
      <c r="E168">
        <f t="shared" si="24"/>
        <v>0.22877450440717431</v>
      </c>
      <c r="F168">
        <f t="shared" si="24"/>
        <v>0.21172038370403334</v>
      </c>
      <c r="G168">
        <f t="shared" si="24"/>
        <v>0.21555386144254401</v>
      </c>
      <c r="H168">
        <f t="shared" si="24"/>
        <v>0.21252369132723281</v>
      </c>
      <c r="I168">
        <f t="shared" si="24"/>
        <v>0.20787652967220435</v>
      </c>
      <c r="J168">
        <f t="shared" si="24"/>
        <v>0.20477650515370105</v>
      </c>
      <c r="K168">
        <f t="shared" si="24"/>
        <v>0.20209119039994242</v>
      </c>
      <c r="L168">
        <f t="shared" si="24"/>
        <v>0.19869152822757591</v>
      </c>
      <c r="M168">
        <f t="shared" si="24"/>
        <v>0.19697739310716877</v>
      </c>
      <c r="N168">
        <f t="shared" si="24"/>
        <v>0.19526716237237257</v>
      </c>
      <c r="O168">
        <f t="shared" si="24"/>
        <v>0.19344442062010678</v>
      </c>
      <c r="P168">
        <f t="shared" si="24"/>
        <v>0.19114742154531539</v>
      </c>
      <c r="Q168">
        <f t="shared" si="24"/>
        <v>0.1914338671442134</v>
      </c>
      <c r="R168">
        <f t="shared" si="24"/>
        <v>0.18894030062696979</v>
      </c>
      <c r="S168">
        <f t="shared" si="24"/>
        <v>0.1882355809140151</v>
      </c>
      <c r="T168">
        <f t="shared" si="24"/>
        <v>0.18764278681800259</v>
      </c>
      <c r="U168">
        <f t="shared" si="24"/>
        <v>0.18509198251146136</v>
      </c>
      <c r="V168">
        <f t="shared" si="24"/>
        <v>0.18402769702709901</v>
      </c>
      <c r="W168">
        <f t="shared" si="24"/>
        <v>0.18358747308419335</v>
      </c>
      <c r="X168">
        <f t="shared" si="24"/>
        <v>0.18237103848027331</v>
      </c>
      <c r="Y168">
        <f t="shared" si="24"/>
        <v>0.18083161236021442</v>
      </c>
      <c r="Z168">
        <f t="shared" si="24"/>
        <v>0.18063958942000216</v>
      </c>
      <c r="AA168">
        <f t="shared" si="24"/>
        <v>0.17979586831135386</v>
      </c>
      <c r="AB168">
        <f t="shared" si="24"/>
        <v>0.17899911770826774</v>
      </c>
      <c r="AC168">
        <f t="shared" si="24"/>
        <v>0.17819576856455893</v>
      </c>
      <c r="AD168">
        <f t="shared" si="24"/>
        <v>0.17767115292784805</v>
      </c>
      <c r="AE168">
        <f t="shared" si="24"/>
        <v>0.17674620753913201</v>
      </c>
    </row>
    <row r="169" spans="1:31" x14ac:dyDescent="0.35">
      <c r="A169" t="str">
        <f t="shared" si="10"/>
        <v>LDP000:ga_LargeCrossCar</v>
      </c>
      <c r="B169">
        <f t="shared" ref="B169" si="25">IF(B76=0,"",B36)</f>
        <v>3.9985903854104304E-2</v>
      </c>
      <c r="C169">
        <f t="shared" ref="C169:AE169" si="26">IF(C76=0,"",C36)</f>
        <v>6.2925807769847977E-2</v>
      </c>
      <c r="D169">
        <f t="shared" si="26"/>
        <v>7.1913172970739556E-2</v>
      </c>
      <c r="E169">
        <f t="shared" si="26"/>
        <v>7.0043765977113107E-2</v>
      </c>
      <c r="F169">
        <f t="shared" si="26"/>
        <v>7.1162115489579778E-2</v>
      </c>
      <c r="G169">
        <f t="shared" si="26"/>
        <v>6.917742329193946E-2</v>
      </c>
      <c r="H169">
        <f t="shared" si="26"/>
        <v>6.7237221725020849E-2</v>
      </c>
      <c r="I169">
        <f t="shared" si="26"/>
        <v>6.5926375345419383E-2</v>
      </c>
      <c r="J169">
        <f t="shared" si="26"/>
        <v>6.5338479050124465E-2</v>
      </c>
      <c r="K169">
        <f t="shared" si="26"/>
        <v>6.4397676747910526E-2</v>
      </c>
      <c r="L169">
        <f t="shared" si="26"/>
        <v>6.4007966035301594E-2</v>
      </c>
      <c r="M169">
        <f t="shared" si="26"/>
        <v>6.3367984661824028E-2</v>
      </c>
      <c r="N169">
        <f t="shared" si="26"/>
        <v>6.2799533650091471E-2</v>
      </c>
      <c r="O169">
        <f t="shared" si="26"/>
        <v>6.2434796652892033E-2</v>
      </c>
      <c r="P169">
        <f t="shared" si="26"/>
        <v>6.2209524029644726E-2</v>
      </c>
      <c r="Q169">
        <f t="shared" si="26"/>
        <v>6.1363725656509681E-2</v>
      </c>
      <c r="R169">
        <f t="shared" si="26"/>
        <v>6.1422186891712478E-2</v>
      </c>
      <c r="S169">
        <f t="shared" si="26"/>
        <v>6.1029444798743893E-2</v>
      </c>
      <c r="T169">
        <f t="shared" si="26"/>
        <v>6.0487825256346536E-2</v>
      </c>
      <c r="U169">
        <f t="shared" si="26"/>
        <v>6.0784461940388931E-2</v>
      </c>
      <c r="V169">
        <f t="shared" si="26"/>
        <v>6.0526601610338557E-2</v>
      </c>
      <c r="W169">
        <f t="shared" si="26"/>
        <v>6.0119060036538788E-2</v>
      </c>
      <c r="X169">
        <f t="shared" si="26"/>
        <v>6.0017676058073406E-2</v>
      </c>
      <c r="Y169">
        <f t="shared" si="26"/>
        <v>6.0026807879391422E-2</v>
      </c>
      <c r="Z169">
        <f t="shared" si="26"/>
        <v>5.9619751746722648E-2</v>
      </c>
      <c r="AA169">
        <f t="shared" si="26"/>
        <v>5.9423220723036158E-2</v>
      </c>
      <c r="AB169">
        <f t="shared" si="26"/>
        <v>5.9224072711157164E-2</v>
      </c>
      <c r="AC169">
        <f t="shared" si="26"/>
        <v>5.903325031761663E-2</v>
      </c>
      <c r="AD169">
        <f t="shared" si="26"/>
        <v>5.8768596129521539E-2</v>
      </c>
      <c r="AE169">
        <f t="shared" si="26"/>
        <v>5.8671303786332736E-2</v>
      </c>
    </row>
    <row r="170" spans="1:31" x14ac:dyDescent="0.35">
      <c r="A170" t="str">
        <f t="shared" ref="A170:A177" si="27">A77</f>
        <v>LDP000:ga_SmallPickup</v>
      </c>
      <c r="B170" t="str">
        <f t="shared" ref="B170" si="28">IF(B77=0,"",B37)</f>
        <v/>
      </c>
      <c r="C170" t="str">
        <f t="shared" ref="C170:AE170" si="29">IF(C77=0,"",C37)</f>
        <v/>
      </c>
      <c r="D170" t="str">
        <f t="shared" si="29"/>
        <v/>
      </c>
      <c r="E170" t="str">
        <f t="shared" si="29"/>
        <v/>
      </c>
      <c r="F170" t="str">
        <f t="shared" si="29"/>
        <v/>
      </c>
      <c r="G170" t="str">
        <f t="shared" si="29"/>
        <v/>
      </c>
      <c r="H170" t="str">
        <f t="shared" si="29"/>
        <v/>
      </c>
      <c r="I170" t="str">
        <f t="shared" si="29"/>
        <v/>
      </c>
      <c r="J170" t="str">
        <f t="shared" si="29"/>
        <v/>
      </c>
      <c r="K170" t="str">
        <f t="shared" si="29"/>
        <v/>
      </c>
      <c r="L170" t="str">
        <f t="shared" si="29"/>
        <v/>
      </c>
      <c r="M170" t="str">
        <f t="shared" si="29"/>
        <v/>
      </c>
      <c r="N170" t="str">
        <f t="shared" si="29"/>
        <v/>
      </c>
      <c r="O170" t="str">
        <f t="shared" si="29"/>
        <v/>
      </c>
      <c r="P170" t="str">
        <f t="shared" si="29"/>
        <v/>
      </c>
      <c r="Q170" t="str">
        <f t="shared" si="29"/>
        <v/>
      </c>
      <c r="R170" t="str">
        <f t="shared" si="29"/>
        <v/>
      </c>
      <c r="S170" t="str">
        <f t="shared" si="29"/>
        <v/>
      </c>
      <c r="T170" t="str">
        <f t="shared" si="29"/>
        <v/>
      </c>
      <c r="U170" t="str">
        <f t="shared" si="29"/>
        <v/>
      </c>
      <c r="V170" t="str">
        <f t="shared" si="29"/>
        <v/>
      </c>
      <c r="W170" t="str">
        <f t="shared" si="29"/>
        <v/>
      </c>
      <c r="X170" t="str">
        <f t="shared" si="29"/>
        <v/>
      </c>
      <c r="Y170" t="str">
        <f t="shared" si="29"/>
        <v/>
      </c>
      <c r="Z170" t="str">
        <f t="shared" si="29"/>
        <v/>
      </c>
      <c r="AA170" t="str">
        <f t="shared" si="29"/>
        <v/>
      </c>
      <c r="AB170" t="str">
        <f t="shared" si="29"/>
        <v/>
      </c>
      <c r="AC170" t="str">
        <f t="shared" si="29"/>
        <v/>
      </c>
      <c r="AD170" t="str">
        <f t="shared" si="29"/>
        <v/>
      </c>
      <c r="AE170" t="str">
        <f t="shared" si="29"/>
        <v/>
      </c>
    </row>
    <row r="171" spans="1:31" x14ac:dyDescent="0.35">
      <c r="A171" t="str">
        <f t="shared" si="27"/>
        <v>LDP000:ga_LargePickup</v>
      </c>
      <c r="B171" t="str">
        <f t="shared" ref="B171" si="30">IF(B78=0,"",B38)</f>
        <v/>
      </c>
      <c r="C171" t="str">
        <f t="shared" ref="C171:AE171" si="31">IF(C78=0,"",C38)</f>
        <v/>
      </c>
      <c r="D171" t="str">
        <f t="shared" si="31"/>
        <v/>
      </c>
      <c r="E171" t="str">
        <f t="shared" si="31"/>
        <v/>
      </c>
      <c r="F171" t="str">
        <f t="shared" si="31"/>
        <v/>
      </c>
      <c r="G171" t="str">
        <f t="shared" si="31"/>
        <v/>
      </c>
      <c r="H171" t="str">
        <f t="shared" si="31"/>
        <v/>
      </c>
      <c r="I171" t="str">
        <f t="shared" si="31"/>
        <v/>
      </c>
      <c r="J171" t="str">
        <f t="shared" si="31"/>
        <v/>
      </c>
      <c r="K171" t="str">
        <f t="shared" si="31"/>
        <v/>
      </c>
      <c r="L171" t="str">
        <f t="shared" si="31"/>
        <v/>
      </c>
      <c r="M171" t="str">
        <f t="shared" si="31"/>
        <v/>
      </c>
      <c r="N171" t="str">
        <f t="shared" si="31"/>
        <v/>
      </c>
      <c r="O171" t="str">
        <f t="shared" si="31"/>
        <v/>
      </c>
      <c r="P171" t="str">
        <f t="shared" si="31"/>
        <v/>
      </c>
      <c r="Q171" t="str">
        <f t="shared" si="31"/>
        <v/>
      </c>
      <c r="R171" t="str">
        <f t="shared" si="31"/>
        <v/>
      </c>
      <c r="S171" t="str">
        <f t="shared" si="31"/>
        <v/>
      </c>
      <c r="T171" t="str">
        <f t="shared" si="31"/>
        <v/>
      </c>
      <c r="U171" t="str">
        <f t="shared" si="31"/>
        <v/>
      </c>
      <c r="V171" t="str">
        <f t="shared" si="31"/>
        <v/>
      </c>
      <c r="W171" t="str">
        <f t="shared" si="31"/>
        <v/>
      </c>
      <c r="X171" t="str">
        <f t="shared" si="31"/>
        <v/>
      </c>
      <c r="Y171" t="str">
        <f t="shared" si="31"/>
        <v/>
      </c>
      <c r="Z171" t="str">
        <f t="shared" si="31"/>
        <v/>
      </c>
      <c r="AA171" t="str">
        <f t="shared" si="31"/>
        <v/>
      </c>
      <c r="AB171" t="str">
        <f t="shared" si="31"/>
        <v/>
      </c>
      <c r="AC171" t="str">
        <f t="shared" si="31"/>
        <v/>
      </c>
      <c r="AD171" t="str">
        <f t="shared" si="31"/>
        <v/>
      </c>
      <c r="AE171" t="str">
        <f t="shared" si="31"/>
        <v/>
      </c>
    </row>
    <row r="172" spans="1:31" x14ac:dyDescent="0.35">
      <c r="A172" t="str">
        <f t="shared" si="27"/>
        <v>LDP000:ga_SmallVan</v>
      </c>
      <c r="B172" t="str">
        <f t="shared" ref="B172" si="32">IF(B79=0,"",B39)</f>
        <v/>
      </c>
      <c r="C172" t="str">
        <f t="shared" ref="C172:AE172" si="33">IF(C79=0,"",C39)</f>
        <v/>
      </c>
      <c r="D172" t="str">
        <f t="shared" si="33"/>
        <v/>
      </c>
      <c r="E172" t="str">
        <f t="shared" si="33"/>
        <v/>
      </c>
      <c r="F172" t="str">
        <f t="shared" si="33"/>
        <v/>
      </c>
      <c r="G172" t="str">
        <f t="shared" si="33"/>
        <v/>
      </c>
      <c r="H172" t="str">
        <f t="shared" si="33"/>
        <v/>
      </c>
      <c r="I172" t="str">
        <f t="shared" si="33"/>
        <v/>
      </c>
      <c r="J172" t="str">
        <f t="shared" si="33"/>
        <v/>
      </c>
      <c r="K172" t="str">
        <f t="shared" si="33"/>
        <v/>
      </c>
      <c r="L172" t="str">
        <f t="shared" si="33"/>
        <v/>
      </c>
      <c r="M172" t="str">
        <f t="shared" si="33"/>
        <v/>
      </c>
      <c r="N172" t="str">
        <f t="shared" si="33"/>
        <v/>
      </c>
      <c r="O172" t="str">
        <f t="shared" si="33"/>
        <v/>
      </c>
      <c r="P172" t="str">
        <f t="shared" si="33"/>
        <v/>
      </c>
      <c r="Q172" t="str">
        <f t="shared" si="33"/>
        <v/>
      </c>
      <c r="R172" t="str">
        <f t="shared" si="33"/>
        <v/>
      </c>
      <c r="S172" t="str">
        <f t="shared" si="33"/>
        <v/>
      </c>
      <c r="T172" t="str">
        <f t="shared" si="33"/>
        <v/>
      </c>
      <c r="U172" t="str">
        <f t="shared" si="33"/>
        <v/>
      </c>
      <c r="V172" t="str">
        <f t="shared" si="33"/>
        <v/>
      </c>
      <c r="W172" t="str">
        <f t="shared" si="33"/>
        <v/>
      </c>
      <c r="X172" t="str">
        <f t="shared" si="33"/>
        <v/>
      </c>
      <c r="Y172" t="str">
        <f t="shared" si="33"/>
        <v/>
      </c>
      <c r="Z172" t="str">
        <f t="shared" si="33"/>
        <v/>
      </c>
      <c r="AA172" t="str">
        <f t="shared" si="33"/>
        <v/>
      </c>
      <c r="AB172" t="str">
        <f t="shared" si="33"/>
        <v/>
      </c>
      <c r="AC172" t="str">
        <f t="shared" si="33"/>
        <v/>
      </c>
      <c r="AD172" t="str">
        <f t="shared" si="33"/>
        <v/>
      </c>
      <c r="AE172" t="str">
        <f t="shared" si="33"/>
        <v/>
      </c>
    </row>
    <row r="173" spans="1:31" x14ac:dyDescent="0.35">
      <c r="A173" t="str">
        <f t="shared" si="27"/>
        <v>LDP000:ga_LargeVan</v>
      </c>
      <c r="B173" t="str">
        <f t="shared" ref="B173" si="34">IF(B80=0,"",B40)</f>
        <v/>
      </c>
      <c r="C173" t="str">
        <f t="shared" ref="C173:AE173" si="35">IF(C80=0,"",C40)</f>
        <v/>
      </c>
      <c r="D173" t="str">
        <f t="shared" si="35"/>
        <v/>
      </c>
      <c r="E173" t="str">
        <f t="shared" si="35"/>
        <v/>
      </c>
      <c r="F173" t="str">
        <f t="shared" si="35"/>
        <v/>
      </c>
      <c r="G173" t="str">
        <f t="shared" si="35"/>
        <v/>
      </c>
      <c r="H173" t="str">
        <f t="shared" si="35"/>
        <v/>
      </c>
      <c r="I173" t="str">
        <f t="shared" si="35"/>
        <v/>
      </c>
      <c r="J173" t="str">
        <f t="shared" si="35"/>
        <v/>
      </c>
      <c r="K173" t="str">
        <f t="shared" si="35"/>
        <v/>
      </c>
      <c r="L173" t="str">
        <f t="shared" si="35"/>
        <v/>
      </c>
      <c r="M173" t="str">
        <f t="shared" si="35"/>
        <v/>
      </c>
      <c r="N173" t="str">
        <f t="shared" si="35"/>
        <v/>
      </c>
      <c r="O173" t="str">
        <f t="shared" si="35"/>
        <v/>
      </c>
      <c r="P173" t="str">
        <f t="shared" si="35"/>
        <v/>
      </c>
      <c r="Q173" t="str">
        <f t="shared" si="35"/>
        <v/>
      </c>
      <c r="R173" t="str">
        <f t="shared" si="35"/>
        <v/>
      </c>
      <c r="S173" t="str">
        <f t="shared" si="35"/>
        <v/>
      </c>
      <c r="T173" t="str">
        <f t="shared" si="35"/>
        <v/>
      </c>
      <c r="U173" t="str">
        <f t="shared" si="35"/>
        <v/>
      </c>
      <c r="V173" t="str">
        <f t="shared" si="35"/>
        <v/>
      </c>
      <c r="W173" t="str">
        <f t="shared" si="35"/>
        <v/>
      </c>
      <c r="X173" t="str">
        <f t="shared" si="35"/>
        <v/>
      </c>
      <c r="Y173" t="str">
        <f t="shared" si="35"/>
        <v/>
      </c>
      <c r="Z173" t="str">
        <f t="shared" si="35"/>
        <v/>
      </c>
      <c r="AA173" t="str">
        <f t="shared" si="35"/>
        <v/>
      </c>
      <c r="AB173" t="str">
        <f t="shared" si="35"/>
        <v/>
      </c>
      <c r="AC173" t="str">
        <f t="shared" si="35"/>
        <v/>
      </c>
      <c r="AD173" t="str">
        <f t="shared" si="35"/>
        <v/>
      </c>
      <c r="AE173" t="str">
        <f t="shared" si="35"/>
        <v/>
      </c>
    </row>
    <row r="174" spans="1:31" x14ac:dyDescent="0.35">
      <c r="A174" t="str">
        <f t="shared" si="27"/>
        <v>LDP000:ga_SmallUtility</v>
      </c>
      <c r="B174" t="str">
        <f t="shared" ref="B174" si="36">IF(B81=0,"",B41)</f>
        <v/>
      </c>
      <c r="C174" t="str">
        <f t="shared" ref="C174:AE174" si="37">IF(C81=0,"",C41)</f>
        <v/>
      </c>
      <c r="D174" t="str">
        <f t="shared" si="37"/>
        <v/>
      </c>
      <c r="E174" t="str">
        <f t="shared" si="37"/>
        <v/>
      </c>
      <c r="F174" t="str">
        <f t="shared" si="37"/>
        <v/>
      </c>
      <c r="G174" t="str">
        <f t="shared" si="37"/>
        <v/>
      </c>
      <c r="H174" t="str">
        <f t="shared" si="37"/>
        <v/>
      </c>
      <c r="I174" t="str">
        <f t="shared" si="37"/>
        <v/>
      </c>
      <c r="J174" t="str">
        <f t="shared" si="37"/>
        <v/>
      </c>
      <c r="K174" t="str">
        <f t="shared" si="37"/>
        <v/>
      </c>
      <c r="L174" t="str">
        <f t="shared" si="37"/>
        <v/>
      </c>
      <c r="M174" t="str">
        <f t="shared" si="37"/>
        <v/>
      </c>
      <c r="N174" t="str">
        <f t="shared" si="37"/>
        <v/>
      </c>
      <c r="O174" t="str">
        <f t="shared" si="37"/>
        <v/>
      </c>
      <c r="P174" t="str">
        <f t="shared" si="37"/>
        <v/>
      </c>
      <c r="Q174" t="str">
        <f t="shared" si="37"/>
        <v/>
      </c>
      <c r="R174" t="str">
        <f t="shared" si="37"/>
        <v/>
      </c>
      <c r="S174" t="str">
        <f t="shared" si="37"/>
        <v/>
      </c>
      <c r="T174" t="str">
        <f t="shared" si="37"/>
        <v/>
      </c>
      <c r="U174" t="str">
        <f t="shared" si="37"/>
        <v/>
      </c>
      <c r="V174" t="str">
        <f t="shared" si="37"/>
        <v/>
      </c>
      <c r="W174" t="str">
        <f t="shared" si="37"/>
        <v/>
      </c>
      <c r="X174" t="str">
        <f t="shared" si="37"/>
        <v/>
      </c>
      <c r="Y174" t="str">
        <f t="shared" si="37"/>
        <v/>
      </c>
      <c r="Z174" t="str">
        <f t="shared" si="37"/>
        <v/>
      </c>
      <c r="AA174" t="str">
        <f t="shared" si="37"/>
        <v/>
      </c>
      <c r="AB174" t="str">
        <f t="shared" si="37"/>
        <v/>
      </c>
      <c r="AC174" t="str">
        <f t="shared" si="37"/>
        <v/>
      </c>
      <c r="AD174" t="str">
        <f t="shared" si="37"/>
        <v/>
      </c>
      <c r="AE174" t="str">
        <f t="shared" si="37"/>
        <v/>
      </c>
    </row>
    <row r="175" spans="1:31" x14ac:dyDescent="0.35">
      <c r="A175" t="str">
        <f t="shared" si="27"/>
        <v>LDP000:ga_LargeUtility</v>
      </c>
      <c r="B175" t="str">
        <f t="shared" ref="B175" si="38">IF(B82=0,"",B42)</f>
        <v/>
      </c>
      <c r="C175" t="str">
        <f t="shared" ref="C175:AE175" si="39">IF(C82=0,"",C42)</f>
        <v/>
      </c>
      <c r="D175" t="str">
        <f t="shared" si="39"/>
        <v/>
      </c>
      <c r="E175" t="str">
        <f t="shared" si="39"/>
        <v/>
      </c>
      <c r="F175" t="str">
        <f t="shared" si="39"/>
        <v/>
      </c>
      <c r="G175" t="str">
        <f t="shared" si="39"/>
        <v/>
      </c>
      <c r="H175" t="str">
        <f t="shared" si="39"/>
        <v/>
      </c>
      <c r="I175" t="str">
        <f t="shared" si="39"/>
        <v/>
      </c>
      <c r="J175" t="str">
        <f t="shared" si="39"/>
        <v/>
      </c>
      <c r="K175" t="str">
        <f t="shared" si="39"/>
        <v/>
      </c>
      <c r="L175" t="str">
        <f t="shared" si="39"/>
        <v/>
      </c>
      <c r="M175" t="str">
        <f t="shared" si="39"/>
        <v/>
      </c>
      <c r="N175" t="str">
        <f t="shared" si="39"/>
        <v/>
      </c>
      <c r="O175" t="str">
        <f t="shared" si="39"/>
        <v/>
      </c>
      <c r="P175" t="str">
        <f t="shared" si="39"/>
        <v/>
      </c>
      <c r="Q175" t="str">
        <f t="shared" si="39"/>
        <v/>
      </c>
      <c r="R175" t="str">
        <f t="shared" si="39"/>
        <v/>
      </c>
      <c r="S175" t="str">
        <f t="shared" si="39"/>
        <v/>
      </c>
      <c r="T175" t="str">
        <f t="shared" si="39"/>
        <v/>
      </c>
      <c r="U175" t="str">
        <f t="shared" si="39"/>
        <v/>
      </c>
      <c r="V175" t="str">
        <f t="shared" si="39"/>
        <v/>
      </c>
      <c r="W175" t="str">
        <f t="shared" si="39"/>
        <v/>
      </c>
      <c r="X175" t="str">
        <f t="shared" si="39"/>
        <v/>
      </c>
      <c r="Y175" t="str">
        <f t="shared" si="39"/>
        <v/>
      </c>
      <c r="Z175" t="str">
        <f t="shared" si="39"/>
        <v/>
      </c>
      <c r="AA175" t="str">
        <f t="shared" si="39"/>
        <v/>
      </c>
      <c r="AB175" t="str">
        <f t="shared" si="39"/>
        <v/>
      </c>
      <c r="AC175" t="str">
        <f t="shared" si="39"/>
        <v/>
      </c>
      <c r="AD175" t="str">
        <f t="shared" si="39"/>
        <v/>
      </c>
      <c r="AE175" t="str">
        <f t="shared" si="39"/>
        <v/>
      </c>
    </row>
    <row r="176" spans="1:31" x14ac:dyDescent="0.35">
      <c r="A176" t="str">
        <f t="shared" si="27"/>
        <v>LDP000:ga_SmallCrossTrk</v>
      </c>
      <c r="B176" t="str">
        <f t="shared" ref="B176" si="40">IF(B83=0,"",B43)</f>
        <v/>
      </c>
      <c r="C176" t="str">
        <f t="shared" ref="C176:AE176" si="41">IF(C83=0,"",C43)</f>
        <v/>
      </c>
      <c r="D176" t="str">
        <f t="shared" si="41"/>
        <v/>
      </c>
      <c r="E176" t="str">
        <f t="shared" si="41"/>
        <v/>
      </c>
      <c r="F176" t="str">
        <f t="shared" si="41"/>
        <v/>
      </c>
      <c r="G176" t="str">
        <f t="shared" si="41"/>
        <v/>
      </c>
      <c r="H176" t="str">
        <f t="shared" si="41"/>
        <v/>
      </c>
      <c r="I176" t="str">
        <f t="shared" si="41"/>
        <v/>
      </c>
      <c r="J176" t="str">
        <f t="shared" si="41"/>
        <v/>
      </c>
      <c r="K176" t="str">
        <f t="shared" si="41"/>
        <v/>
      </c>
      <c r="L176" t="str">
        <f t="shared" si="41"/>
        <v/>
      </c>
      <c r="M176" t="str">
        <f t="shared" si="41"/>
        <v/>
      </c>
      <c r="N176" t="str">
        <f t="shared" si="41"/>
        <v/>
      </c>
      <c r="O176" t="str">
        <f t="shared" si="41"/>
        <v/>
      </c>
      <c r="P176" t="str">
        <f t="shared" si="41"/>
        <v/>
      </c>
      <c r="Q176" t="str">
        <f t="shared" si="41"/>
        <v/>
      </c>
      <c r="R176" t="str">
        <f t="shared" si="41"/>
        <v/>
      </c>
      <c r="S176" t="str">
        <f t="shared" si="41"/>
        <v/>
      </c>
      <c r="T176" t="str">
        <f t="shared" si="41"/>
        <v/>
      </c>
      <c r="U176" t="str">
        <f t="shared" si="41"/>
        <v/>
      </c>
      <c r="V176" t="str">
        <f t="shared" si="41"/>
        <v/>
      </c>
      <c r="W176" t="str">
        <f t="shared" si="41"/>
        <v/>
      </c>
      <c r="X176" t="str">
        <f t="shared" si="41"/>
        <v/>
      </c>
      <c r="Y176" t="str">
        <f t="shared" si="41"/>
        <v/>
      </c>
      <c r="Z176" t="str">
        <f t="shared" si="41"/>
        <v/>
      </c>
      <c r="AA176" t="str">
        <f t="shared" si="41"/>
        <v/>
      </c>
      <c r="AB176" t="str">
        <f t="shared" si="41"/>
        <v/>
      </c>
      <c r="AC176" t="str">
        <f t="shared" si="41"/>
        <v/>
      </c>
      <c r="AD176" t="str">
        <f t="shared" si="41"/>
        <v/>
      </c>
      <c r="AE176" t="str">
        <f t="shared" si="41"/>
        <v/>
      </c>
    </row>
    <row r="177" spans="1:31" x14ac:dyDescent="0.35">
      <c r="A177" t="str">
        <f t="shared" si="27"/>
        <v>LDP000:ga_LargeCrossTrk</v>
      </c>
      <c r="B177" t="str">
        <f t="shared" ref="B177" si="42">IF(B84=0,"",B44)</f>
        <v/>
      </c>
      <c r="C177" t="str">
        <f t="shared" ref="C177:AE177" si="43">IF(C84=0,"",C44)</f>
        <v/>
      </c>
      <c r="D177" t="str">
        <f t="shared" si="43"/>
        <v/>
      </c>
      <c r="E177" t="str">
        <f t="shared" si="43"/>
        <v/>
      </c>
      <c r="F177" t="str">
        <f t="shared" si="43"/>
        <v/>
      </c>
      <c r="G177" t="str">
        <f t="shared" si="43"/>
        <v/>
      </c>
      <c r="H177" t="str">
        <f t="shared" si="43"/>
        <v/>
      </c>
      <c r="I177" t="str">
        <f t="shared" si="43"/>
        <v/>
      </c>
      <c r="J177" t="str">
        <f t="shared" si="43"/>
        <v/>
      </c>
      <c r="K177" t="str">
        <f t="shared" si="43"/>
        <v/>
      </c>
      <c r="L177" t="str">
        <f t="shared" si="43"/>
        <v/>
      </c>
      <c r="M177" t="str">
        <f t="shared" si="43"/>
        <v/>
      </c>
      <c r="N177" t="str">
        <f t="shared" si="43"/>
        <v/>
      </c>
      <c r="O177" t="str">
        <f t="shared" si="43"/>
        <v/>
      </c>
      <c r="P177" t="str">
        <f t="shared" si="43"/>
        <v/>
      </c>
      <c r="Q177" t="str">
        <f t="shared" si="43"/>
        <v/>
      </c>
      <c r="R177" t="str">
        <f t="shared" si="43"/>
        <v/>
      </c>
      <c r="S177" t="str">
        <f t="shared" si="43"/>
        <v/>
      </c>
      <c r="T177" t="str">
        <f t="shared" si="43"/>
        <v/>
      </c>
      <c r="U177" t="str">
        <f t="shared" si="43"/>
        <v/>
      </c>
      <c r="V177" t="str">
        <f t="shared" si="43"/>
        <v/>
      </c>
      <c r="W177" t="str">
        <f t="shared" si="43"/>
        <v/>
      </c>
      <c r="X177" t="str">
        <f t="shared" si="43"/>
        <v/>
      </c>
      <c r="Y177" t="str">
        <f t="shared" si="43"/>
        <v/>
      </c>
      <c r="Z177" t="str">
        <f t="shared" si="43"/>
        <v/>
      </c>
      <c r="AA177" t="str">
        <f t="shared" si="43"/>
        <v/>
      </c>
      <c r="AB177" t="str">
        <f t="shared" si="43"/>
        <v/>
      </c>
      <c r="AC177" t="str">
        <f t="shared" si="43"/>
        <v/>
      </c>
      <c r="AD177" t="str">
        <f t="shared" si="43"/>
        <v/>
      </c>
      <c r="AE177" t="str">
        <f t="shared" si="43"/>
        <v/>
      </c>
    </row>
    <row r="179" spans="1:31" x14ac:dyDescent="0.35">
      <c r="A179" t="str">
        <f t="shared" ref="A179:A187" si="44">A86</f>
        <v>200 Mile Electric Vehicle</v>
      </c>
    </row>
    <row r="180" spans="1:31" x14ac:dyDescent="0.35">
      <c r="A180" t="str">
        <f t="shared" si="44"/>
        <v>LDP000:oa_Mini-compactC</v>
      </c>
      <c r="B180" t="str">
        <f t="shared" ref="B180" si="45">IF(B87=0,"",B29)</f>
        <v/>
      </c>
      <c r="C180" t="str">
        <f t="shared" ref="C180:AE180" si="46">IF(C87=0,"",C29)</f>
        <v/>
      </c>
      <c r="D180" t="str">
        <f t="shared" si="46"/>
        <v/>
      </c>
      <c r="E180" t="str">
        <f t="shared" si="46"/>
        <v/>
      </c>
      <c r="F180" t="str">
        <f t="shared" si="46"/>
        <v/>
      </c>
      <c r="G180" t="str">
        <f t="shared" si="46"/>
        <v/>
      </c>
      <c r="H180" t="str">
        <f t="shared" si="46"/>
        <v/>
      </c>
      <c r="I180" t="str">
        <f t="shared" si="46"/>
        <v/>
      </c>
      <c r="J180" t="str">
        <f t="shared" si="46"/>
        <v/>
      </c>
      <c r="K180" t="str">
        <f t="shared" si="46"/>
        <v/>
      </c>
      <c r="L180" t="str">
        <f t="shared" si="46"/>
        <v/>
      </c>
      <c r="M180" t="str">
        <f t="shared" si="46"/>
        <v/>
      </c>
      <c r="N180" t="str">
        <f t="shared" si="46"/>
        <v/>
      </c>
      <c r="O180" t="str">
        <f t="shared" si="46"/>
        <v/>
      </c>
      <c r="P180" t="str">
        <f t="shared" si="46"/>
        <v/>
      </c>
      <c r="Q180" t="str">
        <f t="shared" si="46"/>
        <v/>
      </c>
      <c r="R180" t="str">
        <f t="shared" si="46"/>
        <v/>
      </c>
      <c r="S180" t="str">
        <f t="shared" si="46"/>
        <v/>
      </c>
      <c r="T180" t="str">
        <f t="shared" si="46"/>
        <v/>
      </c>
      <c r="U180" t="str">
        <f t="shared" si="46"/>
        <v/>
      </c>
      <c r="V180" t="str">
        <f t="shared" si="46"/>
        <v/>
      </c>
      <c r="W180" t="str">
        <f t="shared" si="46"/>
        <v/>
      </c>
      <c r="X180" t="str">
        <f t="shared" si="46"/>
        <v/>
      </c>
      <c r="Y180" t="str">
        <f t="shared" si="46"/>
        <v/>
      </c>
      <c r="Z180" t="str">
        <f t="shared" si="46"/>
        <v/>
      </c>
      <c r="AA180" t="str">
        <f t="shared" si="46"/>
        <v/>
      </c>
      <c r="AB180" t="str">
        <f t="shared" si="46"/>
        <v/>
      </c>
      <c r="AC180" t="str">
        <f t="shared" si="46"/>
        <v/>
      </c>
      <c r="AD180" t="str">
        <f t="shared" si="46"/>
        <v/>
      </c>
      <c r="AE180" t="str">
        <f t="shared" si="46"/>
        <v/>
      </c>
    </row>
    <row r="181" spans="1:31" x14ac:dyDescent="0.35">
      <c r="A181" t="str">
        <f t="shared" si="44"/>
        <v>LDP000:oa_SubcompactCar</v>
      </c>
      <c r="B181">
        <f t="shared" ref="B181" si="47">IF(B88=0,"",B30)</f>
        <v>4.4251872934575109E-2</v>
      </c>
      <c r="C181">
        <f t="shared" ref="C181:AE181" si="48">IF(C88=0,"",C30)</f>
        <v>4.4005400153833855E-2</v>
      </c>
      <c r="D181">
        <f t="shared" si="48"/>
        <v>3.390861553690111E-2</v>
      </c>
      <c r="E181">
        <f t="shared" si="48"/>
        <v>3.4069384401246412E-2</v>
      </c>
      <c r="F181">
        <f t="shared" si="48"/>
        <v>3.0517297144827649E-2</v>
      </c>
      <c r="G181">
        <f t="shared" si="48"/>
        <v>3.0927537371484848E-2</v>
      </c>
      <c r="H181">
        <f t="shared" si="48"/>
        <v>3.0053573434762757E-2</v>
      </c>
      <c r="I181">
        <f t="shared" si="48"/>
        <v>2.9213820289901139E-2</v>
      </c>
      <c r="J181">
        <f t="shared" si="48"/>
        <v>2.8498038548820281E-2</v>
      </c>
      <c r="K181">
        <f t="shared" si="48"/>
        <v>2.791142767025168E-2</v>
      </c>
      <c r="L181">
        <f t="shared" si="48"/>
        <v>2.7133469672801568E-2</v>
      </c>
      <c r="M181">
        <f t="shared" si="48"/>
        <v>2.6717556861835443E-2</v>
      </c>
      <c r="N181">
        <f t="shared" si="48"/>
        <v>2.6276599329635816E-2</v>
      </c>
      <c r="O181">
        <f t="shared" si="48"/>
        <v>2.5881917284093506E-2</v>
      </c>
      <c r="P181">
        <f t="shared" si="48"/>
        <v>2.5370513669724953E-2</v>
      </c>
      <c r="Q181">
        <f t="shared" si="48"/>
        <v>2.5380940590900746E-2</v>
      </c>
      <c r="R181">
        <f t="shared" si="48"/>
        <v>2.4875966708380177E-2</v>
      </c>
      <c r="S181">
        <f t="shared" si="48"/>
        <v>2.4676740896915707E-2</v>
      </c>
      <c r="T181">
        <f t="shared" si="48"/>
        <v>2.4549003244313954E-2</v>
      </c>
      <c r="U181">
        <f t="shared" si="48"/>
        <v>2.4015969848850714E-2</v>
      </c>
      <c r="V181">
        <f t="shared" si="48"/>
        <v>2.3792705289990401E-2</v>
      </c>
      <c r="W181">
        <f t="shared" si="48"/>
        <v>2.3680406179304898E-2</v>
      </c>
      <c r="X181">
        <f t="shared" si="48"/>
        <v>2.3409997885517207E-2</v>
      </c>
      <c r="Y181">
        <f t="shared" si="48"/>
        <v>2.30866774456518E-2</v>
      </c>
      <c r="Z181">
        <f t="shared" si="48"/>
        <v>2.3022112372539292E-2</v>
      </c>
      <c r="AA181">
        <f t="shared" si="48"/>
        <v>2.2836766287585991E-2</v>
      </c>
      <c r="AB181">
        <f t="shared" si="48"/>
        <v>2.2665012609589731E-2</v>
      </c>
      <c r="AC181">
        <f t="shared" si="48"/>
        <v>2.249297155233744E-2</v>
      </c>
      <c r="AD181">
        <f t="shared" si="48"/>
        <v>2.2377523972294824E-2</v>
      </c>
      <c r="AE181">
        <f t="shared" si="48"/>
        <v>2.2179148983993157E-2</v>
      </c>
    </row>
    <row r="182" spans="1:31" x14ac:dyDescent="0.35">
      <c r="A182" t="str">
        <f t="shared" si="44"/>
        <v>LDP000:oa_CompactCars</v>
      </c>
      <c r="B182">
        <f t="shared" ref="B182" si="49">IF(B89=0,"",B31)</f>
        <v>0.10364085832862678</v>
      </c>
      <c r="C182">
        <f t="shared" ref="C182:AE182" si="50">IF(C89=0,"",C31)</f>
        <v>0.13342110705667784</v>
      </c>
      <c r="D182">
        <f t="shared" si="50"/>
        <v>0.11209265046548059</v>
      </c>
      <c r="E182">
        <f t="shared" si="50"/>
        <v>0.11176232976838144</v>
      </c>
      <c r="F182">
        <f t="shared" si="50"/>
        <v>0.10342122152806453</v>
      </c>
      <c r="G182">
        <f t="shared" si="50"/>
        <v>0.10171245371201683</v>
      </c>
      <c r="H182">
        <f t="shared" si="50"/>
        <v>9.8948070535329405E-2</v>
      </c>
      <c r="I182">
        <f t="shared" si="50"/>
        <v>9.6147375378224514E-2</v>
      </c>
      <c r="J182">
        <f t="shared" si="50"/>
        <v>9.3094871864950746E-2</v>
      </c>
      <c r="K182">
        <f t="shared" si="50"/>
        <v>9.1016802516580564E-2</v>
      </c>
      <c r="L182">
        <f t="shared" si="50"/>
        <v>8.8825566238401418E-2</v>
      </c>
      <c r="M182">
        <f t="shared" si="50"/>
        <v>8.7441267977275597E-2</v>
      </c>
      <c r="N182">
        <f t="shared" si="50"/>
        <v>8.6077456705024175E-2</v>
      </c>
      <c r="O182">
        <f t="shared" si="50"/>
        <v>8.4707313670669859E-2</v>
      </c>
      <c r="P182">
        <f t="shared" si="50"/>
        <v>8.3341395218051631E-2</v>
      </c>
      <c r="Q182">
        <f t="shared" si="50"/>
        <v>8.3038895875990712E-2</v>
      </c>
      <c r="R182">
        <f t="shared" si="50"/>
        <v>8.1588373050711566E-2</v>
      </c>
      <c r="S182">
        <f t="shared" si="50"/>
        <v>8.0935894650603066E-2</v>
      </c>
      <c r="T182">
        <f t="shared" si="50"/>
        <v>8.0556475924899687E-2</v>
      </c>
      <c r="U182">
        <f t="shared" si="50"/>
        <v>7.8953731332967014E-2</v>
      </c>
      <c r="V182">
        <f t="shared" si="50"/>
        <v>7.8262617037502147E-2</v>
      </c>
      <c r="W182">
        <f t="shared" si="50"/>
        <v>7.7806725161788604E-2</v>
      </c>
      <c r="X182">
        <f t="shared" si="50"/>
        <v>7.7008891581073893E-2</v>
      </c>
      <c r="Y182">
        <f t="shared" si="50"/>
        <v>7.6114586740895787E-2</v>
      </c>
      <c r="Z182">
        <f t="shared" si="50"/>
        <v>7.579312642331E-2</v>
      </c>
      <c r="AA182">
        <f t="shared" si="50"/>
        <v>7.5226399179290665E-2</v>
      </c>
      <c r="AB182">
        <f t="shared" si="50"/>
        <v>7.4684482591909379E-2</v>
      </c>
      <c r="AC182">
        <f t="shared" si="50"/>
        <v>7.415578129183345E-2</v>
      </c>
      <c r="AD182">
        <f t="shared" si="50"/>
        <v>7.3746504377413022E-2</v>
      </c>
      <c r="AE182">
        <f t="shared" si="50"/>
        <v>7.3208409933465557E-2</v>
      </c>
    </row>
    <row r="183" spans="1:31" x14ac:dyDescent="0.35">
      <c r="A183" t="str">
        <f t="shared" si="44"/>
        <v>LDP000:oa_MidsizeCars</v>
      </c>
      <c r="B183">
        <f t="shared" ref="B183" si="51">IF(B90=0,"",B32)</f>
        <v>0.2402904535366942</v>
      </c>
      <c r="C183">
        <f t="shared" ref="C183:AE183" si="52">IF(C90=0,"",C32)</f>
        <v>0.23725444889479652</v>
      </c>
      <c r="D183">
        <f t="shared" si="52"/>
        <v>0.25910593467860366</v>
      </c>
      <c r="E183">
        <f t="shared" si="52"/>
        <v>0.24133733455404691</v>
      </c>
      <c r="F183">
        <f t="shared" si="52"/>
        <v>0.2423966577790013</v>
      </c>
      <c r="G183">
        <f t="shared" si="52"/>
        <v>0.22555034334106178</v>
      </c>
      <c r="H183">
        <f t="shared" si="52"/>
        <v>0.2166181747046419</v>
      </c>
      <c r="I183">
        <f t="shared" si="52"/>
        <v>0.20980682748302534</v>
      </c>
      <c r="J183">
        <f t="shared" si="52"/>
        <v>0.20258198221505852</v>
      </c>
      <c r="K183">
        <f t="shared" si="52"/>
        <v>0.1969103857624967</v>
      </c>
      <c r="L183">
        <f t="shared" si="52"/>
        <v>0.19322488481691633</v>
      </c>
      <c r="M183">
        <f t="shared" si="52"/>
        <v>0.18920063084141708</v>
      </c>
      <c r="N183">
        <f t="shared" si="52"/>
        <v>0.18596717243142394</v>
      </c>
      <c r="O183">
        <f t="shared" si="52"/>
        <v>0.18323900905431101</v>
      </c>
      <c r="P183">
        <f t="shared" si="52"/>
        <v>0.18110764465147444</v>
      </c>
      <c r="Q183">
        <f t="shared" si="52"/>
        <v>0.17713109966533505</v>
      </c>
      <c r="R183">
        <f t="shared" si="52"/>
        <v>0.17568782642104425</v>
      </c>
      <c r="S183">
        <f t="shared" si="52"/>
        <v>0.17303436585712195</v>
      </c>
      <c r="T183">
        <f t="shared" si="52"/>
        <v>0.17071682104967664</v>
      </c>
      <c r="U183">
        <f t="shared" si="52"/>
        <v>0.1701968233810226</v>
      </c>
      <c r="V183">
        <f t="shared" si="52"/>
        <v>0.16850872716149784</v>
      </c>
      <c r="W183">
        <f t="shared" si="52"/>
        <v>0.16643978975613574</v>
      </c>
      <c r="X183">
        <f t="shared" si="52"/>
        <v>0.16513810525981282</v>
      </c>
      <c r="Y183">
        <f t="shared" si="52"/>
        <v>0.16414972998282817</v>
      </c>
      <c r="Z183">
        <f t="shared" si="52"/>
        <v>0.16216290145568901</v>
      </c>
      <c r="AA183">
        <f t="shared" si="52"/>
        <v>0.16084162999962912</v>
      </c>
      <c r="AB183">
        <f t="shared" si="52"/>
        <v>0.15956976265389994</v>
      </c>
      <c r="AC183">
        <f t="shared" si="52"/>
        <v>0.15836393517215516</v>
      </c>
      <c r="AD183">
        <f t="shared" si="52"/>
        <v>0.15697672611078503</v>
      </c>
      <c r="AE183">
        <f t="shared" si="52"/>
        <v>0.15593132100570212</v>
      </c>
    </row>
    <row r="184" spans="1:31" x14ac:dyDescent="0.35">
      <c r="A184" t="str">
        <f t="shared" si="44"/>
        <v>LDP000:oa_LargeCars</v>
      </c>
      <c r="B184">
        <f t="shared" ref="B184" si="53">IF(B91=0,"",B33)</f>
        <v>7.1968420746309117E-2</v>
      </c>
      <c r="C184">
        <f t="shared" ref="C184:AE184" si="54">IF(C91=0,"",C33)</f>
        <v>6.5676712919109148E-2</v>
      </c>
      <c r="D184">
        <f t="shared" si="54"/>
        <v>8.1021662561273619E-2</v>
      </c>
      <c r="E184">
        <f t="shared" si="54"/>
        <v>7.2911053650891594E-2</v>
      </c>
      <c r="F184">
        <f t="shared" si="54"/>
        <v>7.5068545372299525E-2</v>
      </c>
      <c r="G184">
        <f t="shared" si="54"/>
        <v>6.761003672136992E-2</v>
      </c>
      <c r="H184">
        <f t="shared" si="54"/>
        <v>6.4277374990760319E-2</v>
      </c>
      <c r="I184">
        <f t="shared" si="54"/>
        <v>6.1617037420843498E-2</v>
      </c>
      <c r="J184">
        <f t="shared" si="54"/>
        <v>5.9458576331201371E-2</v>
      </c>
      <c r="K184">
        <f t="shared" si="54"/>
        <v>5.7475906817172663E-2</v>
      </c>
      <c r="L184">
        <f t="shared" si="54"/>
        <v>5.6438919203403652E-2</v>
      </c>
      <c r="M184">
        <f t="shared" si="54"/>
        <v>5.5004303109534011E-2</v>
      </c>
      <c r="N184">
        <f t="shared" si="54"/>
        <v>5.3886441078329891E-2</v>
      </c>
      <c r="O184">
        <f t="shared" si="54"/>
        <v>5.2937850163415158E-2</v>
      </c>
      <c r="P184">
        <f t="shared" si="54"/>
        <v>5.2322250152546011E-2</v>
      </c>
      <c r="Q184">
        <f t="shared" si="54"/>
        <v>5.0672952938187077E-2</v>
      </c>
      <c r="R184">
        <f t="shared" si="54"/>
        <v>5.0460887803841399E-2</v>
      </c>
      <c r="S184">
        <f t="shared" si="54"/>
        <v>4.951011781341548E-2</v>
      </c>
      <c r="T184">
        <f t="shared" si="54"/>
        <v>4.8522440134073745E-2</v>
      </c>
      <c r="U184">
        <f t="shared" si="54"/>
        <v>4.8700003506708299E-2</v>
      </c>
      <c r="V184">
        <f t="shared" si="54"/>
        <v>4.8098490844337594E-2</v>
      </c>
      <c r="W184">
        <f t="shared" si="54"/>
        <v>4.7322023581937031E-2</v>
      </c>
      <c r="X184">
        <f t="shared" si="54"/>
        <v>4.6966707639186978E-2</v>
      </c>
      <c r="Y184">
        <f t="shared" si="54"/>
        <v>4.6778318508391717E-2</v>
      </c>
      <c r="Z184">
        <f t="shared" si="54"/>
        <v>4.602854471313747E-2</v>
      </c>
      <c r="AA184">
        <f t="shared" si="54"/>
        <v>4.5602097746234548E-2</v>
      </c>
      <c r="AB184">
        <f t="shared" si="54"/>
        <v>4.5185320947889858E-2</v>
      </c>
      <c r="AC184">
        <f t="shared" si="54"/>
        <v>4.4793516780021282E-2</v>
      </c>
      <c r="AD184">
        <f t="shared" si="54"/>
        <v>4.4298248664143988E-2</v>
      </c>
      <c r="AE184">
        <f t="shared" si="54"/>
        <v>4.4006302078715878E-2</v>
      </c>
    </row>
    <row r="185" spans="1:31" x14ac:dyDescent="0.35">
      <c r="A185" t="str">
        <f t="shared" si="44"/>
        <v>LDP000:oa_TwoSeaterCars</v>
      </c>
      <c r="B185">
        <f t="shared" ref="B185" si="55">IF(B92=0,"",B34)</f>
        <v>7.6514403720814653E-3</v>
      </c>
      <c r="C185">
        <f t="shared" ref="C185:AE185" si="56">IF(C92=0,"",C34)</f>
        <v>8.8418937803612548E-3</v>
      </c>
      <c r="D185">
        <f t="shared" si="56"/>
        <v>9.0965024676592128E-3</v>
      </c>
      <c r="E185">
        <f t="shared" si="56"/>
        <v>8.7146704719250467E-3</v>
      </c>
      <c r="F185">
        <f t="shared" si="56"/>
        <v>8.5394004487073533E-3</v>
      </c>
      <c r="G185">
        <f t="shared" si="56"/>
        <v>8.1564564567369845E-3</v>
      </c>
      <c r="H185">
        <f t="shared" si="56"/>
        <v>7.8948795537907186E-3</v>
      </c>
      <c r="I185">
        <f t="shared" si="56"/>
        <v>7.6832043876422004E-3</v>
      </c>
      <c r="J185">
        <f t="shared" si="56"/>
        <v>7.4331423431084976E-3</v>
      </c>
      <c r="K185">
        <f t="shared" si="56"/>
        <v>7.2594034505230253E-3</v>
      </c>
      <c r="L185">
        <f t="shared" si="56"/>
        <v>7.1144092817479326E-3</v>
      </c>
      <c r="M185">
        <f t="shared" si="56"/>
        <v>6.9844891186548299E-3</v>
      </c>
      <c r="N185">
        <f t="shared" si="56"/>
        <v>6.8762746919785751E-3</v>
      </c>
      <c r="O185">
        <f t="shared" si="56"/>
        <v>6.7721999697432983E-3</v>
      </c>
      <c r="P185">
        <f t="shared" si="56"/>
        <v>6.6846742253533417E-3</v>
      </c>
      <c r="Q185">
        <f t="shared" si="56"/>
        <v>6.5819467523084213E-3</v>
      </c>
      <c r="R185">
        <f t="shared" si="56"/>
        <v>6.5177155173281555E-3</v>
      </c>
      <c r="S185">
        <f t="shared" si="56"/>
        <v>6.4478669801854233E-3</v>
      </c>
      <c r="T185">
        <f t="shared" si="56"/>
        <v>6.3917891970726145E-3</v>
      </c>
      <c r="U185">
        <f t="shared" si="56"/>
        <v>6.3410339879459102E-3</v>
      </c>
      <c r="V185">
        <f t="shared" si="56"/>
        <v>6.2832046537560689E-3</v>
      </c>
      <c r="W185">
        <f t="shared" si="56"/>
        <v>6.2243719538171869E-3</v>
      </c>
      <c r="X185">
        <f t="shared" si="56"/>
        <v>6.1709699940293624E-3</v>
      </c>
      <c r="Y185">
        <f t="shared" si="56"/>
        <v>6.1236975827151088E-3</v>
      </c>
      <c r="Z185">
        <f t="shared" si="56"/>
        <v>6.0723537030657514E-3</v>
      </c>
      <c r="AA185">
        <f t="shared" si="56"/>
        <v>6.026036885870628E-3</v>
      </c>
      <c r="AB185">
        <f t="shared" si="56"/>
        <v>5.9803065468256155E-3</v>
      </c>
      <c r="AC185">
        <f t="shared" si="56"/>
        <v>5.9368871029777219E-3</v>
      </c>
      <c r="AD185">
        <f t="shared" si="56"/>
        <v>5.8924726121885778E-3</v>
      </c>
      <c r="AE185">
        <f t="shared" si="56"/>
        <v>5.8527775827255102E-3</v>
      </c>
    </row>
    <row r="186" spans="1:31" x14ac:dyDescent="0.35">
      <c r="A186" t="str">
        <f t="shared" si="44"/>
        <v>LDP000:oa_SmallCrossCar</v>
      </c>
      <c r="B186">
        <f t="shared" ref="B186" si="57">IF(B93=0,"",B35)</f>
        <v>0.23180548516079477</v>
      </c>
      <c r="C186">
        <f t="shared" ref="C186:AE186" si="58">IF(C93=0,"",C35)</f>
        <v>0.2597000282580651</v>
      </c>
      <c r="D186">
        <f t="shared" si="58"/>
        <v>0.22401998349282451</v>
      </c>
      <c r="E186">
        <f t="shared" si="58"/>
        <v>0.22877450440717431</v>
      </c>
      <c r="F186">
        <f t="shared" si="58"/>
        <v>0.21172038370403334</v>
      </c>
      <c r="G186">
        <f t="shared" si="58"/>
        <v>0.21555386144254401</v>
      </c>
      <c r="H186">
        <f t="shared" si="58"/>
        <v>0.21252369132723281</v>
      </c>
      <c r="I186">
        <f t="shared" si="58"/>
        <v>0.20787652967220435</v>
      </c>
      <c r="J186">
        <f t="shared" si="58"/>
        <v>0.20477650515370105</v>
      </c>
      <c r="K186">
        <f t="shared" si="58"/>
        <v>0.20209119039994242</v>
      </c>
      <c r="L186">
        <f t="shared" si="58"/>
        <v>0.19869152822757591</v>
      </c>
      <c r="M186">
        <f t="shared" si="58"/>
        <v>0.19697739310716877</v>
      </c>
      <c r="N186">
        <f t="shared" si="58"/>
        <v>0.19526716237237257</v>
      </c>
      <c r="O186">
        <f t="shared" si="58"/>
        <v>0.19344442062010678</v>
      </c>
      <c r="P186">
        <f t="shared" si="58"/>
        <v>0.19114742154531539</v>
      </c>
      <c r="Q186">
        <f t="shared" si="58"/>
        <v>0.1914338671442134</v>
      </c>
      <c r="R186">
        <f t="shared" si="58"/>
        <v>0.18894030062696979</v>
      </c>
      <c r="S186">
        <f t="shared" si="58"/>
        <v>0.1882355809140151</v>
      </c>
      <c r="T186">
        <f t="shared" si="58"/>
        <v>0.18764278681800259</v>
      </c>
      <c r="U186">
        <f t="shared" si="58"/>
        <v>0.18509198251146136</v>
      </c>
      <c r="V186">
        <f t="shared" si="58"/>
        <v>0.18402769702709901</v>
      </c>
      <c r="W186">
        <f t="shared" si="58"/>
        <v>0.18358747308419335</v>
      </c>
      <c r="X186">
        <f t="shared" si="58"/>
        <v>0.18237103848027331</v>
      </c>
      <c r="Y186">
        <f t="shared" si="58"/>
        <v>0.18083161236021442</v>
      </c>
      <c r="Z186">
        <f t="shared" si="58"/>
        <v>0.18063958942000216</v>
      </c>
      <c r="AA186">
        <f t="shared" si="58"/>
        <v>0.17979586831135386</v>
      </c>
      <c r="AB186">
        <f t="shared" si="58"/>
        <v>0.17899911770826774</v>
      </c>
      <c r="AC186">
        <f t="shared" si="58"/>
        <v>0.17819576856455893</v>
      </c>
      <c r="AD186">
        <f t="shared" si="58"/>
        <v>0.17767115292784805</v>
      </c>
      <c r="AE186">
        <f t="shared" si="58"/>
        <v>0.17674620753913201</v>
      </c>
    </row>
    <row r="187" spans="1:31" x14ac:dyDescent="0.35">
      <c r="A187" t="str">
        <f t="shared" si="44"/>
        <v>LDP000:oa_LargeCrossCar</v>
      </c>
      <c r="B187">
        <f t="shared" ref="B187" si="59">IF(B94=0,"",B36)</f>
        <v>3.9985903854104304E-2</v>
      </c>
      <c r="C187">
        <f t="shared" ref="C187:AE187" si="60">IF(C94=0,"",C36)</f>
        <v>6.2925807769847977E-2</v>
      </c>
      <c r="D187">
        <f t="shared" si="60"/>
        <v>7.1913172970739556E-2</v>
      </c>
      <c r="E187">
        <f t="shared" si="60"/>
        <v>7.0043765977113107E-2</v>
      </c>
      <c r="F187">
        <f t="shared" si="60"/>
        <v>7.1162115489579778E-2</v>
      </c>
      <c r="G187">
        <f t="shared" si="60"/>
        <v>6.917742329193946E-2</v>
      </c>
      <c r="H187">
        <f t="shared" si="60"/>
        <v>6.7237221725020849E-2</v>
      </c>
      <c r="I187">
        <f t="shared" si="60"/>
        <v>6.5926375345419383E-2</v>
      </c>
      <c r="J187">
        <f t="shared" si="60"/>
        <v>6.5338479050124465E-2</v>
      </c>
      <c r="K187">
        <f t="shared" si="60"/>
        <v>6.4397676747910526E-2</v>
      </c>
      <c r="L187">
        <f t="shared" si="60"/>
        <v>6.4007966035301594E-2</v>
      </c>
      <c r="M187">
        <f t="shared" si="60"/>
        <v>6.3367984661824028E-2</v>
      </c>
      <c r="N187">
        <f t="shared" si="60"/>
        <v>6.2799533650091471E-2</v>
      </c>
      <c r="O187">
        <f t="shared" si="60"/>
        <v>6.2434796652892033E-2</v>
      </c>
      <c r="P187">
        <f t="shared" si="60"/>
        <v>6.2209524029644726E-2</v>
      </c>
      <c r="Q187">
        <f t="shared" si="60"/>
        <v>6.1363725656509681E-2</v>
      </c>
      <c r="R187">
        <f t="shared" si="60"/>
        <v>6.1422186891712478E-2</v>
      </c>
      <c r="S187">
        <f t="shared" si="60"/>
        <v>6.1029444798743893E-2</v>
      </c>
      <c r="T187">
        <f t="shared" si="60"/>
        <v>6.0487825256346536E-2</v>
      </c>
      <c r="U187">
        <f t="shared" si="60"/>
        <v>6.0784461940388931E-2</v>
      </c>
      <c r="V187">
        <f t="shared" si="60"/>
        <v>6.0526601610338557E-2</v>
      </c>
      <c r="W187">
        <f t="shared" si="60"/>
        <v>6.0119060036538788E-2</v>
      </c>
      <c r="X187">
        <f t="shared" si="60"/>
        <v>6.0017676058073406E-2</v>
      </c>
      <c r="Y187">
        <f t="shared" si="60"/>
        <v>6.0026807879391422E-2</v>
      </c>
      <c r="Z187">
        <f t="shared" si="60"/>
        <v>5.9619751746722648E-2</v>
      </c>
      <c r="AA187">
        <f t="shared" si="60"/>
        <v>5.9423220723036158E-2</v>
      </c>
      <c r="AB187">
        <f t="shared" si="60"/>
        <v>5.9224072711157164E-2</v>
      </c>
      <c r="AC187">
        <f t="shared" si="60"/>
        <v>5.903325031761663E-2</v>
      </c>
      <c r="AD187">
        <f t="shared" si="60"/>
        <v>5.8768596129521539E-2</v>
      </c>
      <c r="AE187">
        <f t="shared" si="60"/>
        <v>5.8671303786332736E-2</v>
      </c>
    </row>
    <row r="188" spans="1:31" x14ac:dyDescent="0.35">
      <c r="A188" t="str">
        <f t="shared" ref="A188:A195" si="61">A95</f>
        <v>LDP000:oa_SmallPickup</v>
      </c>
      <c r="B188">
        <f t="shared" ref="B188" si="62">IF(B95=0,"",B37)</f>
        <v>9.2014137330140439E-3</v>
      </c>
      <c r="C188">
        <f t="shared" ref="C188:AE188" si="63">IF(C95=0,"",C37)</f>
        <v>4.5176120573329525E-3</v>
      </c>
      <c r="D188">
        <f t="shared" si="63"/>
        <v>5.851458733809131E-3</v>
      </c>
      <c r="E188">
        <f t="shared" si="63"/>
        <v>6.3173085874857126E-3</v>
      </c>
      <c r="F188">
        <f t="shared" si="63"/>
        <v>7.2425069841703816E-3</v>
      </c>
      <c r="G188">
        <f t="shared" si="63"/>
        <v>7.6507311067200642E-3</v>
      </c>
      <c r="H188">
        <f t="shared" si="63"/>
        <v>8.1847155017742337E-3</v>
      </c>
      <c r="I188">
        <f t="shared" si="63"/>
        <v>8.7191198601412438E-3</v>
      </c>
      <c r="J188">
        <f t="shared" si="63"/>
        <v>9.1460952705509184E-3</v>
      </c>
      <c r="K188">
        <f t="shared" si="63"/>
        <v>9.4723265044384525E-3</v>
      </c>
      <c r="L188">
        <f t="shared" si="63"/>
        <v>9.802542697652742E-3</v>
      </c>
      <c r="M188">
        <f t="shared" si="63"/>
        <v>1.0012496480286221E-2</v>
      </c>
      <c r="N188">
        <f t="shared" si="63"/>
        <v>1.0210428589535293E-2</v>
      </c>
      <c r="O188">
        <f t="shared" si="63"/>
        <v>1.0422385208212998E-2</v>
      </c>
      <c r="P188">
        <f t="shared" si="63"/>
        <v>1.0633091796363769E-2</v>
      </c>
      <c r="Q188">
        <f t="shared" si="63"/>
        <v>1.0678959518904215E-2</v>
      </c>
      <c r="R188">
        <f t="shared" si="63"/>
        <v>1.0897251761852017E-2</v>
      </c>
      <c r="S188">
        <f t="shared" si="63"/>
        <v>1.100914355702042E-2</v>
      </c>
      <c r="T188">
        <f t="shared" si="63"/>
        <v>1.108588144310819E-2</v>
      </c>
      <c r="U188">
        <f t="shared" si="63"/>
        <v>1.1293400412012572E-2</v>
      </c>
      <c r="V188">
        <f t="shared" si="63"/>
        <v>1.1401428940371707E-2</v>
      </c>
      <c r="W188">
        <f t="shared" si="63"/>
        <v>1.1465265812271431E-2</v>
      </c>
      <c r="X188">
        <f t="shared" si="63"/>
        <v>1.1584869726848952E-2</v>
      </c>
      <c r="Y188">
        <f t="shared" si="63"/>
        <v>1.1728824661694561E-2</v>
      </c>
      <c r="Z188">
        <f t="shared" si="63"/>
        <v>1.1764911871711607E-2</v>
      </c>
      <c r="AA188">
        <f t="shared" si="63"/>
        <v>1.1850419055162664E-2</v>
      </c>
      <c r="AB188">
        <f t="shared" si="63"/>
        <v>1.1929683816719782E-2</v>
      </c>
      <c r="AC188">
        <f t="shared" si="63"/>
        <v>1.2008611140319352E-2</v>
      </c>
      <c r="AD188">
        <f t="shared" si="63"/>
        <v>1.2065353941224382E-2</v>
      </c>
      <c r="AE188">
        <f t="shared" si="63"/>
        <v>1.2154412810307011E-2</v>
      </c>
    </row>
    <row r="189" spans="1:31" x14ac:dyDescent="0.35">
      <c r="A189" t="str">
        <f t="shared" si="61"/>
        <v>LDP000:oa_LargePickup</v>
      </c>
      <c r="B189" t="str">
        <f t="shared" ref="B189" si="64">IF(B96=0,"",B38)</f>
        <v/>
      </c>
      <c r="C189">
        <f t="shared" ref="C189:AE189" si="65">IF(C96=0,"",C38)</f>
        <v>4.2688539747938348E-2</v>
      </c>
      <c r="D189">
        <f t="shared" si="65"/>
        <v>4.6694157395439348E-2</v>
      </c>
      <c r="E189">
        <f t="shared" si="65"/>
        <v>5.2615640502331258E-2</v>
      </c>
      <c r="F189">
        <f t="shared" si="65"/>
        <v>5.8436202214778687E-2</v>
      </c>
      <c r="G189">
        <f t="shared" si="65"/>
        <v>6.4755780966865323E-2</v>
      </c>
      <c r="H189">
        <f t="shared" si="65"/>
        <v>6.9905548304363657E-2</v>
      </c>
      <c r="I189">
        <f t="shared" si="65"/>
        <v>7.4649415027025892E-2</v>
      </c>
      <c r="J189">
        <f t="shared" si="65"/>
        <v>7.9131777736947101E-2</v>
      </c>
      <c r="K189">
        <f t="shared" si="65"/>
        <v>8.2726420501635908E-2</v>
      </c>
      <c r="L189">
        <f t="shared" si="65"/>
        <v>8.565806625634162E-2</v>
      </c>
      <c r="M189">
        <f t="shared" si="65"/>
        <v>8.8166871387019466E-2</v>
      </c>
      <c r="N189">
        <f t="shared" si="65"/>
        <v>9.0390190984072985E-2</v>
      </c>
      <c r="O189">
        <f t="shared" si="65"/>
        <v>9.2443092913395253E-2</v>
      </c>
      <c r="P189">
        <f t="shared" si="65"/>
        <v>9.4300029277507316E-2</v>
      </c>
      <c r="Q189">
        <f t="shared" si="65"/>
        <v>9.6132143202251052E-2</v>
      </c>
      <c r="R189">
        <f t="shared" si="65"/>
        <v>9.7686510470681553E-2</v>
      </c>
      <c r="S189">
        <f t="shared" si="65"/>
        <v>9.9240347978242591E-2</v>
      </c>
      <c r="T189">
        <f t="shared" si="65"/>
        <v>0.10064664517574956</v>
      </c>
      <c r="U189">
        <f t="shared" si="65"/>
        <v>0.10189242672246186</v>
      </c>
      <c r="V189">
        <f t="shared" si="65"/>
        <v>0.10315799147571293</v>
      </c>
      <c r="W189">
        <f t="shared" si="65"/>
        <v>0.10436089335962166</v>
      </c>
      <c r="X189">
        <f t="shared" si="65"/>
        <v>0.10548914132554402</v>
      </c>
      <c r="Y189">
        <f t="shared" si="65"/>
        <v>0.10656414545035205</v>
      </c>
      <c r="Z189">
        <f t="shared" si="65"/>
        <v>0.1076308445028324</v>
      </c>
      <c r="AA189">
        <f t="shared" si="65"/>
        <v>0.10862400237017347</v>
      </c>
      <c r="AB189">
        <f t="shared" si="65"/>
        <v>0.10958380332060466</v>
      </c>
      <c r="AC189">
        <f t="shared" si="65"/>
        <v>0.11050583238291349</v>
      </c>
      <c r="AD189">
        <f t="shared" si="65"/>
        <v>0.11142372582505766</v>
      </c>
      <c r="AE189">
        <f t="shared" si="65"/>
        <v>0.11227919624217791</v>
      </c>
    </row>
    <row r="190" spans="1:31" x14ac:dyDescent="0.35">
      <c r="A190" t="str">
        <f t="shared" si="61"/>
        <v>LDP000:oa_SmallVan</v>
      </c>
      <c r="B190">
        <f t="shared" ref="B190" si="66">IF(B97=0,"",B39)</f>
        <v>3.6239819872584131E-3</v>
      </c>
      <c r="C190">
        <f t="shared" ref="C190:AE190" si="67">IF(C97=0,"",C39)</f>
        <v>2.4571311204544919E-3</v>
      </c>
      <c r="D190">
        <f t="shared" si="67"/>
        <v>2.3634177081687776E-3</v>
      </c>
      <c r="E190">
        <f t="shared" si="67"/>
        <v>2.7120715613464861E-3</v>
      </c>
      <c r="F190">
        <f t="shared" si="67"/>
        <v>2.8185263364337259E-3</v>
      </c>
      <c r="G190">
        <f t="shared" si="67"/>
        <v>3.2394848749000326E-3</v>
      </c>
      <c r="H190">
        <f t="shared" si="67"/>
        <v>3.4944125631116551E-3</v>
      </c>
      <c r="I190">
        <f t="shared" si="67"/>
        <v>3.7108435256799927E-3</v>
      </c>
      <c r="J190">
        <f t="shared" si="67"/>
        <v>3.9696968786392048E-3</v>
      </c>
      <c r="K190">
        <f t="shared" si="67"/>
        <v>4.1556791278033051E-3</v>
      </c>
      <c r="L190">
        <f t="shared" si="67"/>
        <v>4.2706706069687347E-3</v>
      </c>
      <c r="M190">
        <f t="shared" si="67"/>
        <v>4.4314457850999755E-3</v>
      </c>
      <c r="N190">
        <f t="shared" si="67"/>
        <v>4.5377977011932203E-3</v>
      </c>
      <c r="O190">
        <f t="shared" si="67"/>
        <v>4.6437456133281898E-3</v>
      </c>
      <c r="P190">
        <f t="shared" si="67"/>
        <v>4.7178879070465338E-3</v>
      </c>
      <c r="Q190">
        <f t="shared" si="67"/>
        <v>4.8443186259373317E-3</v>
      </c>
      <c r="R190">
        <f t="shared" si="67"/>
        <v>4.8903919014974704E-3</v>
      </c>
      <c r="S190">
        <f t="shared" si="67"/>
        <v>4.9717652856274708E-3</v>
      </c>
      <c r="T190">
        <f t="shared" si="67"/>
        <v>5.0427330166840931E-3</v>
      </c>
      <c r="U190">
        <f t="shared" si="67"/>
        <v>5.073225118321585E-3</v>
      </c>
      <c r="V190">
        <f t="shared" si="67"/>
        <v>5.1298771157631635E-3</v>
      </c>
      <c r="W190">
        <f t="shared" si="67"/>
        <v>5.2007417149247019E-3</v>
      </c>
      <c r="X190">
        <f t="shared" si="67"/>
        <v>5.2436115738651668E-3</v>
      </c>
      <c r="Y190">
        <f t="shared" si="67"/>
        <v>5.2754432436994889E-3</v>
      </c>
      <c r="Z190">
        <f t="shared" si="67"/>
        <v>5.3451073422082947E-3</v>
      </c>
      <c r="AA190">
        <f t="shared" si="67"/>
        <v>5.390388970119773E-3</v>
      </c>
      <c r="AB190">
        <f t="shared" si="67"/>
        <v>5.4344926680725816E-3</v>
      </c>
      <c r="AC190">
        <f t="shared" si="67"/>
        <v>5.4761380178886985E-3</v>
      </c>
      <c r="AD190">
        <f t="shared" si="67"/>
        <v>5.5251462279991542E-3</v>
      </c>
      <c r="AE190">
        <f t="shared" si="67"/>
        <v>5.5599322539678885E-3</v>
      </c>
    </row>
    <row r="191" spans="1:31" x14ac:dyDescent="0.35">
      <c r="A191" t="str">
        <f t="shared" si="61"/>
        <v>LDP000:oa_LargeVan</v>
      </c>
      <c r="B191" t="str">
        <f t="shared" ref="B191" si="68">IF(B98=0,"",B40)</f>
        <v/>
      </c>
      <c r="C191" t="str">
        <f t="shared" ref="C191:AE191" si="69">IF(C98=0,"",C40)</f>
        <v/>
      </c>
      <c r="D191" t="str">
        <f t="shared" si="69"/>
        <v/>
      </c>
      <c r="E191" t="str">
        <f t="shared" si="69"/>
        <v/>
      </c>
      <c r="F191" t="str">
        <f t="shared" si="69"/>
        <v/>
      </c>
      <c r="G191" t="str">
        <f t="shared" si="69"/>
        <v/>
      </c>
      <c r="H191" t="str">
        <f t="shared" si="69"/>
        <v/>
      </c>
      <c r="I191" t="str">
        <f t="shared" si="69"/>
        <v/>
      </c>
      <c r="J191" t="str">
        <f t="shared" si="69"/>
        <v/>
      </c>
      <c r="K191" t="str">
        <f t="shared" si="69"/>
        <v/>
      </c>
      <c r="L191" t="str">
        <f t="shared" si="69"/>
        <v/>
      </c>
      <c r="M191" t="str">
        <f t="shared" si="69"/>
        <v/>
      </c>
      <c r="N191" t="str">
        <f t="shared" si="69"/>
        <v/>
      </c>
      <c r="O191" t="str">
        <f t="shared" si="69"/>
        <v/>
      </c>
      <c r="P191" t="str">
        <f t="shared" si="69"/>
        <v/>
      </c>
      <c r="Q191" t="str">
        <f t="shared" si="69"/>
        <v/>
      </c>
      <c r="R191" t="str">
        <f t="shared" si="69"/>
        <v/>
      </c>
      <c r="S191" t="str">
        <f t="shared" si="69"/>
        <v/>
      </c>
      <c r="T191" t="str">
        <f t="shared" si="69"/>
        <v/>
      </c>
      <c r="U191" t="str">
        <f t="shared" si="69"/>
        <v/>
      </c>
      <c r="V191" t="str">
        <f t="shared" si="69"/>
        <v/>
      </c>
      <c r="W191" t="str">
        <f t="shared" si="69"/>
        <v/>
      </c>
      <c r="X191" t="str">
        <f t="shared" si="69"/>
        <v/>
      </c>
      <c r="Y191" t="str">
        <f t="shared" si="69"/>
        <v/>
      </c>
      <c r="Z191" t="str">
        <f t="shared" si="69"/>
        <v/>
      </c>
      <c r="AA191" t="str">
        <f t="shared" si="69"/>
        <v/>
      </c>
      <c r="AB191" t="str">
        <f t="shared" si="69"/>
        <v/>
      </c>
      <c r="AC191" t="str">
        <f t="shared" si="69"/>
        <v/>
      </c>
      <c r="AD191" t="str">
        <f t="shared" si="69"/>
        <v/>
      </c>
      <c r="AE191" t="str">
        <f t="shared" si="69"/>
        <v/>
      </c>
    </row>
    <row r="192" spans="1:31" x14ac:dyDescent="0.35">
      <c r="A192" t="str">
        <f t="shared" si="61"/>
        <v>LDP000:oa_SmallUtility</v>
      </c>
      <c r="B192">
        <f t="shared" ref="B192" si="70">IF(B99=0,"",B41)</f>
        <v>7.1689489773972392E-3</v>
      </c>
      <c r="C192">
        <f t="shared" ref="C192:AE192" si="71">IF(C99=0,"",C41)</f>
        <v>6.411134778230825E-3</v>
      </c>
      <c r="D192">
        <f t="shared" si="71"/>
        <v>7.3870765299213891E-3</v>
      </c>
      <c r="E192">
        <f t="shared" si="71"/>
        <v>7.9643466742589687E-3</v>
      </c>
      <c r="F192">
        <f t="shared" si="71"/>
        <v>8.8257243261376326E-3</v>
      </c>
      <c r="G192">
        <f t="shared" si="71"/>
        <v>9.451956468705355E-3</v>
      </c>
      <c r="H192">
        <f t="shared" si="71"/>
        <v>1.0049668277342053E-2</v>
      </c>
      <c r="I192">
        <f t="shared" si="71"/>
        <v>1.0592970686114504E-2</v>
      </c>
      <c r="J192">
        <f t="shared" si="71"/>
        <v>1.103922822979247E-2</v>
      </c>
      <c r="K192">
        <f t="shared" si="71"/>
        <v>1.1414918656461104E-2</v>
      </c>
      <c r="L192">
        <f t="shared" si="71"/>
        <v>1.1731832830866557E-2</v>
      </c>
      <c r="M192">
        <f t="shared" si="71"/>
        <v>1.1963285467481622E-2</v>
      </c>
      <c r="N192">
        <f t="shared" si="71"/>
        <v>1.2171026088120459E-2</v>
      </c>
      <c r="O192">
        <f t="shared" si="71"/>
        <v>1.2347665285155997E-2</v>
      </c>
      <c r="P192">
        <f t="shared" si="71"/>
        <v>1.253156363340119E-2</v>
      </c>
      <c r="Q192">
        <f t="shared" si="71"/>
        <v>1.2651287753671617E-2</v>
      </c>
      <c r="R192">
        <f t="shared" si="71"/>
        <v>1.281695317469788E-2</v>
      </c>
      <c r="S192">
        <f t="shared" si="71"/>
        <v>1.2935115836897203E-2</v>
      </c>
      <c r="T192">
        <f t="shared" si="71"/>
        <v>1.3042467157807092E-2</v>
      </c>
      <c r="U192">
        <f t="shared" si="71"/>
        <v>1.316533461143317E-2</v>
      </c>
      <c r="V192">
        <f t="shared" si="71"/>
        <v>1.3263860801156628E-2</v>
      </c>
      <c r="W192">
        <f t="shared" si="71"/>
        <v>1.3344305460960876E-2</v>
      </c>
      <c r="X192">
        <f t="shared" si="71"/>
        <v>1.34285982512184E-2</v>
      </c>
      <c r="Y192">
        <f t="shared" si="71"/>
        <v>1.3520667107012944E-2</v>
      </c>
      <c r="Z192">
        <f t="shared" si="71"/>
        <v>1.3585053284878112E-2</v>
      </c>
      <c r="AA192">
        <f t="shared" si="71"/>
        <v>1.3656812753718182E-2</v>
      </c>
      <c r="AB192">
        <f t="shared" si="71"/>
        <v>1.3723208019092058E-2</v>
      </c>
      <c r="AC192">
        <f t="shared" si="71"/>
        <v>1.3789121160023737E-2</v>
      </c>
      <c r="AD192">
        <f t="shared" si="71"/>
        <v>1.3845946797858612E-2</v>
      </c>
      <c r="AE192">
        <f t="shared" si="71"/>
        <v>1.3913017752969079E-2</v>
      </c>
    </row>
    <row r="193" spans="1:31" x14ac:dyDescent="0.35">
      <c r="A193" t="str">
        <f t="shared" si="61"/>
        <v>LDP000:oa_LargeUtility</v>
      </c>
      <c r="B193">
        <f t="shared" ref="B193" si="72">IF(B100=0,"",B42)</f>
        <v>1.2923606174982213E-2</v>
      </c>
      <c r="C193">
        <f t="shared" ref="C193:AE193" si="73">IF(C100=0,"",C42)</f>
        <v>8.7945757728772334E-3</v>
      </c>
      <c r="D193">
        <f t="shared" si="73"/>
        <v>9.6745117890981395E-3</v>
      </c>
      <c r="E193">
        <f t="shared" si="73"/>
        <v>1.0670643276298976E-2</v>
      </c>
      <c r="F193">
        <f t="shared" si="73"/>
        <v>1.1731249978794399E-2</v>
      </c>
      <c r="G193">
        <f t="shared" si="73"/>
        <v>1.2757778006519728E-2</v>
      </c>
      <c r="H193">
        <f t="shared" si="73"/>
        <v>1.362932691363602E-2</v>
      </c>
      <c r="I193">
        <f t="shared" si="73"/>
        <v>1.4426840315823116E-2</v>
      </c>
      <c r="J193">
        <f t="shared" si="73"/>
        <v>1.511423161146965E-2</v>
      </c>
      <c r="K193">
        <f t="shared" si="73"/>
        <v>1.5691072386092637E-2</v>
      </c>
      <c r="L193">
        <f t="shared" si="73"/>
        <v>1.6152639497404815E-2</v>
      </c>
      <c r="M193">
        <f t="shared" si="73"/>
        <v>1.6535692854837605E-2</v>
      </c>
      <c r="N193">
        <f t="shared" si="73"/>
        <v>1.6867872178441694E-2</v>
      </c>
      <c r="O193">
        <f t="shared" si="73"/>
        <v>1.7146411143441394E-2</v>
      </c>
      <c r="P193">
        <f t="shared" si="73"/>
        <v>1.7418644707459414E-2</v>
      </c>
      <c r="Q193">
        <f t="shared" si="73"/>
        <v>1.7678817946573468E-2</v>
      </c>
      <c r="R193">
        <f t="shared" si="73"/>
        <v>1.7904185362299666E-2</v>
      </c>
      <c r="S193">
        <f t="shared" si="73"/>
        <v>1.8113589722643823E-2</v>
      </c>
      <c r="T193">
        <f t="shared" si="73"/>
        <v>1.8310378768645181E-2</v>
      </c>
      <c r="U193">
        <f t="shared" si="73"/>
        <v>1.8474987894144618E-2</v>
      </c>
      <c r="V193">
        <f t="shared" si="73"/>
        <v>1.8641698567541345E-2</v>
      </c>
      <c r="W193">
        <f t="shared" si="73"/>
        <v>1.8804478050118954E-2</v>
      </c>
      <c r="X193">
        <f t="shared" si="73"/>
        <v>1.8947779582575753E-2</v>
      </c>
      <c r="Y193">
        <f t="shared" si="73"/>
        <v>1.9086273221275596E-2</v>
      </c>
      <c r="Z193">
        <f t="shared" si="73"/>
        <v>1.9231945133765162E-2</v>
      </c>
      <c r="AA193">
        <f t="shared" si="73"/>
        <v>1.9361726491547378E-2</v>
      </c>
      <c r="AB193">
        <f t="shared" si="73"/>
        <v>1.948526223856344E-2</v>
      </c>
      <c r="AC193">
        <f t="shared" si="73"/>
        <v>1.9605448135668547E-2</v>
      </c>
      <c r="AD193">
        <f t="shared" si="73"/>
        <v>1.9722699480616532E-2</v>
      </c>
      <c r="AE193">
        <f t="shared" si="73"/>
        <v>1.9834158163905311E-2</v>
      </c>
    </row>
    <row r="194" spans="1:31" x14ac:dyDescent="0.35">
      <c r="A194" t="str">
        <f t="shared" si="61"/>
        <v>LDP000:oa_SmallCrossTrk</v>
      </c>
      <c r="B194">
        <f t="shared" ref="B194" si="74">IF(B101=0,"",B43)</f>
        <v>4.2591380933535906E-2</v>
      </c>
      <c r="C194">
        <f t="shared" ref="C194:AE194" si="75">IF(C101=0,"",C43)</f>
        <v>3.2815236721180883E-2</v>
      </c>
      <c r="D194">
        <f t="shared" si="75"/>
        <v>3.822726111973633E-2</v>
      </c>
      <c r="E194">
        <f t="shared" si="75"/>
        <v>4.2407944251324672E-2</v>
      </c>
      <c r="F194">
        <f t="shared" si="75"/>
        <v>4.7464565889052505E-2</v>
      </c>
      <c r="G194">
        <f t="shared" si="75"/>
        <v>5.1612129406630923E-2</v>
      </c>
      <c r="H194">
        <f t="shared" si="75"/>
        <v>5.5691010285967318E-2</v>
      </c>
      <c r="I194">
        <f t="shared" si="75"/>
        <v>5.9314774482535144E-2</v>
      </c>
      <c r="J194">
        <f t="shared" si="75"/>
        <v>6.2420746156035378E-2</v>
      </c>
      <c r="K194">
        <f t="shared" si="75"/>
        <v>6.5076735609520278E-2</v>
      </c>
      <c r="L194">
        <f t="shared" si="75"/>
        <v>6.7343521021709957E-2</v>
      </c>
      <c r="M194">
        <f t="shared" si="75"/>
        <v>6.9195545512544962E-2</v>
      </c>
      <c r="N194">
        <f t="shared" si="75"/>
        <v>7.0849691089395359E-2</v>
      </c>
      <c r="O194">
        <f t="shared" si="75"/>
        <v>7.2316882804081578E-2</v>
      </c>
      <c r="P194">
        <f t="shared" si="75"/>
        <v>7.375895812912317E-2</v>
      </c>
      <c r="Q194">
        <f t="shared" si="75"/>
        <v>7.4882508725862149E-2</v>
      </c>
      <c r="R194">
        <f t="shared" si="75"/>
        <v>7.614570296310369E-2</v>
      </c>
      <c r="S194">
        <f t="shared" si="75"/>
        <v>7.7183497523354516E-2</v>
      </c>
      <c r="T194">
        <f t="shared" si="75"/>
        <v>7.8091605984298804E-2</v>
      </c>
      <c r="U194">
        <f t="shared" si="75"/>
        <v>7.9114895640782834E-2</v>
      </c>
      <c r="V194">
        <f t="shared" si="75"/>
        <v>7.9979661445833655E-2</v>
      </c>
      <c r="W194">
        <f t="shared" si="75"/>
        <v>8.0761455075739189E-2</v>
      </c>
      <c r="X194">
        <f t="shared" si="75"/>
        <v>8.1576988374019929E-2</v>
      </c>
      <c r="Y194">
        <f t="shared" si="75"/>
        <v>8.2387744789202549E-2</v>
      </c>
      <c r="Z194">
        <f t="shared" si="75"/>
        <v>8.3069255519323162E-2</v>
      </c>
      <c r="AA194">
        <f t="shared" si="75"/>
        <v>8.3759072620222128E-2</v>
      </c>
      <c r="AB194">
        <f t="shared" si="75"/>
        <v>8.4420409118881309E-2</v>
      </c>
      <c r="AC194">
        <f t="shared" si="75"/>
        <v>8.5068508632446388E-2</v>
      </c>
      <c r="AD194">
        <f t="shared" si="75"/>
        <v>8.5669635281289014E-2</v>
      </c>
      <c r="AE194">
        <f t="shared" si="75"/>
        <v>8.6297246955649443E-2</v>
      </c>
    </row>
    <row r="195" spans="1:31" x14ac:dyDescent="0.35">
      <c r="A195" t="str">
        <f t="shared" si="61"/>
        <v>LDP000:oa_LargeCrossTrk</v>
      </c>
      <c r="B195">
        <f t="shared" ref="B195" si="76">IF(B102=0,"",B44)</f>
        <v>0.10295164011470818</v>
      </c>
      <c r="C195">
        <f t="shared" ref="C195:AE195" si="77">IF(C102=0,"",C44)</f>
        <v>7.5651355425758557E-2</v>
      </c>
      <c r="D195">
        <f t="shared" si="77"/>
        <v>8.4028264896247706E-2</v>
      </c>
      <c r="E195">
        <f t="shared" si="77"/>
        <v>9.3638144080066682E-2</v>
      </c>
      <c r="F195">
        <f t="shared" si="77"/>
        <v>0.10362045619692342</v>
      </c>
      <c r="G195">
        <f t="shared" si="77"/>
        <v>0.11375194562740792</v>
      </c>
      <c r="H195">
        <f t="shared" si="77"/>
        <v>0.12217926287970142</v>
      </c>
      <c r="I195">
        <f t="shared" si="77"/>
        <v>0.13015829165461848</v>
      </c>
      <c r="J195">
        <f t="shared" si="77"/>
        <v>0.13693872165717225</v>
      </c>
      <c r="K195">
        <f t="shared" si="77"/>
        <v>0.14271148657608543</v>
      </c>
      <c r="L195">
        <f t="shared" si="77"/>
        <v>0.14743089830600764</v>
      </c>
      <c r="M195">
        <f t="shared" si="77"/>
        <v>0.15140740107156395</v>
      </c>
      <c r="N195">
        <f t="shared" si="77"/>
        <v>0.1549109918233397</v>
      </c>
      <c r="O195">
        <f t="shared" si="77"/>
        <v>0.15797909787760805</v>
      </c>
      <c r="P195">
        <f t="shared" si="77"/>
        <v>0.16090036739374841</v>
      </c>
      <c r="Q195">
        <f t="shared" si="77"/>
        <v>0.16367193388377402</v>
      </c>
      <c r="R195">
        <f t="shared" si="77"/>
        <v>0.16608358266713796</v>
      </c>
      <c r="S195">
        <f t="shared" si="77"/>
        <v>0.16831355746189011</v>
      </c>
      <c r="T195">
        <f t="shared" si="77"/>
        <v>0.17035541640570206</v>
      </c>
      <c r="U195">
        <f t="shared" si="77"/>
        <v>0.17218101224816812</v>
      </c>
      <c r="V195">
        <f t="shared" si="77"/>
        <v>0.17401853821544316</v>
      </c>
      <c r="W195">
        <f t="shared" si="77"/>
        <v>0.17579461552735015</v>
      </c>
      <c r="X195">
        <f t="shared" si="77"/>
        <v>0.17738955055455402</v>
      </c>
      <c r="Y195">
        <f t="shared" si="77"/>
        <v>0.1789066229868749</v>
      </c>
      <c r="Z195">
        <f t="shared" si="77"/>
        <v>0.18045219982632113</v>
      </c>
      <c r="AA195">
        <f t="shared" si="77"/>
        <v>0.18187821450013397</v>
      </c>
      <c r="AB195">
        <f t="shared" si="77"/>
        <v>0.18325009419764621</v>
      </c>
      <c r="AC195">
        <f t="shared" si="77"/>
        <v>0.18457769092640439</v>
      </c>
      <c r="AD195">
        <f t="shared" si="77"/>
        <v>0.18588380374880778</v>
      </c>
      <c r="AE195">
        <f t="shared" si="77"/>
        <v>0.18710661782682908</v>
      </c>
    </row>
    <row r="197" spans="1:31" x14ac:dyDescent="0.35">
      <c r="A197" t="str">
        <f t="shared" ref="A197:A205" si="78">A104</f>
        <v>300 Mile Electric Vehicle</v>
      </c>
    </row>
    <row r="198" spans="1:31" x14ac:dyDescent="0.35">
      <c r="A198" t="str">
        <f t="shared" si="78"/>
        <v>LDP000:va_Mini-compactC</v>
      </c>
      <c r="B198" t="str">
        <f t="shared" ref="B198" si="79">IF(B105=0,"",B29)</f>
        <v/>
      </c>
      <c r="C198" t="str">
        <f t="shared" ref="C198:AE198" si="80">IF(C105=0,"",C29)</f>
        <v/>
      </c>
      <c r="D198" t="str">
        <f t="shared" si="80"/>
        <v/>
      </c>
      <c r="E198" t="str">
        <f t="shared" si="80"/>
        <v/>
      </c>
      <c r="F198" t="str">
        <f t="shared" si="80"/>
        <v/>
      </c>
      <c r="G198" t="str">
        <f t="shared" si="80"/>
        <v/>
      </c>
      <c r="H198" t="str">
        <f t="shared" si="80"/>
        <v/>
      </c>
      <c r="I198" t="str">
        <f t="shared" si="80"/>
        <v/>
      </c>
      <c r="J198" t="str">
        <f t="shared" si="80"/>
        <v/>
      </c>
      <c r="K198" t="str">
        <f t="shared" si="80"/>
        <v/>
      </c>
      <c r="L198" t="str">
        <f t="shared" si="80"/>
        <v/>
      </c>
      <c r="M198" t="str">
        <f t="shared" si="80"/>
        <v/>
      </c>
      <c r="N198" t="str">
        <f t="shared" si="80"/>
        <v/>
      </c>
      <c r="O198" t="str">
        <f t="shared" si="80"/>
        <v/>
      </c>
      <c r="P198" t="str">
        <f t="shared" si="80"/>
        <v/>
      </c>
      <c r="Q198" t="str">
        <f t="shared" si="80"/>
        <v/>
      </c>
      <c r="R198" t="str">
        <f t="shared" si="80"/>
        <v/>
      </c>
      <c r="S198" t="str">
        <f t="shared" si="80"/>
        <v/>
      </c>
      <c r="T198" t="str">
        <f t="shared" si="80"/>
        <v/>
      </c>
      <c r="U198" t="str">
        <f t="shared" si="80"/>
        <v/>
      </c>
      <c r="V198" t="str">
        <f t="shared" si="80"/>
        <v/>
      </c>
      <c r="W198" t="str">
        <f t="shared" si="80"/>
        <v/>
      </c>
      <c r="X198" t="str">
        <f t="shared" si="80"/>
        <v/>
      </c>
      <c r="Y198" t="str">
        <f t="shared" si="80"/>
        <v/>
      </c>
      <c r="Z198" t="str">
        <f t="shared" si="80"/>
        <v/>
      </c>
      <c r="AA198" t="str">
        <f t="shared" si="80"/>
        <v/>
      </c>
      <c r="AB198" t="str">
        <f t="shared" si="80"/>
        <v/>
      </c>
      <c r="AC198" t="str">
        <f t="shared" si="80"/>
        <v/>
      </c>
      <c r="AD198" t="str">
        <f t="shared" si="80"/>
        <v/>
      </c>
      <c r="AE198" t="str">
        <f t="shared" si="80"/>
        <v/>
      </c>
    </row>
    <row r="199" spans="1:31" x14ac:dyDescent="0.35">
      <c r="A199" t="str">
        <f t="shared" si="78"/>
        <v>LDP000:va_SubcompactCar</v>
      </c>
      <c r="B199">
        <f t="shared" ref="B199" si="81">IF(B106=0,"",B30)</f>
        <v>4.4251872934575109E-2</v>
      </c>
      <c r="C199">
        <f t="shared" ref="C199:AE199" si="82">IF(C106=0,"",C30)</f>
        <v>4.4005400153833855E-2</v>
      </c>
      <c r="D199">
        <f t="shared" si="82"/>
        <v>3.390861553690111E-2</v>
      </c>
      <c r="E199">
        <f t="shared" si="82"/>
        <v>3.4069384401246412E-2</v>
      </c>
      <c r="F199">
        <f t="shared" si="82"/>
        <v>3.0517297144827649E-2</v>
      </c>
      <c r="G199">
        <f t="shared" si="82"/>
        <v>3.0927537371484848E-2</v>
      </c>
      <c r="H199">
        <f t="shared" si="82"/>
        <v>3.0053573434762757E-2</v>
      </c>
      <c r="I199">
        <f t="shared" si="82"/>
        <v>2.9213820289901139E-2</v>
      </c>
      <c r="J199">
        <f t="shared" si="82"/>
        <v>2.8498038548820281E-2</v>
      </c>
      <c r="K199">
        <f t="shared" si="82"/>
        <v>2.791142767025168E-2</v>
      </c>
      <c r="L199">
        <f t="shared" si="82"/>
        <v>2.7133469672801568E-2</v>
      </c>
      <c r="M199">
        <f t="shared" si="82"/>
        <v>2.6717556861835443E-2</v>
      </c>
      <c r="N199">
        <f t="shared" si="82"/>
        <v>2.6276599329635816E-2</v>
      </c>
      <c r="O199">
        <f t="shared" si="82"/>
        <v>2.5881917284093506E-2</v>
      </c>
      <c r="P199">
        <f t="shared" si="82"/>
        <v>2.5370513669724953E-2</v>
      </c>
      <c r="Q199">
        <f t="shared" si="82"/>
        <v>2.5380940590900746E-2</v>
      </c>
      <c r="R199">
        <f t="shared" si="82"/>
        <v>2.4875966708380177E-2</v>
      </c>
      <c r="S199">
        <f t="shared" si="82"/>
        <v>2.4676740896915707E-2</v>
      </c>
      <c r="T199">
        <f t="shared" si="82"/>
        <v>2.4549003244313954E-2</v>
      </c>
      <c r="U199">
        <f t="shared" si="82"/>
        <v>2.4015969848850714E-2</v>
      </c>
      <c r="V199">
        <f t="shared" si="82"/>
        <v>2.3792705289990401E-2</v>
      </c>
      <c r="W199">
        <f t="shared" si="82"/>
        <v>2.3680406179304898E-2</v>
      </c>
      <c r="X199">
        <f t="shared" si="82"/>
        <v>2.3409997885517207E-2</v>
      </c>
      <c r="Y199">
        <f t="shared" si="82"/>
        <v>2.30866774456518E-2</v>
      </c>
      <c r="Z199">
        <f t="shared" si="82"/>
        <v>2.3022112372539292E-2</v>
      </c>
      <c r="AA199">
        <f t="shared" si="82"/>
        <v>2.2836766287585991E-2</v>
      </c>
      <c r="AB199">
        <f t="shared" si="82"/>
        <v>2.2665012609589731E-2</v>
      </c>
      <c r="AC199">
        <f t="shared" si="82"/>
        <v>2.249297155233744E-2</v>
      </c>
      <c r="AD199">
        <f t="shared" si="82"/>
        <v>2.2377523972294824E-2</v>
      </c>
      <c r="AE199">
        <f t="shared" si="82"/>
        <v>2.2179148983993157E-2</v>
      </c>
    </row>
    <row r="200" spans="1:31" x14ac:dyDescent="0.35">
      <c r="A200" t="str">
        <f t="shared" si="78"/>
        <v>LDP000:va_CompactCars</v>
      </c>
      <c r="B200">
        <f t="shared" ref="B200" si="83">IF(B107=0,"",B31)</f>
        <v>0.10364085832862678</v>
      </c>
      <c r="C200">
        <f t="shared" ref="C200:AE200" si="84">IF(C107=0,"",C31)</f>
        <v>0.13342110705667784</v>
      </c>
      <c r="D200">
        <f t="shared" si="84"/>
        <v>0.11209265046548059</v>
      </c>
      <c r="E200">
        <f t="shared" si="84"/>
        <v>0.11176232976838144</v>
      </c>
      <c r="F200">
        <f t="shared" si="84"/>
        <v>0.10342122152806453</v>
      </c>
      <c r="G200">
        <f t="shared" si="84"/>
        <v>0.10171245371201683</v>
      </c>
      <c r="H200">
        <f t="shared" si="84"/>
        <v>9.8948070535329405E-2</v>
      </c>
      <c r="I200">
        <f t="shared" si="84"/>
        <v>9.6147375378224514E-2</v>
      </c>
      <c r="J200">
        <f t="shared" si="84"/>
        <v>9.3094871864950746E-2</v>
      </c>
      <c r="K200">
        <f t="shared" si="84"/>
        <v>9.1016802516580564E-2</v>
      </c>
      <c r="L200">
        <f t="shared" si="84"/>
        <v>8.8825566238401418E-2</v>
      </c>
      <c r="M200">
        <f t="shared" si="84"/>
        <v>8.7441267977275597E-2</v>
      </c>
      <c r="N200">
        <f t="shared" si="84"/>
        <v>8.6077456705024175E-2</v>
      </c>
      <c r="O200">
        <f t="shared" si="84"/>
        <v>8.4707313670669859E-2</v>
      </c>
      <c r="P200">
        <f t="shared" si="84"/>
        <v>8.3341395218051631E-2</v>
      </c>
      <c r="Q200">
        <f t="shared" si="84"/>
        <v>8.3038895875990712E-2</v>
      </c>
      <c r="R200">
        <f t="shared" si="84"/>
        <v>8.1588373050711566E-2</v>
      </c>
      <c r="S200">
        <f t="shared" si="84"/>
        <v>8.0935894650603066E-2</v>
      </c>
      <c r="T200">
        <f t="shared" si="84"/>
        <v>8.0556475924899687E-2</v>
      </c>
      <c r="U200">
        <f t="shared" si="84"/>
        <v>7.8953731332967014E-2</v>
      </c>
      <c r="V200">
        <f t="shared" si="84"/>
        <v>7.8262617037502147E-2</v>
      </c>
      <c r="W200">
        <f t="shared" si="84"/>
        <v>7.7806725161788604E-2</v>
      </c>
      <c r="X200">
        <f t="shared" si="84"/>
        <v>7.7008891581073893E-2</v>
      </c>
      <c r="Y200">
        <f t="shared" si="84"/>
        <v>7.6114586740895787E-2</v>
      </c>
      <c r="Z200">
        <f t="shared" si="84"/>
        <v>7.579312642331E-2</v>
      </c>
      <c r="AA200">
        <f t="shared" si="84"/>
        <v>7.5226399179290665E-2</v>
      </c>
      <c r="AB200">
        <f t="shared" si="84"/>
        <v>7.4684482591909379E-2</v>
      </c>
      <c r="AC200">
        <f t="shared" si="84"/>
        <v>7.415578129183345E-2</v>
      </c>
      <c r="AD200">
        <f t="shared" si="84"/>
        <v>7.3746504377413022E-2</v>
      </c>
      <c r="AE200">
        <f t="shared" si="84"/>
        <v>7.3208409933465557E-2</v>
      </c>
    </row>
    <row r="201" spans="1:31" x14ac:dyDescent="0.35">
      <c r="A201" t="str">
        <f t="shared" si="78"/>
        <v>LDP000:va_MidsizeCars</v>
      </c>
      <c r="B201">
        <f t="shared" ref="B201" si="85">IF(B108=0,"",B32)</f>
        <v>0.2402904535366942</v>
      </c>
      <c r="C201">
        <f t="shared" ref="C201:AE201" si="86">IF(C108=0,"",C32)</f>
        <v>0.23725444889479652</v>
      </c>
      <c r="D201">
        <f t="shared" si="86"/>
        <v>0.25910593467860366</v>
      </c>
      <c r="E201">
        <f t="shared" si="86"/>
        <v>0.24133733455404691</v>
      </c>
      <c r="F201">
        <f t="shared" si="86"/>
        <v>0.2423966577790013</v>
      </c>
      <c r="G201">
        <f t="shared" si="86"/>
        <v>0.22555034334106178</v>
      </c>
      <c r="H201">
        <f t="shared" si="86"/>
        <v>0.2166181747046419</v>
      </c>
      <c r="I201">
        <f t="shared" si="86"/>
        <v>0.20980682748302534</v>
      </c>
      <c r="J201">
        <f t="shared" si="86"/>
        <v>0.20258198221505852</v>
      </c>
      <c r="K201">
        <f t="shared" si="86"/>
        <v>0.1969103857624967</v>
      </c>
      <c r="L201">
        <f t="shared" si="86"/>
        <v>0.19322488481691633</v>
      </c>
      <c r="M201">
        <f t="shared" si="86"/>
        <v>0.18920063084141708</v>
      </c>
      <c r="N201">
        <f t="shared" si="86"/>
        <v>0.18596717243142394</v>
      </c>
      <c r="O201">
        <f t="shared" si="86"/>
        <v>0.18323900905431101</v>
      </c>
      <c r="P201">
        <f t="shared" si="86"/>
        <v>0.18110764465147444</v>
      </c>
      <c r="Q201">
        <f t="shared" si="86"/>
        <v>0.17713109966533505</v>
      </c>
      <c r="R201">
        <f t="shared" si="86"/>
        <v>0.17568782642104425</v>
      </c>
      <c r="S201">
        <f t="shared" si="86"/>
        <v>0.17303436585712195</v>
      </c>
      <c r="T201">
        <f t="shared" si="86"/>
        <v>0.17071682104967664</v>
      </c>
      <c r="U201">
        <f t="shared" si="86"/>
        <v>0.1701968233810226</v>
      </c>
      <c r="V201">
        <f t="shared" si="86"/>
        <v>0.16850872716149784</v>
      </c>
      <c r="W201">
        <f t="shared" si="86"/>
        <v>0.16643978975613574</v>
      </c>
      <c r="X201">
        <f t="shared" si="86"/>
        <v>0.16513810525981282</v>
      </c>
      <c r="Y201">
        <f t="shared" si="86"/>
        <v>0.16414972998282817</v>
      </c>
      <c r="Z201">
        <f t="shared" si="86"/>
        <v>0.16216290145568901</v>
      </c>
      <c r="AA201">
        <f t="shared" si="86"/>
        <v>0.16084162999962912</v>
      </c>
      <c r="AB201">
        <f t="shared" si="86"/>
        <v>0.15956976265389994</v>
      </c>
      <c r="AC201">
        <f t="shared" si="86"/>
        <v>0.15836393517215516</v>
      </c>
      <c r="AD201">
        <f t="shared" si="86"/>
        <v>0.15697672611078503</v>
      </c>
      <c r="AE201">
        <f t="shared" si="86"/>
        <v>0.15593132100570212</v>
      </c>
    </row>
    <row r="202" spans="1:31" x14ac:dyDescent="0.35">
      <c r="A202" t="str">
        <f t="shared" si="78"/>
        <v>LDP000:va_LargeCars</v>
      </c>
      <c r="B202">
        <f t="shared" ref="B202" si="87">IF(B109=0,"",B33)</f>
        <v>7.1968420746309117E-2</v>
      </c>
      <c r="C202">
        <f t="shared" ref="C202:AE202" si="88">IF(C109=0,"",C33)</f>
        <v>6.5676712919109148E-2</v>
      </c>
      <c r="D202">
        <f t="shared" si="88"/>
        <v>8.1021662561273619E-2</v>
      </c>
      <c r="E202">
        <f t="shared" si="88"/>
        <v>7.2911053650891594E-2</v>
      </c>
      <c r="F202">
        <f t="shared" si="88"/>
        <v>7.5068545372299525E-2</v>
      </c>
      <c r="G202">
        <f t="shared" si="88"/>
        <v>6.761003672136992E-2</v>
      </c>
      <c r="H202">
        <f t="shared" si="88"/>
        <v>6.4277374990760319E-2</v>
      </c>
      <c r="I202">
        <f t="shared" si="88"/>
        <v>6.1617037420843498E-2</v>
      </c>
      <c r="J202">
        <f t="shared" si="88"/>
        <v>5.9458576331201371E-2</v>
      </c>
      <c r="K202">
        <f t="shared" si="88"/>
        <v>5.7475906817172663E-2</v>
      </c>
      <c r="L202">
        <f t="shared" si="88"/>
        <v>5.6438919203403652E-2</v>
      </c>
      <c r="M202">
        <f t="shared" si="88"/>
        <v>5.5004303109534011E-2</v>
      </c>
      <c r="N202">
        <f t="shared" si="88"/>
        <v>5.3886441078329891E-2</v>
      </c>
      <c r="O202">
        <f t="shared" si="88"/>
        <v>5.2937850163415158E-2</v>
      </c>
      <c r="P202">
        <f t="shared" si="88"/>
        <v>5.2322250152546011E-2</v>
      </c>
      <c r="Q202">
        <f t="shared" si="88"/>
        <v>5.0672952938187077E-2</v>
      </c>
      <c r="R202">
        <f t="shared" si="88"/>
        <v>5.0460887803841399E-2</v>
      </c>
      <c r="S202">
        <f t="shared" si="88"/>
        <v>4.951011781341548E-2</v>
      </c>
      <c r="T202">
        <f t="shared" si="88"/>
        <v>4.8522440134073745E-2</v>
      </c>
      <c r="U202">
        <f t="shared" si="88"/>
        <v>4.8700003506708299E-2</v>
      </c>
      <c r="V202">
        <f t="shared" si="88"/>
        <v>4.8098490844337594E-2</v>
      </c>
      <c r="W202">
        <f t="shared" si="88"/>
        <v>4.7322023581937031E-2</v>
      </c>
      <c r="X202">
        <f t="shared" si="88"/>
        <v>4.6966707639186978E-2</v>
      </c>
      <c r="Y202">
        <f t="shared" si="88"/>
        <v>4.6778318508391717E-2</v>
      </c>
      <c r="Z202">
        <f t="shared" si="88"/>
        <v>4.602854471313747E-2</v>
      </c>
      <c r="AA202">
        <f t="shared" si="88"/>
        <v>4.5602097746234548E-2</v>
      </c>
      <c r="AB202">
        <f t="shared" si="88"/>
        <v>4.5185320947889858E-2</v>
      </c>
      <c r="AC202">
        <f t="shared" si="88"/>
        <v>4.4793516780021282E-2</v>
      </c>
      <c r="AD202">
        <f t="shared" si="88"/>
        <v>4.4298248664143988E-2</v>
      </c>
      <c r="AE202">
        <f t="shared" si="88"/>
        <v>4.4006302078715878E-2</v>
      </c>
    </row>
    <row r="203" spans="1:31" x14ac:dyDescent="0.35">
      <c r="A203" t="str">
        <f t="shared" si="78"/>
        <v>LDP000:va_TwoSeaterCars</v>
      </c>
      <c r="B203">
        <f t="shared" ref="B203" si="89">IF(B110=0,"",B34)</f>
        <v>7.6514403720814653E-3</v>
      </c>
      <c r="C203">
        <f t="shared" ref="C203:AE203" si="90">IF(C110=0,"",C34)</f>
        <v>8.8418937803612548E-3</v>
      </c>
      <c r="D203">
        <f t="shared" si="90"/>
        <v>9.0965024676592128E-3</v>
      </c>
      <c r="E203">
        <f t="shared" si="90"/>
        <v>8.7146704719250467E-3</v>
      </c>
      <c r="F203">
        <f t="shared" si="90"/>
        <v>8.5394004487073533E-3</v>
      </c>
      <c r="G203">
        <f t="shared" si="90"/>
        <v>8.1564564567369845E-3</v>
      </c>
      <c r="H203">
        <f t="shared" si="90"/>
        <v>7.8948795537907186E-3</v>
      </c>
      <c r="I203">
        <f t="shared" si="90"/>
        <v>7.6832043876422004E-3</v>
      </c>
      <c r="J203">
        <f t="shared" si="90"/>
        <v>7.4331423431084976E-3</v>
      </c>
      <c r="K203">
        <f t="shared" si="90"/>
        <v>7.2594034505230253E-3</v>
      </c>
      <c r="L203">
        <f t="shared" si="90"/>
        <v>7.1144092817479326E-3</v>
      </c>
      <c r="M203">
        <f t="shared" si="90"/>
        <v>6.9844891186548299E-3</v>
      </c>
      <c r="N203">
        <f t="shared" si="90"/>
        <v>6.8762746919785751E-3</v>
      </c>
      <c r="O203">
        <f t="shared" si="90"/>
        <v>6.7721999697432983E-3</v>
      </c>
      <c r="P203">
        <f t="shared" si="90"/>
        <v>6.6846742253533417E-3</v>
      </c>
      <c r="Q203">
        <f t="shared" si="90"/>
        <v>6.5819467523084213E-3</v>
      </c>
      <c r="R203">
        <f t="shared" si="90"/>
        <v>6.5177155173281555E-3</v>
      </c>
      <c r="S203">
        <f t="shared" si="90"/>
        <v>6.4478669801854233E-3</v>
      </c>
      <c r="T203">
        <f t="shared" si="90"/>
        <v>6.3917891970726145E-3</v>
      </c>
      <c r="U203">
        <f t="shared" si="90"/>
        <v>6.3410339879459102E-3</v>
      </c>
      <c r="V203">
        <f t="shared" si="90"/>
        <v>6.2832046537560689E-3</v>
      </c>
      <c r="W203">
        <f t="shared" si="90"/>
        <v>6.2243719538171869E-3</v>
      </c>
      <c r="X203">
        <f t="shared" si="90"/>
        <v>6.1709699940293624E-3</v>
      </c>
      <c r="Y203">
        <f t="shared" si="90"/>
        <v>6.1236975827151088E-3</v>
      </c>
      <c r="Z203">
        <f t="shared" si="90"/>
        <v>6.0723537030657514E-3</v>
      </c>
      <c r="AA203">
        <f t="shared" si="90"/>
        <v>6.026036885870628E-3</v>
      </c>
      <c r="AB203">
        <f t="shared" si="90"/>
        <v>5.9803065468256155E-3</v>
      </c>
      <c r="AC203">
        <f t="shared" si="90"/>
        <v>5.9368871029777219E-3</v>
      </c>
      <c r="AD203">
        <f t="shared" si="90"/>
        <v>5.8924726121885778E-3</v>
      </c>
      <c r="AE203">
        <f t="shared" si="90"/>
        <v>5.8527775827255102E-3</v>
      </c>
    </row>
    <row r="204" spans="1:31" x14ac:dyDescent="0.35">
      <c r="A204" t="str">
        <f t="shared" si="78"/>
        <v>LDP000:va_SmallCrossCar</v>
      </c>
      <c r="B204">
        <f t="shared" ref="B204" si="91">IF(B111=0,"",B35)</f>
        <v>0.23180548516079477</v>
      </c>
      <c r="C204">
        <f t="shared" ref="C204:AE204" si="92">IF(C111=0,"",C35)</f>
        <v>0.2597000282580651</v>
      </c>
      <c r="D204">
        <f t="shared" si="92"/>
        <v>0.22401998349282451</v>
      </c>
      <c r="E204">
        <f t="shared" si="92"/>
        <v>0.22877450440717431</v>
      </c>
      <c r="F204">
        <f t="shared" si="92"/>
        <v>0.21172038370403334</v>
      </c>
      <c r="G204">
        <f t="shared" si="92"/>
        <v>0.21555386144254401</v>
      </c>
      <c r="H204">
        <f t="shared" si="92"/>
        <v>0.21252369132723281</v>
      </c>
      <c r="I204">
        <f t="shared" si="92"/>
        <v>0.20787652967220435</v>
      </c>
      <c r="J204">
        <f t="shared" si="92"/>
        <v>0.20477650515370105</v>
      </c>
      <c r="K204">
        <f t="shared" si="92"/>
        <v>0.20209119039994242</v>
      </c>
      <c r="L204">
        <f t="shared" si="92"/>
        <v>0.19869152822757591</v>
      </c>
      <c r="M204">
        <f t="shared" si="92"/>
        <v>0.19697739310716877</v>
      </c>
      <c r="N204">
        <f t="shared" si="92"/>
        <v>0.19526716237237257</v>
      </c>
      <c r="O204">
        <f t="shared" si="92"/>
        <v>0.19344442062010678</v>
      </c>
      <c r="P204">
        <f t="shared" si="92"/>
        <v>0.19114742154531539</v>
      </c>
      <c r="Q204">
        <f t="shared" si="92"/>
        <v>0.1914338671442134</v>
      </c>
      <c r="R204">
        <f t="shared" si="92"/>
        <v>0.18894030062696979</v>
      </c>
      <c r="S204">
        <f t="shared" si="92"/>
        <v>0.1882355809140151</v>
      </c>
      <c r="T204">
        <f t="shared" si="92"/>
        <v>0.18764278681800259</v>
      </c>
      <c r="U204">
        <f t="shared" si="92"/>
        <v>0.18509198251146136</v>
      </c>
      <c r="V204">
        <f t="shared" si="92"/>
        <v>0.18402769702709901</v>
      </c>
      <c r="W204">
        <f t="shared" si="92"/>
        <v>0.18358747308419335</v>
      </c>
      <c r="X204">
        <f t="shared" si="92"/>
        <v>0.18237103848027331</v>
      </c>
      <c r="Y204">
        <f t="shared" si="92"/>
        <v>0.18083161236021442</v>
      </c>
      <c r="Z204">
        <f t="shared" si="92"/>
        <v>0.18063958942000216</v>
      </c>
      <c r="AA204">
        <f t="shared" si="92"/>
        <v>0.17979586831135386</v>
      </c>
      <c r="AB204">
        <f t="shared" si="92"/>
        <v>0.17899911770826774</v>
      </c>
      <c r="AC204">
        <f t="shared" si="92"/>
        <v>0.17819576856455893</v>
      </c>
      <c r="AD204">
        <f t="shared" si="92"/>
        <v>0.17767115292784805</v>
      </c>
      <c r="AE204">
        <f t="shared" si="92"/>
        <v>0.17674620753913201</v>
      </c>
    </row>
    <row r="205" spans="1:31" x14ac:dyDescent="0.35">
      <c r="A205" t="str">
        <f t="shared" si="78"/>
        <v>LDP000:va_LargeCrossCar</v>
      </c>
      <c r="B205">
        <f t="shared" ref="B205" si="93">IF(B112=0,"",B36)</f>
        <v>3.9985903854104304E-2</v>
      </c>
      <c r="C205">
        <f t="shared" ref="C205:AE205" si="94">IF(C112=0,"",C36)</f>
        <v>6.2925807769847977E-2</v>
      </c>
      <c r="D205">
        <f t="shared" si="94"/>
        <v>7.1913172970739556E-2</v>
      </c>
      <c r="E205">
        <f t="shared" si="94"/>
        <v>7.0043765977113107E-2</v>
      </c>
      <c r="F205">
        <f t="shared" si="94"/>
        <v>7.1162115489579778E-2</v>
      </c>
      <c r="G205">
        <f t="shared" si="94"/>
        <v>6.917742329193946E-2</v>
      </c>
      <c r="H205">
        <f t="shared" si="94"/>
        <v>6.7237221725020849E-2</v>
      </c>
      <c r="I205">
        <f t="shared" si="94"/>
        <v>6.5926375345419383E-2</v>
      </c>
      <c r="J205">
        <f t="shared" si="94"/>
        <v>6.5338479050124465E-2</v>
      </c>
      <c r="K205">
        <f t="shared" si="94"/>
        <v>6.4397676747910526E-2</v>
      </c>
      <c r="L205">
        <f t="shared" si="94"/>
        <v>6.4007966035301594E-2</v>
      </c>
      <c r="M205">
        <f t="shared" si="94"/>
        <v>6.3367984661824028E-2</v>
      </c>
      <c r="N205">
        <f t="shared" si="94"/>
        <v>6.2799533650091471E-2</v>
      </c>
      <c r="O205">
        <f t="shared" si="94"/>
        <v>6.2434796652892033E-2</v>
      </c>
      <c r="P205">
        <f t="shared" si="94"/>
        <v>6.2209524029644726E-2</v>
      </c>
      <c r="Q205">
        <f t="shared" si="94"/>
        <v>6.1363725656509681E-2</v>
      </c>
      <c r="R205">
        <f t="shared" si="94"/>
        <v>6.1422186891712478E-2</v>
      </c>
      <c r="S205">
        <f t="shared" si="94"/>
        <v>6.1029444798743893E-2</v>
      </c>
      <c r="T205">
        <f t="shared" si="94"/>
        <v>6.0487825256346536E-2</v>
      </c>
      <c r="U205">
        <f t="shared" si="94"/>
        <v>6.0784461940388931E-2</v>
      </c>
      <c r="V205">
        <f t="shared" si="94"/>
        <v>6.0526601610338557E-2</v>
      </c>
      <c r="W205">
        <f t="shared" si="94"/>
        <v>6.0119060036538788E-2</v>
      </c>
      <c r="X205">
        <f t="shared" si="94"/>
        <v>6.0017676058073406E-2</v>
      </c>
      <c r="Y205">
        <f t="shared" si="94"/>
        <v>6.0026807879391422E-2</v>
      </c>
      <c r="Z205">
        <f t="shared" si="94"/>
        <v>5.9619751746722648E-2</v>
      </c>
      <c r="AA205">
        <f t="shared" si="94"/>
        <v>5.9423220723036158E-2</v>
      </c>
      <c r="AB205">
        <f t="shared" si="94"/>
        <v>5.9224072711157164E-2</v>
      </c>
      <c r="AC205">
        <f t="shared" si="94"/>
        <v>5.903325031761663E-2</v>
      </c>
      <c r="AD205">
        <f t="shared" si="94"/>
        <v>5.8768596129521539E-2</v>
      </c>
      <c r="AE205">
        <f t="shared" si="94"/>
        <v>5.8671303786332736E-2</v>
      </c>
    </row>
    <row r="206" spans="1:31" x14ac:dyDescent="0.35">
      <c r="A206" t="str">
        <f t="shared" ref="A206:A213" si="95">A113</f>
        <v>LDP000:va_SmallPickup</v>
      </c>
      <c r="B206" t="str">
        <f t="shared" ref="B206" si="96">IF(B113=0,"",B37)</f>
        <v/>
      </c>
      <c r="C206" t="str">
        <f t="shared" ref="C206:AE206" si="97">IF(C113=0,"",C37)</f>
        <v/>
      </c>
      <c r="D206" t="str">
        <f t="shared" si="97"/>
        <v/>
      </c>
      <c r="E206" t="str">
        <f t="shared" si="97"/>
        <v/>
      </c>
      <c r="F206" t="str">
        <f t="shared" si="97"/>
        <v/>
      </c>
      <c r="G206" t="str">
        <f t="shared" si="97"/>
        <v/>
      </c>
      <c r="H206" t="str">
        <f t="shared" si="97"/>
        <v/>
      </c>
      <c r="I206" t="str">
        <f t="shared" si="97"/>
        <v/>
      </c>
      <c r="J206" t="str">
        <f t="shared" si="97"/>
        <v/>
      </c>
      <c r="K206" t="str">
        <f t="shared" si="97"/>
        <v/>
      </c>
      <c r="L206" t="str">
        <f t="shared" si="97"/>
        <v/>
      </c>
      <c r="M206" t="str">
        <f t="shared" si="97"/>
        <v/>
      </c>
      <c r="N206" t="str">
        <f t="shared" si="97"/>
        <v/>
      </c>
      <c r="O206" t="str">
        <f t="shared" si="97"/>
        <v/>
      </c>
      <c r="P206" t="str">
        <f t="shared" si="97"/>
        <v/>
      </c>
      <c r="Q206" t="str">
        <f t="shared" si="97"/>
        <v/>
      </c>
      <c r="R206" t="str">
        <f t="shared" si="97"/>
        <v/>
      </c>
      <c r="S206" t="str">
        <f t="shared" si="97"/>
        <v/>
      </c>
      <c r="T206" t="str">
        <f t="shared" si="97"/>
        <v/>
      </c>
      <c r="U206" t="str">
        <f t="shared" si="97"/>
        <v/>
      </c>
      <c r="V206" t="str">
        <f t="shared" si="97"/>
        <v/>
      </c>
      <c r="W206" t="str">
        <f t="shared" si="97"/>
        <v/>
      </c>
      <c r="X206" t="str">
        <f t="shared" si="97"/>
        <v/>
      </c>
      <c r="Y206" t="str">
        <f t="shared" si="97"/>
        <v/>
      </c>
      <c r="Z206" t="str">
        <f t="shared" si="97"/>
        <v/>
      </c>
      <c r="AA206" t="str">
        <f t="shared" si="97"/>
        <v/>
      </c>
      <c r="AB206" t="str">
        <f t="shared" si="97"/>
        <v/>
      </c>
      <c r="AC206" t="str">
        <f t="shared" si="97"/>
        <v/>
      </c>
      <c r="AD206" t="str">
        <f t="shared" si="97"/>
        <v/>
      </c>
      <c r="AE206" t="str">
        <f t="shared" si="97"/>
        <v/>
      </c>
    </row>
    <row r="207" spans="1:31" x14ac:dyDescent="0.35">
      <c r="A207" t="str">
        <f t="shared" si="95"/>
        <v>LDP000:va_LargePickup</v>
      </c>
      <c r="B207" t="str">
        <f t="shared" ref="B207" si="98">IF(B114=0,"",B38)</f>
        <v/>
      </c>
      <c r="C207">
        <f t="shared" ref="C207:AE207" si="99">IF(C114=0,"",C38)</f>
        <v>4.2688539747938348E-2</v>
      </c>
      <c r="D207">
        <f t="shared" si="99"/>
        <v>4.6694157395439348E-2</v>
      </c>
      <c r="E207">
        <f t="shared" si="99"/>
        <v>5.2615640502331258E-2</v>
      </c>
      <c r="F207">
        <f t="shared" si="99"/>
        <v>5.8436202214778687E-2</v>
      </c>
      <c r="G207">
        <f t="shared" si="99"/>
        <v>6.4755780966865323E-2</v>
      </c>
      <c r="H207">
        <f t="shared" si="99"/>
        <v>6.9905548304363657E-2</v>
      </c>
      <c r="I207">
        <f t="shared" si="99"/>
        <v>7.4649415027025892E-2</v>
      </c>
      <c r="J207">
        <f t="shared" si="99"/>
        <v>7.9131777736947101E-2</v>
      </c>
      <c r="K207">
        <f t="shared" si="99"/>
        <v>8.2726420501635908E-2</v>
      </c>
      <c r="L207">
        <f t="shared" si="99"/>
        <v>8.565806625634162E-2</v>
      </c>
      <c r="M207">
        <f t="shared" si="99"/>
        <v>8.8166871387019466E-2</v>
      </c>
      <c r="N207">
        <f t="shared" si="99"/>
        <v>9.0390190984072985E-2</v>
      </c>
      <c r="O207">
        <f t="shared" si="99"/>
        <v>9.2443092913395253E-2</v>
      </c>
      <c r="P207">
        <f t="shared" si="99"/>
        <v>9.4300029277507316E-2</v>
      </c>
      <c r="Q207">
        <f t="shared" si="99"/>
        <v>9.6132143202251052E-2</v>
      </c>
      <c r="R207">
        <f t="shared" si="99"/>
        <v>9.7686510470681553E-2</v>
      </c>
      <c r="S207">
        <f t="shared" si="99"/>
        <v>9.9240347978242591E-2</v>
      </c>
      <c r="T207">
        <f t="shared" si="99"/>
        <v>0.10064664517574956</v>
      </c>
      <c r="U207">
        <f t="shared" si="99"/>
        <v>0.10189242672246186</v>
      </c>
      <c r="V207">
        <f t="shared" si="99"/>
        <v>0.10315799147571293</v>
      </c>
      <c r="W207">
        <f t="shared" si="99"/>
        <v>0.10436089335962166</v>
      </c>
      <c r="X207">
        <f t="shared" si="99"/>
        <v>0.10548914132554402</v>
      </c>
      <c r="Y207">
        <f t="shared" si="99"/>
        <v>0.10656414545035205</v>
      </c>
      <c r="Z207">
        <f t="shared" si="99"/>
        <v>0.1076308445028324</v>
      </c>
      <c r="AA207">
        <f t="shared" si="99"/>
        <v>0.10862400237017347</v>
      </c>
      <c r="AB207">
        <f t="shared" si="99"/>
        <v>0.10958380332060466</v>
      </c>
      <c r="AC207">
        <f t="shared" si="99"/>
        <v>0.11050583238291349</v>
      </c>
      <c r="AD207">
        <f t="shared" si="99"/>
        <v>0.11142372582505766</v>
      </c>
      <c r="AE207">
        <f t="shared" si="99"/>
        <v>0.11227919624217791</v>
      </c>
    </row>
    <row r="208" spans="1:31" x14ac:dyDescent="0.35">
      <c r="A208" t="str">
        <f t="shared" si="95"/>
        <v>LDP000:va_SmallVan</v>
      </c>
      <c r="B208" t="str">
        <f t="shared" ref="B208" si="100">IF(B115=0,"",B39)</f>
        <v/>
      </c>
      <c r="C208" t="str">
        <f t="shared" ref="C208:AE208" si="101">IF(C115=0,"",C39)</f>
        <v/>
      </c>
      <c r="D208" t="str">
        <f t="shared" si="101"/>
        <v/>
      </c>
      <c r="E208" t="str">
        <f t="shared" si="101"/>
        <v/>
      </c>
      <c r="F208" t="str">
        <f t="shared" si="101"/>
        <v/>
      </c>
      <c r="G208" t="str">
        <f t="shared" si="101"/>
        <v/>
      </c>
      <c r="H208" t="str">
        <f t="shared" si="101"/>
        <v/>
      </c>
      <c r="I208" t="str">
        <f t="shared" si="101"/>
        <v/>
      </c>
      <c r="J208" t="str">
        <f t="shared" si="101"/>
        <v/>
      </c>
      <c r="K208">
        <f t="shared" si="101"/>
        <v>4.1556791278033051E-3</v>
      </c>
      <c r="L208">
        <f t="shared" si="101"/>
        <v>4.2706706069687347E-3</v>
      </c>
      <c r="M208">
        <f t="shared" si="101"/>
        <v>4.4314457850999755E-3</v>
      </c>
      <c r="N208">
        <f t="shared" si="101"/>
        <v>4.5377977011932203E-3</v>
      </c>
      <c r="O208">
        <f t="shared" si="101"/>
        <v>4.6437456133281898E-3</v>
      </c>
      <c r="P208">
        <f t="shared" si="101"/>
        <v>4.7178879070465338E-3</v>
      </c>
      <c r="Q208">
        <f t="shared" si="101"/>
        <v>4.8443186259373317E-3</v>
      </c>
      <c r="R208">
        <f t="shared" si="101"/>
        <v>4.8903919014974704E-3</v>
      </c>
      <c r="S208">
        <f t="shared" si="101"/>
        <v>4.9717652856274708E-3</v>
      </c>
      <c r="T208">
        <f t="shared" si="101"/>
        <v>5.0427330166840931E-3</v>
      </c>
      <c r="U208">
        <f t="shared" si="101"/>
        <v>5.073225118321585E-3</v>
      </c>
      <c r="V208">
        <f t="shared" si="101"/>
        <v>5.1298771157631635E-3</v>
      </c>
      <c r="W208">
        <f t="shared" si="101"/>
        <v>5.2007417149247019E-3</v>
      </c>
      <c r="X208">
        <f t="shared" si="101"/>
        <v>5.2436115738651668E-3</v>
      </c>
      <c r="Y208">
        <f t="shared" si="101"/>
        <v>5.2754432436994889E-3</v>
      </c>
      <c r="Z208">
        <f t="shared" si="101"/>
        <v>5.3451073422082947E-3</v>
      </c>
      <c r="AA208">
        <f t="shared" si="101"/>
        <v>5.390388970119773E-3</v>
      </c>
      <c r="AB208">
        <f t="shared" si="101"/>
        <v>5.4344926680725816E-3</v>
      </c>
      <c r="AC208">
        <f t="shared" si="101"/>
        <v>5.4761380178886985E-3</v>
      </c>
      <c r="AD208">
        <f t="shared" si="101"/>
        <v>5.5251462279991542E-3</v>
      </c>
      <c r="AE208">
        <f t="shared" si="101"/>
        <v>5.5599322539678885E-3</v>
      </c>
    </row>
    <row r="209" spans="1:31" x14ac:dyDescent="0.35">
      <c r="A209" t="str">
        <f t="shared" si="95"/>
        <v>LDP000:va_LargeVan</v>
      </c>
      <c r="B209" t="str">
        <f t="shared" ref="B209" si="102">IF(B116=0,"",B40)</f>
        <v/>
      </c>
      <c r="C209" t="str">
        <f t="shared" ref="C209:AE209" si="103">IF(C116=0,"",C40)</f>
        <v/>
      </c>
      <c r="D209" t="str">
        <f t="shared" si="103"/>
        <v/>
      </c>
      <c r="E209" t="str">
        <f t="shared" si="103"/>
        <v/>
      </c>
      <c r="F209" t="str">
        <f t="shared" si="103"/>
        <v/>
      </c>
      <c r="G209" t="str">
        <f t="shared" si="103"/>
        <v/>
      </c>
      <c r="H209" t="str">
        <f t="shared" si="103"/>
        <v/>
      </c>
      <c r="I209" t="str">
        <f t="shared" si="103"/>
        <v/>
      </c>
      <c r="J209" t="str">
        <f t="shared" si="103"/>
        <v/>
      </c>
      <c r="K209" t="str">
        <f t="shared" si="103"/>
        <v/>
      </c>
      <c r="L209" t="str">
        <f t="shared" si="103"/>
        <v/>
      </c>
      <c r="M209" t="str">
        <f t="shared" si="103"/>
        <v/>
      </c>
      <c r="N209" t="str">
        <f t="shared" si="103"/>
        <v/>
      </c>
      <c r="O209" t="str">
        <f t="shared" si="103"/>
        <v/>
      </c>
      <c r="P209" t="str">
        <f t="shared" si="103"/>
        <v/>
      </c>
      <c r="Q209" t="str">
        <f t="shared" si="103"/>
        <v/>
      </c>
      <c r="R209" t="str">
        <f t="shared" si="103"/>
        <v/>
      </c>
      <c r="S209" t="str">
        <f t="shared" si="103"/>
        <v/>
      </c>
      <c r="T209" t="str">
        <f t="shared" si="103"/>
        <v/>
      </c>
      <c r="U209" t="str">
        <f t="shared" si="103"/>
        <v/>
      </c>
      <c r="V209" t="str">
        <f t="shared" si="103"/>
        <v/>
      </c>
      <c r="W209" t="str">
        <f t="shared" si="103"/>
        <v/>
      </c>
      <c r="X209" t="str">
        <f t="shared" si="103"/>
        <v/>
      </c>
      <c r="Y209" t="str">
        <f t="shared" si="103"/>
        <v/>
      </c>
      <c r="Z209" t="str">
        <f t="shared" si="103"/>
        <v/>
      </c>
      <c r="AA209" t="str">
        <f t="shared" si="103"/>
        <v/>
      </c>
      <c r="AB209" t="str">
        <f t="shared" si="103"/>
        <v/>
      </c>
      <c r="AC209" t="str">
        <f t="shared" si="103"/>
        <v/>
      </c>
      <c r="AD209" t="str">
        <f t="shared" si="103"/>
        <v/>
      </c>
      <c r="AE209" t="str">
        <f t="shared" si="103"/>
        <v/>
      </c>
    </row>
    <row r="210" spans="1:31" x14ac:dyDescent="0.35">
      <c r="A210" t="str">
        <f t="shared" si="95"/>
        <v>LDP000:va_SmallUtility</v>
      </c>
      <c r="B210">
        <f t="shared" ref="B210" si="104">IF(B117=0,"",B41)</f>
        <v>7.1689489773972392E-3</v>
      </c>
      <c r="C210">
        <f t="shared" ref="C210:AE210" si="105">IF(C117=0,"",C41)</f>
        <v>6.411134778230825E-3</v>
      </c>
      <c r="D210">
        <f t="shared" si="105"/>
        <v>7.3870765299213891E-3</v>
      </c>
      <c r="E210">
        <f t="shared" si="105"/>
        <v>7.9643466742589687E-3</v>
      </c>
      <c r="F210">
        <f t="shared" si="105"/>
        <v>8.8257243261376326E-3</v>
      </c>
      <c r="G210">
        <f t="shared" si="105"/>
        <v>9.451956468705355E-3</v>
      </c>
      <c r="H210">
        <f t="shared" si="105"/>
        <v>1.0049668277342053E-2</v>
      </c>
      <c r="I210">
        <f t="shared" si="105"/>
        <v>1.0592970686114504E-2</v>
      </c>
      <c r="J210">
        <f t="shared" si="105"/>
        <v>1.103922822979247E-2</v>
      </c>
      <c r="K210">
        <f t="shared" si="105"/>
        <v>1.1414918656461104E-2</v>
      </c>
      <c r="L210">
        <f t="shared" si="105"/>
        <v>1.1731832830866557E-2</v>
      </c>
      <c r="M210">
        <f t="shared" si="105"/>
        <v>1.1963285467481622E-2</v>
      </c>
      <c r="N210">
        <f t="shared" si="105"/>
        <v>1.2171026088120459E-2</v>
      </c>
      <c r="O210">
        <f t="shared" si="105"/>
        <v>1.2347665285155997E-2</v>
      </c>
      <c r="P210">
        <f t="shared" si="105"/>
        <v>1.253156363340119E-2</v>
      </c>
      <c r="Q210">
        <f t="shared" si="105"/>
        <v>1.2651287753671617E-2</v>
      </c>
      <c r="R210">
        <f t="shared" si="105"/>
        <v>1.281695317469788E-2</v>
      </c>
      <c r="S210">
        <f t="shared" si="105"/>
        <v>1.2935115836897203E-2</v>
      </c>
      <c r="T210">
        <f t="shared" si="105"/>
        <v>1.3042467157807092E-2</v>
      </c>
      <c r="U210">
        <f t="shared" si="105"/>
        <v>1.316533461143317E-2</v>
      </c>
      <c r="V210">
        <f t="shared" si="105"/>
        <v>1.3263860801156628E-2</v>
      </c>
      <c r="W210">
        <f t="shared" si="105"/>
        <v>1.3344305460960876E-2</v>
      </c>
      <c r="X210">
        <f t="shared" si="105"/>
        <v>1.34285982512184E-2</v>
      </c>
      <c r="Y210">
        <f t="shared" si="105"/>
        <v>1.3520667107012944E-2</v>
      </c>
      <c r="Z210">
        <f t="shared" si="105"/>
        <v>1.3585053284878112E-2</v>
      </c>
      <c r="AA210">
        <f t="shared" si="105"/>
        <v>1.3656812753718182E-2</v>
      </c>
      <c r="AB210">
        <f t="shared" si="105"/>
        <v>1.3723208019092058E-2</v>
      </c>
      <c r="AC210">
        <f t="shared" si="105"/>
        <v>1.3789121160023737E-2</v>
      </c>
      <c r="AD210">
        <f t="shared" si="105"/>
        <v>1.3845946797858612E-2</v>
      </c>
      <c r="AE210">
        <f t="shared" si="105"/>
        <v>1.3913017752969079E-2</v>
      </c>
    </row>
    <row r="211" spans="1:31" x14ac:dyDescent="0.35">
      <c r="A211" t="str">
        <f t="shared" si="95"/>
        <v>LDP000:va_LargeUtility</v>
      </c>
      <c r="B211">
        <f t="shared" ref="B211" si="106">IF(B118=0,"",B42)</f>
        <v>1.2923606174982213E-2</v>
      </c>
      <c r="C211">
        <f t="shared" ref="C211:AE211" si="107">IF(C118=0,"",C42)</f>
        <v>8.7945757728772334E-3</v>
      </c>
      <c r="D211">
        <f t="shared" si="107"/>
        <v>9.6745117890981395E-3</v>
      </c>
      <c r="E211">
        <f t="shared" si="107"/>
        <v>1.0670643276298976E-2</v>
      </c>
      <c r="F211">
        <f t="shared" si="107"/>
        <v>1.1731249978794399E-2</v>
      </c>
      <c r="G211">
        <f t="shared" si="107"/>
        <v>1.2757778006519728E-2</v>
      </c>
      <c r="H211">
        <f t="shared" si="107"/>
        <v>1.362932691363602E-2</v>
      </c>
      <c r="I211">
        <f t="shared" si="107"/>
        <v>1.4426840315823116E-2</v>
      </c>
      <c r="J211">
        <f t="shared" si="107"/>
        <v>1.511423161146965E-2</v>
      </c>
      <c r="K211">
        <f t="shared" si="107"/>
        <v>1.5691072386092637E-2</v>
      </c>
      <c r="L211">
        <f t="shared" si="107"/>
        <v>1.6152639497404815E-2</v>
      </c>
      <c r="M211">
        <f t="shared" si="107"/>
        <v>1.6535692854837605E-2</v>
      </c>
      <c r="N211">
        <f t="shared" si="107"/>
        <v>1.6867872178441694E-2</v>
      </c>
      <c r="O211">
        <f t="shared" si="107"/>
        <v>1.7146411143441394E-2</v>
      </c>
      <c r="P211">
        <f t="shared" si="107"/>
        <v>1.7418644707459414E-2</v>
      </c>
      <c r="Q211">
        <f t="shared" si="107"/>
        <v>1.7678817946573468E-2</v>
      </c>
      <c r="R211">
        <f t="shared" si="107"/>
        <v>1.7904185362299666E-2</v>
      </c>
      <c r="S211">
        <f t="shared" si="107"/>
        <v>1.8113589722643823E-2</v>
      </c>
      <c r="T211">
        <f t="shared" si="107"/>
        <v>1.8310378768645181E-2</v>
      </c>
      <c r="U211">
        <f t="shared" si="107"/>
        <v>1.8474987894144618E-2</v>
      </c>
      <c r="V211">
        <f t="shared" si="107"/>
        <v>1.8641698567541345E-2</v>
      </c>
      <c r="W211">
        <f t="shared" si="107"/>
        <v>1.8804478050118954E-2</v>
      </c>
      <c r="X211">
        <f t="shared" si="107"/>
        <v>1.8947779582575753E-2</v>
      </c>
      <c r="Y211">
        <f t="shared" si="107"/>
        <v>1.9086273221275596E-2</v>
      </c>
      <c r="Z211">
        <f t="shared" si="107"/>
        <v>1.9231945133765162E-2</v>
      </c>
      <c r="AA211">
        <f t="shared" si="107"/>
        <v>1.9361726491547378E-2</v>
      </c>
      <c r="AB211">
        <f t="shared" si="107"/>
        <v>1.948526223856344E-2</v>
      </c>
      <c r="AC211">
        <f t="shared" si="107"/>
        <v>1.9605448135668547E-2</v>
      </c>
      <c r="AD211">
        <f t="shared" si="107"/>
        <v>1.9722699480616532E-2</v>
      </c>
      <c r="AE211">
        <f t="shared" si="107"/>
        <v>1.9834158163905311E-2</v>
      </c>
    </row>
    <row r="212" spans="1:31" x14ac:dyDescent="0.35">
      <c r="A212" t="str">
        <f t="shared" si="95"/>
        <v>LDP000:va_SmallCrossTrk</v>
      </c>
      <c r="B212">
        <f t="shared" ref="B212" si="108">IF(B119=0,"",B43)</f>
        <v>4.2591380933535906E-2</v>
      </c>
      <c r="C212">
        <f t="shared" ref="C212:AE212" si="109">IF(C119=0,"",C43)</f>
        <v>3.2815236721180883E-2</v>
      </c>
      <c r="D212">
        <f t="shared" si="109"/>
        <v>3.822726111973633E-2</v>
      </c>
      <c r="E212">
        <f t="shared" si="109"/>
        <v>4.2407944251324672E-2</v>
      </c>
      <c r="F212">
        <f t="shared" si="109"/>
        <v>4.7464565889052505E-2</v>
      </c>
      <c r="G212">
        <f t="shared" si="109"/>
        <v>5.1612129406630923E-2</v>
      </c>
      <c r="H212">
        <f t="shared" si="109"/>
        <v>5.5691010285967318E-2</v>
      </c>
      <c r="I212">
        <f t="shared" si="109"/>
        <v>5.9314774482535144E-2</v>
      </c>
      <c r="J212">
        <f t="shared" si="109"/>
        <v>6.2420746156035378E-2</v>
      </c>
      <c r="K212">
        <f t="shared" si="109"/>
        <v>6.5076735609520278E-2</v>
      </c>
      <c r="L212">
        <f t="shared" si="109"/>
        <v>6.7343521021709957E-2</v>
      </c>
      <c r="M212">
        <f t="shared" si="109"/>
        <v>6.9195545512544962E-2</v>
      </c>
      <c r="N212">
        <f t="shared" si="109"/>
        <v>7.0849691089395359E-2</v>
      </c>
      <c r="O212">
        <f t="shared" si="109"/>
        <v>7.2316882804081578E-2</v>
      </c>
      <c r="P212">
        <f t="shared" si="109"/>
        <v>7.375895812912317E-2</v>
      </c>
      <c r="Q212">
        <f t="shared" si="109"/>
        <v>7.4882508725862149E-2</v>
      </c>
      <c r="R212">
        <f t="shared" si="109"/>
        <v>7.614570296310369E-2</v>
      </c>
      <c r="S212">
        <f t="shared" si="109"/>
        <v>7.7183497523354516E-2</v>
      </c>
      <c r="T212">
        <f t="shared" si="109"/>
        <v>7.8091605984298804E-2</v>
      </c>
      <c r="U212">
        <f t="shared" si="109"/>
        <v>7.9114895640782834E-2</v>
      </c>
      <c r="V212">
        <f t="shared" si="109"/>
        <v>7.9979661445833655E-2</v>
      </c>
      <c r="W212">
        <f t="shared" si="109"/>
        <v>8.0761455075739189E-2</v>
      </c>
      <c r="X212">
        <f t="shared" si="109"/>
        <v>8.1576988374019929E-2</v>
      </c>
      <c r="Y212">
        <f t="shared" si="109"/>
        <v>8.2387744789202549E-2</v>
      </c>
      <c r="Z212">
        <f t="shared" si="109"/>
        <v>8.3069255519323162E-2</v>
      </c>
      <c r="AA212">
        <f t="shared" si="109"/>
        <v>8.3759072620222128E-2</v>
      </c>
      <c r="AB212">
        <f t="shared" si="109"/>
        <v>8.4420409118881309E-2</v>
      </c>
      <c r="AC212">
        <f t="shared" si="109"/>
        <v>8.5068508632446388E-2</v>
      </c>
      <c r="AD212">
        <f t="shared" si="109"/>
        <v>8.5669635281289014E-2</v>
      </c>
      <c r="AE212">
        <f t="shared" si="109"/>
        <v>8.6297246955649443E-2</v>
      </c>
    </row>
    <row r="213" spans="1:31" x14ac:dyDescent="0.35">
      <c r="A213" t="str">
        <f t="shared" si="95"/>
        <v>LDP000:va_LargeCrossTrk</v>
      </c>
      <c r="B213">
        <f t="shared" ref="B213" si="110">IF(B120=0,"",B44)</f>
        <v>0.10295164011470818</v>
      </c>
      <c r="C213">
        <f t="shared" ref="C213:AE213" si="111">IF(C120=0,"",C44)</f>
        <v>7.5651355425758557E-2</v>
      </c>
      <c r="D213">
        <f t="shared" si="111"/>
        <v>8.4028264896247706E-2</v>
      </c>
      <c r="E213">
        <f t="shared" si="111"/>
        <v>9.3638144080066682E-2</v>
      </c>
      <c r="F213">
        <f t="shared" si="111"/>
        <v>0.10362045619692342</v>
      </c>
      <c r="G213">
        <f t="shared" si="111"/>
        <v>0.11375194562740792</v>
      </c>
      <c r="H213">
        <f t="shared" si="111"/>
        <v>0.12217926287970142</v>
      </c>
      <c r="I213">
        <f t="shared" si="111"/>
        <v>0.13015829165461848</v>
      </c>
      <c r="J213">
        <f t="shared" si="111"/>
        <v>0.13693872165717225</v>
      </c>
      <c r="K213">
        <f t="shared" si="111"/>
        <v>0.14271148657608543</v>
      </c>
      <c r="L213">
        <f t="shared" si="111"/>
        <v>0.14743089830600764</v>
      </c>
      <c r="M213">
        <f t="shared" si="111"/>
        <v>0.15140740107156395</v>
      </c>
      <c r="N213">
        <f t="shared" si="111"/>
        <v>0.1549109918233397</v>
      </c>
      <c r="O213">
        <f t="shared" si="111"/>
        <v>0.15797909787760805</v>
      </c>
      <c r="P213">
        <f t="shared" si="111"/>
        <v>0.16090036739374841</v>
      </c>
      <c r="Q213">
        <f t="shared" si="111"/>
        <v>0.16367193388377402</v>
      </c>
      <c r="R213">
        <f t="shared" si="111"/>
        <v>0.16608358266713796</v>
      </c>
      <c r="S213">
        <f t="shared" si="111"/>
        <v>0.16831355746189011</v>
      </c>
      <c r="T213">
        <f t="shared" si="111"/>
        <v>0.17035541640570206</v>
      </c>
      <c r="U213">
        <f t="shared" si="111"/>
        <v>0.17218101224816812</v>
      </c>
      <c r="V213">
        <f t="shared" si="111"/>
        <v>0.17401853821544316</v>
      </c>
      <c r="W213">
        <f t="shared" si="111"/>
        <v>0.17579461552735015</v>
      </c>
      <c r="X213">
        <f t="shared" si="111"/>
        <v>0.17738955055455402</v>
      </c>
      <c r="Y213">
        <f t="shared" si="111"/>
        <v>0.1789066229868749</v>
      </c>
      <c r="Z213">
        <f t="shared" si="111"/>
        <v>0.18045219982632113</v>
      </c>
      <c r="AA213">
        <f t="shared" si="111"/>
        <v>0.18187821450013397</v>
      </c>
      <c r="AB213">
        <f t="shared" si="111"/>
        <v>0.18325009419764621</v>
      </c>
      <c r="AC213">
        <f t="shared" si="111"/>
        <v>0.18457769092640439</v>
      </c>
      <c r="AD213">
        <f t="shared" si="111"/>
        <v>0.18588380374880778</v>
      </c>
      <c r="AE213">
        <f t="shared" si="111"/>
        <v>0.18710661782682908</v>
      </c>
    </row>
    <row r="215" spans="1:31" x14ac:dyDescent="0.35">
      <c r="A215" s="18" t="str">
        <f t="shared" ref="A215:A247" si="112">A122</f>
        <v>Plug-in 20 Gasoline Hybrid</v>
      </c>
    </row>
    <row r="216" spans="1:31" x14ac:dyDescent="0.35">
      <c r="A216" s="18" t="str">
        <f t="shared" si="112"/>
        <v>LDP000:fa_Mini-compactC</v>
      </c>
      <c r="B216" t="str">
        <f t="shared" ref="B216" si="113">IF(B123=0,"",B48)</f>
        <v/>
      </c>
      <c r="C216" t="str">
        <f t="shared" ref="C216:AE224" si="114">IF(C123=0,"",C48)</f>
        <v/>
      </c>
      <c r="D216" t="str">
        <f t="shared" si="114"/>
        <v/>
      </c>
      <c r="E216" t="str">
        <f t="shared" si="114"/>
        <v/>
      </c>
      <c r="F216" t="str">
        <f t="shared" si="114"/>
        <v/>
      </c>
      <c r="G216" t="str">
        <f t="shared" si="114"/>
        <v/>
      </c>
      <c r="H216" t="str">
        <f t="shared" si="114"/>
        <v/>
      </c>
      <c r="I216" t="str">
        <f t="shared" si="114"/>
        <v/>
      </c>
      <c r="J216" t="str">
        <f t="shared" si="114"/>
        <v/>
      </c>
      <c r="K216" t="str">
        <f t="shared" si="114"/>
        <v/>
      </c>
      <c r="L216" t="str">
        <f t="shared" si="114"/>
        <v/>
      </c>
      <c r="M216" t="str">
        <f t="shared" si="114"/>
        <v/>
      </c>
      <c r="N216" t="str">
        <f t="shared" si="114"/>
        <v/>
      </c>
      <c r="O216" t="str">
        <f t="shared" si="114"/>
        <v/>
      </c>
      <c r="P216" t="str">
        <f t="shared" si="114"/>
        <v/>
      </c>
      <c r="Q216" t="str">
        <f t="shared" si="114"/>
        <v/>
      </c>
      <c r="R216" t="str">
        <f t="shared" si="114"/>
        <v/>
      </c>
      <c r="S216" t="str">
        <f t="shared" si="114"/>
        <v/>
      </c>
      <c r="T216" t="str">
        <f t="shared" si="114"/>
        <v/>
      </c>
      <c r="U216" t="str">
        <f t="shared" si="114"/>
        <v/>
      </c>
      <c r="V216" t="str">
        <f t="shared" si="114"/>
        <v/>
      </c>
      <c r="W216" t="str">
        <f t="shared" si="114"/>
        <v/>
      </c>
      <c r="X216" t="str">
        <f t="shared" si="114"/>
        <v/>
      </c>
      <c r="Y216" t="str">
        <f t="shared" si="114"/>
        <v/>
      </c>
      <c r="Z216" t="str">
        <f t="shared" si="114"/>
        <v/>
      </c>
      <c r="AA216" t="str">
        <f t="shared" si="114"/>
        <v/>
      </c>
      <c r="AB216" t="str">
        <f t="shared" si="114"/>
        <v/>
      </c>
      <c r="AC216" t="str">
        <f t="shared" si="114"/>
        <v/>
      </c>
      <c r="AD216" t="str">
        <f t="shared" si="114"/>
        <v/>
      </c>
      <c r="AE216" t="str">
        <f t="shared" si="114"/>
        <v/>
      </c>
    </row>
    <row r="217" spans="1:31" x14ac:dyDescent="0.35">
      <c r="A217" s="18" t="str">
        <f t="shared" si="112"/>
        <v>LDP000:fa_SubcompactCar</v>
      </c>
      <c r="B217" t="str">
        <f t="shared" ref="B217" si="115">IF(B124=0,"",B49)</f>
        <v/>
      </c>
      <c r="C217" t="str">
        <f t="shared" ref="C217:O217" si="116">IF(C124=0,"",C49)</f>
        <v/>
      </c>
      <c r="D217" t="str">
        <f t="shared" si="116"/>
        <v/>
      </c>
      <c r="E217" t="str">
        <f t="shared" si="116"/>
        <v/>
      </c>
      <c r="F217">
        <f t="shared" si="116"/>
        <v>2.5939980246960266E-2</v>
      </c>
      <c r="G217">
        <f t="shared" si="116"/>
        <v>2.4757565006099824E-2</v>
      </c>
      <c r="H217">
        <f t="shared" si="116"/>
        <v>2.2781709938946036E-2</v>
      </c>
      <c r="I217">
        <f t="shared" si="116"/>
        <v>2.1061609253258871E-2</v>
      </c>
      <c r="J217">
        <f t="shared" si="116"/>
        <v>1.9623645995148493E-2</v>
      </c>
      <c r="K217">
        <f t="shared" si="116"/>
        <v>1.8386743853520304E-2</v>
      </c>
      <c r="L217">
        <f t="shared" si="116"/>
        <v>1.7168271682328078E-2</v>
      </c>
      <c r="M217">
        <f t="shared" si="116"/>
        <v>1.6276329252338198E-2</v>
      </c>
      <c r="N217">
        <f t="shared" si="116"/>
        <v>1.5446346335225177E-2</v>
      </c>
      <c r="O217">
        <f t="shared" si="116"/>
        <v>1.4722032235080597E-2</v>
      </c>
      <c r="P217">
        <f t="shared" si="114"/>
        <v>1.4011923616208415E-2</v>
      </c>
      <c r="Q217">
        <f t="shared" si="114"/>
        <v>1.3652575213724292E-2</v>
      </c>
      <c r="R217">
        <f t="shared" si="114"/>
        <v>1.3080686947344353E-2</v>
      </c>
      <c r="S217">
        <f t="shared" si="114"/>
        <v>1.2731616525330884E-2</v>
      </c>
      <c r="T217">
        <f t="shared" si="114"/>
        <v>1.2465455205195214E-2</v>
      </c>
      <c r="U217">
        <f t="shared" si="114"/>
        <v>1.203690528369139E-2</v>
      </c>
      <c r="V217">
        <f t="shared" si="114"/>
        <v>1.1802529732102121E-2</v>
      </c>
      <c r="W217">
        <f t="shared" si="114"/>
        <v>1.1661104605361875E-2</v>
      </c>
      <c r="X217">
        <f t="shared" si="114"/>
        <v>1.1472615565860421E-2</v>
      </c>
      <c r="Y217">
        <f t="shared" si="114"/>
        <v>1.1281137680767363E-2</v>
      </c>
      <c r="Z217">
        <f t="shared" si="114"/>
        <v>1.1232418606075661E-2</v>
      </c>
      <c r="AA217">
        <f t="shared" si="114"/>
        <v>1.1138637047329028E-2</v>
      </c>
      <c r="AB217">
        <f t="shared" si="114"/>
        <v>1.1061830146432408E-2</v>
      </c>
      <c r="AC217">
        <f t="shared" si="114"/>
        <v>1.0995222794918982E-2</v>
      </c>
      <c r="AD217">
        <f t="shared" si="114"/>
        <v>1.0966498761320316E-2</v>
      </c>
      <c r="AE217">
        <f t="shared" si="114"/>
        <v>1.090761215788102E-2</v>
      </c>
    </row>
    <row r="218" spans="1:31" x14ac:dyDescent="0.35">
      <c r="A218" s="18" t="str">
        <f t="shared" si="112"/>
        <v>LDP000:fa_CompactCars</v>
      </c>
      <c r="B218">
        <f t="shared" ref="B218" si="117">IF(B125=0,"",B50)</f>
        <v>0.1309317853969087</v>
      </c>
      <c r="C218">
        <f t="shared" si="114"/>
        <v>0.14008347667545068</v>
      </c>
      <c r="D218">
        <f t="shared" si="114"/>
        <v>0.11013141555882333</v>
      </c>
      <c r="E218">
        <f t="shared" si="114"/>
        <v>0.10202948658473583</v>
      </c>
      <c r="F218">
        <f t="shared" si="114"/>
        <v>8.7908979318281205E-2</v>
      </c>
      <c r="G218">
        <f t="shared" si="114"/>
        <v>8.1421053815520075E-2</v>
      </c>
      <c r="H218">
        <f t="shared" si="114"/>
        <v>7.5006263293363407E-2</v>
      </c>
      <c r="I218">
        <f t="shared" si="114"/>
        <v>6.9317139314456308E-2</v>
      </c>
      <c r="J218">
        <f t="shared" si="114"/>
        <v>6.4104791152973184E-2</v>
      </c>
      <c r="K218">
        <f t="shared" si="114"/>
        <v>5.9957614995898155E-2</v>
      </c>
      <c r="L218">
        <f t="shared" si="114"/>
        <v>5.6202965264193126E-2</v>
      </c>
      <c r="M218">
        <f t="shared" si="114"/>
        <v>5.3269199545452055E-2</v>
      </c>
      <c r="N218">
        <f t="shared" si="114"/>
        <v>5.0599477932503883E-2</v>
      </c>
      <c r="O218">
        <f t="shared" si="114"/>
        <v>4.8182821570684202E-2</v>
      </c>
      <c r="P218">
        <f t="shared" si="114"/>
        <v>4.6028759175542416E-2</v>
      </c>
      <c r="Q218">
        <f t="shared" si="114"/>
        <v>4.4667169349035911E-2</v>
      </c>
      <c r="R218">
        <f t="shared" si="114"/>
        <v>4.2902130354595516E-2</v>
      </c>
      <c r="S218">
        <f t="shared" si="114"/>
        <v>4.1757733654157331E-2</v>
      </c>
      <c r="T218">
        <f t="shared" si="114"/>
        <v>4.0904843758282142E-2</v>
      </c>
      <c r="U218">
        <f t="shared" si="114"/>
        <v>3.9571942829301168E-2</v>
      </c>
      <c r="V218">
        <f t="shared" si="114"/>
        <v>3.8822691797298081E-2</v>
      </c>
      <c r="W218">
        <f t="shared" si="114"/>
        <v>3.8314898580801775E-2</v>
      </c>
      <c r="X218">
        <f t="shared" si="114"/>
        <v>3.7740003761780203E-2</v>
      </c>
      <c r="Y218">
        <f t="shared" si="114"/>
        <v>3.7192841393488489E-2</v>
      </c>
      <c r="Z218">
        <f t="shared" si="114"/>
        <v>3.6979235861315143E-2</v>
      </c>
      <c r="AA218">
        <f t="shared" si="114"/>
        <v>3.6691690333193104E-2</v>
      </c>
      <c r="AB218">
        <f t="shared" si="114"/>
        <v>3.6450324349536899E-2</v>
      </c>
      <c r="AC218">
        <f t="shared" si="114"/>
        <v>3.6249516207219973E-2</v>
      </c>
      <c r="AD218">
        <f t="shared" si="114"/>
        <v>3.6140770082869297E-2</v>
      </c>
      <c r="AE218">
        <f t="shared" si="114"/>
        <v>3.6003588001762836E-2</v>
      </c>
    </row>
    <row r="219" spans="1:31" x14ac:dyDescent="0.35">
      <c r="A219" s="18" t="str">
        <f t="shared" si="112"/>
        <v>LDP000:fa_MidsizeCars</v>
      </c>
      <c r="B219">
        <f t="shared" ref="B219" si="118">IF(B126=0,"",B51)</f>
        <v>0.30356423714316383</v>
      </c>
      <c r="C219">
        <f t="shared" si="114"/>
        <v>0.24910172603936337</v>
      </c>
      <c r="D219">
        <f t="shared" si="114"/>
        <v>0.25457247417514067</v>
      </c>
      <c r="E219">
        <f t="shared" si="114"/>
        <v>0.22032042808438526</v>
      </c>
      <c r="F219">
        <f t="shared" si="114"/>
        <v>0.2060393646552735</v>
      </c>
      <c r="G219">
        <f t="shared" si="114"/>
        <v>0.18055357011913223</v>
      </c>
      <c r="H219">
        <f t="shared" si="114"/>
        <v>0.16420451412665915</v>
      </c>
      <c r="I219">
        <f t="shared" si="114"/>
        <v>0.15125955370653538</v>
      </c>
      <c r="J219">
        <f t="shared" si="114"/>
        <v>0.13949721827954872</v>
      </c>
      <c r="K219">
        <f t="shared" si="114"/>
        <v>0.12971535773398332</v>
      </c>
      <c r="L219">
        <f t="shared" si="114"/>
        <v>0.12225997479594912</v>
      </c>
      <c r="M219">
        <f t="shared" si="114"/>
        <v>0.11526097907267417</v>
      </c>
      <c r="N219">
        <f t="shared" si="114"/>
        <v>0.10931830699715302</v>
      </c>
      <c r="O219">
        <f t="shared" si="114"/>
        <v>0.10422916387572695</v>
      </c>
      <c r="P219">
        <f t="shared" si="114"/>
        <v>0.1000242453189316</v>
      </c>
      <c r="Q219">
        <f t="shared" si="114"/>
        <v>9.5279985870092523E-2</v>
      </c>
      <c r="R219">
        <f t="shared" si="114"/>
        <v>9.2383041222629872E-2</v>
      </c>
      <c r="S219">
        <f t="shared" si="114"/>
        <v>8.9274641290740017E-2</v>
      </c>
      <c r="T219">
        <f t="shared" si="114"/>
        <v>8.6686325484965424E-2</v>
      </c>
      <c r="U219">
        <f t="shared" si="114"/>
        <v>8.5303365032354056E-2</v>
      </c>
      <c r="V219">
        <f t="shared" si="114"/>
        <v>8.3589875056325091E-2</v>
      </c>
      <c r="W219">
        <f t="shared" si="114"/>
        <v>8.1961085639524631E-2</v>
      </c>
      <c r="X219">
        <f t="shared" si="114"/>
        <v>8.0929780779370117E-2</v>
      </c>
      <c r="Y219">
        <f t="shared" si="114"/>
        <v>8.0210576361902736E-2</v>
      </c>
      <c r="Z219">
        <f t="shared" si="114"/>
        <v>7.9118786410701095E-2</v>
      </c>
      <c r="AA219">
        <f t="shared" si="114"/>
        <v>7.8450535251155182E-2</v>
      </c>
      <c r="AB219">
        <f t="shared" si="114"/>
        <v>7.7879224750006693E-2</v>
      </c>
      <c r="AC219">
        <f t="shared" si="114"/>
        <v>7.7412926337738788E-2</v>
      </c>
      <c r="AD219">
        <f t="shared" si="114"/>
        <v>7.6929202470361766E-2</v>
      </c>
      <c r="AE219">
        <f t="shared" si="114"/>
        <v>7.6686367634021979E-2</v>
      </c>
    </row>
    <row r="220" spans="1:31" x14ac:dyDescent="0.35">
      <c r="A220" s="18" t="str">
        <f t="shared" si="112"/>
        <v>LDP000:fa_LargeCars</v>
      </c>
      <c r="B220">
        <f t="shared" ref="B220" si="119">IF(B127=0,"",B52)</f>
        <v>9.0919295463876434E-2</v>
      </c>
      <c r="C220">
        <f t="shared" si="114"/>
        <v>6.895627300121264E-2</v>
      </c>
      <c r="D220">
        <f t="shared" si="114"/>
        <v>7.9604062815432031E-2</v>
      </c>
      <c r="E220">
        <f t="shared" si="114"/>
        <v>6.6561581042284074E-2</v>
      </c>
      <c r="F220">
        <f t="shared" si="114"/>
        <v>6.3808946607695649E-2</v>
      </c>
      <c r="G220">
        <f t="shared" si="114"/>
        <v>5.4121990350819493E-2</v>
      </c>
      <c r="H220">
        <f t="shared" si="114"/>
        <v>4.872460560655207E-2</v>
      </c>
      <c r="I220">
        <f t="shared" si="114"/>
        <v>4.4422603843765451E-2</v>
      </c>
      <c r="J220">
        <f t="shared" si="114"/>
        <v>4.0942960032149721E-2</v>
      </c>
      <c r="K220">
        <f t="shared" si="114"/>
        <v>3.786244074940312E-2</v>
      </c>
      <c r="L220">
        <f t="shared" si="114"/>
        <v>3.5710829098730267E-2</v>
      </c>
      <c r="M220">
        <f t="shared" si="114"/>
        <v>3.3508608303367229E-2</v>
      </c>
      <c r="N220">
        <f t="shared" si="114"/>
        <v>3.1676421336981446E-2</v>
      </c>
      <c r="O220">
        <f t="shared" si="114"/>
        <v>3.0111862579849862E-2</v>
      </c>
      <c r="P220">
        <f t="shared" si="114"/>
        <v>2.889714343625948E-2</v>
      </c>
      <c r="Q220">
        <f t="shared" si="114"/>
        <v>2.7257315339138052E-2</v>
      </c>
      <c r="R220">
        <f t="shared" si="114"/>
        <v>2.653416786511276E-2</v>
      </c>
      <c r="S220">
        <f t="shared" si="114"/>
        <v>2.5544047196408536E-2</v>
      </c>
      <c r="T220">
        <f t="shared" si="114"/>
        <v>2.4638650209888223E-2</v>
      </c>
      <c r="U220">
        <f t="shared" si="114"/>
        <v>2.4408646963459561E-2</v>
      </c>
      <c r="V220">
        <f t="shared" si="114"/>
        <v>2.3859576342433027E-2</v>
      </c>
      <c r="W220">
        <f t="shared" si="114"/>
        <v>2.3303108187756907E-2</v>
      </c>
      <c r="X220">
        <f t="shared" si="114"/>
        <v>2.3017130705163563E-2</v>
      </c>
      <c r="Y220">
        <f t="shared" si="114"/>
        <v>2.2857886450323578E-2</v>
      </c>
      <c r="Z220">
        <f t="shared" si="114"/>
        <v>2.2457186972257206E-2</v>
      </c>
      <c r="AA220">
        <f t="shared" si="114"/>
        <v>2.2242431743422688E-2</v>
      </c>
      <c r="AB220">
        <f t="shared" si="114"/>
        <v>2.2053036283161347E-2</v>
      </c>
      <c r="AC220">
        <f t="shared" si="114"/>
        <v>2.1896381970620257E-2</v>
      </c>
      <c r="AD220">
        <f t="shared" si="114"/>
        <v>2.1709135009997077E-2</v>
      </c>
      <c r="AE220">
        <f t="shared" si="114"/>
        <v>2.16421142183412E-2</v>
      </c>
    </row>
    <row r="221" spans="1:31" x14ac:dyDescent="0.35">
      <c r="A221" s="18" t="str">
        <f t="shared" si="112"/>
        <v>LDP000:fa_TwoSeaterCars</v>
      </c>
      <c r="B221">
        <f t="shared" ref="B221" si="120">IF(B128=0,"",B53)</f>
        <v>9.6662336160708972E-3</v>
      </c>
      <c r="C221">
        <f t="shared" si="114"/>
        <v>9.2834128607693581E-3</v>
      </c>
      <c r="D221">
        <f t="shared" si="114"/>
        <v>8.937345037676226E-3</v>
      </c>
      <c r="E221">
        <f t="shared" si="114"/>
        <v>7.9557517801245713E-3</v>
      </c>
      <c r="F221">
        <f t="shared" si="114"/>
        <v>7.2585680805580862E-3</v>
      </c>
      <c r="G221">
        <f t="shared" si="114"/>
        <v>6.5292622080305512E-3</v>
      </c>
      <c r="H221">
        <f t="shared" si="114"/>
        <v>5.9846079997041019E-3</v>
      </c>
      <c r="I221">
        <f t="shared" si="114"/>
        <v>5.53918135388077E-3</v>
      </c>
      <c r="J221">
        <f t="shared" si="114"/>
        <v>5.1184348608002035E-3</v>
      </c>
      <c r="K221">
        <f t="shared" si="114"/>
        <v>4.782155658644054E-3</v>
      </c>
      <c r="L221">
        <f t="shared" si="114"/>
        <v>4.5015293982383553E-3</v>
      </c>
      <c r="M221">
        <f t="shared" si="114"/>
        <v>4.2549491011652967E-3</v>
      </c>
      <c r="N221">
        <f t="shared" si="114"/>
        <v>4.0421258114878358E-3</v>
      </c>
      <c r="O221">
        <f t="shared" si="114"/>
        <v>3.8521313997957403E-3</v>
      </c>
      <c r="P221">
        <f t="shared" si="114"/>
        <v>3.6918899579341325E-3</v>
      </c>
      <c r="Q221">
        <f t="shared" si="114"/>
        <v>3.5404725355542861E-3</v>
      </c>
      <c r="R221">
        <f t="shared" si="114"/>
        <v>3.4272515835654816E-3</v>
      </c>
      <c r="S221">
        <f t="shared" si="114"/>
        <v>3.3266860539239418E-3</v>
      </c>
      <c r="T221">
        <f t="shared" si="114"/>
        <v>3.2456129124352152E-3</v>
      </c>
      <c r="U221">
        <f t="shared" si="114"/>
        <v>3.1781529538031724E-3</v>
      </c>
      <c r="V221">
        <f t="shared" si="114"/>
        <v>3.116825465410047E-3</v>
      </c>
      <c r="W221">
        <f t="shared" si="114"/>
        <v>3.0651101128314115E-3</v>
      </c>
      <c r="X221">
        <f t="shared" si="114"/>
        <v>3.0242278002834905E-3</v>
      </c>
      <c r="Y221">
        <f t="shared" si="114"/>
        <v>2.9923004602380563E-3</v>
      </c>
      <c r="Z221">
        <f t="shared" si="114"/>
        <v>2.9626829029965798E-3</v>
      </c>
      <c r="AA221">
        <f t="shared" si="114"/>
        <v>2.9392006232518606E-3</v>
      </c>
      <c r="AB221">
        <f t="shared" si="114"/>
        <v>2.9187336616169723E-3</v>
      </c>
      <c r="AC221">
        <f t="shared" si="114"/>
        <v>2.9021241703716832E-3</v>
      </c>
      <c r="AD221">
        <f t="shared" si="114"/>
        <v>2.8877097252888403E-3</v>
      </c>
      <c r="AE221">
        <f t="shared" si="114"/>
        <v>2.8783713912911577E-3</v>
      </c>
    </row>
    <row r="222" spans="1:31" x14ac:dyDescent="0.35">
      <c r="A222" s="18" t="str">
        <f t="shared" si="112"/>
        <v>LDP000:fa_SmallCrossCar</v>
      </c>
      <c r="B222">
        <f t="shared" ref="B222" si="121">IF(B129=0,"",B54)</f>
        <v>0.29284498919010082</v>
      </c>
      <c r="C222">
        <f t="shared" si="114"/>
        <v>0.2726681231602156</v>
      </c>
      <c r="D222">
        <f t="shared" si="114"/>
        <v>0.22010040616469084</v>
      </c>
      <c r="E222">
        <f t="shared" si="114"/>
        <v>0.208851634327195</v>
      </c>
      <c r="F222">
        <f t="shared" si="114"/>
        <v>0.17996425257117868</v>
      </c>
      <c r="G222">
        <f t="shared" si="114"/>
        <v>0.17255136330058876</v>
      </c>
      <c r="H222">
        <f t="shared" si="114"/>
        <v>0.16110074568938992</v>
      </c>
      <c r="I222">
        <f t="shared" si="114"/>
        <v>0.14986791174288616</v>
      </c>
      <c r="J222">
        <f t="shared" si="114"/>
        <v>0.14100835881655024</v>
      </c>
      <c r="K222">
        <f t="shared" si="114"/>
        <v>0.13312822965688292</v>
      </c>
      <c r="L222">
        <f t="shared" si="114"/>
        <v>0.12571890652846876</v>
      </c>
      <c r="M222">
        <f t="shared" si="114"/>
        <v>0.11999858078562656</v>
      </c>
      <c r="N222">
        <f t="shared" si="114"/>
        <v>0.11478518129621758</v>
      </c>
      <c r="O222">
        <f t="shared" si="114"/>
        <v>0.1100341587837451</v>
      </c>
      <c r="P222">
        <f t="shared" si="114"/>
        <v>0.10556913056609731</v>
      </c>
      <c r="Q222">
        <f t="shared" si="114"/>
        <v>0.10297353875756124</v>
      </c>
      <c r="R222">
        <f t="shared" si="114"/>
        <v>9.9351673573591717E-2</v>
      </c>
      <c r="S222">
        <f t="shared" si="114"/>
        <v>9.7117493863205895E-2</v>
      </c>
      <c r="T222">
        <f t="shared" si="114"/>
        <v>9.5280966415594817E-2</v>
      </c>
      <c r="U222">
        <f t="shared" si="114"/>
        <v>9.2768881551862109E-2</v>
      </c>
      <c r="V222">
        <f t="shared" si="114"/>
        <v>9.1288163292905358E-2</v>
      </c>
      <c r="W222">
        <f t="shared" si="114"/>
        <v>9.0405236787694215E-2</v>
      </c>
      <c r="X222">
        <f t="shared" si="114"/>
        <v>8.9375181709235266E-2</v>
      </c>
      <c r="Y222">
        <f t="shared" si="114"/>
        <v>8.8362057332548219E-2</v>
      </c>
      <c r="Z222">
        <f t="shared" si="114"/>
        <v>8.8133506272661102E-2</v>
      </c>
      <c r="AA222">
        <f t="shared" si="114"/>
        <v>8.769546854881069E-2</v>
      </c>
      <c r="AB222">
        <f t="shared" si="114"/>
        <v>8.7361867851436459E-2</v>
      </c>
      <c r="AC222">
        <f t="shared" si="114"/>
        <v>8.7107306916748298E-2</v>
      </c>
      <c r="AD222">
        <f t="shared" si="114"/>
        <v>8.7070869901330991E-2</v>
      </c>
      <c r="AE222">
        <f t="shared" si="114"/>
        <v>8.6923041258461328E-2</v>
      </c>
    </row>
    <row r="223" spans="1:31" x14ac:dyDescent="0.35">
      <c r="A223" s="18" t="str">
        <f t="shared" si="112"/>
        <v>LDP000:fa_LargeCrossCar</v>
      </c>
      <c r="B223">
        <f t="shared" ref="B223" si="122">IF(B130=0,"",B55)</f>
        <v>5.0515075490077492E-2</v>
      </c>
      <c r="C223">
        <f t="shared" si="114"/>
        <v>6.606800167882583E-2</v>
      </c>
      <c r="D223">
        <f t="shared" si="114"/>
        <v>7.0654940388201692E-2</v>
      </c>
      <c r="E223">
        <f t="shared" si="114"/>
        <v>6.3943991646531112E-2</v>
      </c>
      <c r="F223">
        <f t="shared" si="114"/>
        <v>6.0488445663166218E-2</v>
      </c>
      <c r="G223">
        <f t="shared" si="114"/>
        <v>5.5376686916034576E-2</v>
      </c>
      <c r="H223">
        <f t="shared" si="114"/>
        <v>5.0968277890982114E-2</v>
      </c>
      <c r="I223">
        <f t="shared" si="114"/>
        <v>4.7529407083020052E-2</v>
      </c>
      <c r="J223">
        <f t="shared" si="114"/>
        <v>4.4991839720637423E-2</v>
      </c>
      <c r="K223">
        <f t="shared" si="114"/>
        <v>4.2422179227600734E-2</v>
      </c>
      <c r="L223">
        <f t="shared" si="114"/>
        <v>4.0500023180921198E-2</v>
      </c>
      <c r="M223">
        <f t="shared" si="114"/>
        <v>3.8603761105352415E-2</v>
      </c>
      <c r="N223">
        <f t="shared" si="114"/>
        <v>3.6915863208977301E-2</v>
      </c>
      <c r="O223">
        <f t="shared" si="114"/>
        <v>3.5513871666666669E-2</v>
      </c>
      <c r="P223">
        <f t="shared" si="114"/>
        <v>3.4357802536108997E-2</v>
      </c>
      <c r="Q223">
        <f t="shared" si="114"/>
        <v>3.3007952440509206E-2</v>
      </c>
      <c r="R223">
        <f t="shared" si="114"/>
        <v>3.2298017109063978E-2</v>
      </c>
      <c r="S223">
        <f t="shared" si="114"/>
        <v>3.1487281532731608E-2</v>
      </c>
      <c r="T223">
        <f t="shared" si="114"/>
        <v>3.0714415110410113E-2</v>
      </c>
      <c r="U223">
        <f t="shared" si="114"/>
        <v>3.0465428450378373E-2</v>
      </c>
      <c r="V223">
        <f t="shared" si="114"/>
        <v>3.0024623361751778E-2</v>
      </c>
      <c r="W223">
        <f t="shared" si="114"/>
        <v>2.9604840497828317E-2</v>
      </c>
      <c r="X223">
        <f t="shared" si="114"/>
        <v>2.9413062228280024E-2</v>
      </c>
      <c r="Y223">
        <f t="shared" si="114"/>
        <v>2.9331664801854188E-2</v>
      </c>
      <c r="Z223">
        <f t="shared" si="114"/>
        <v>2.9088295547036101E-2</v>
      </c>
      <c r="AA223">
        <f t="shared" si="114"/>
        <v>2.8983687072062579E-2</v>
      </c>
      <c r="AB223">
        <f t="shared" si="114"/>
        <v>2.8904754839341865E-2</v>
      </c>
      <c r="AC223">
        <f t="shared" si="114"/>
        <v>2.8857180477026151E-2</v>
      </c>
      <c r="AD223">
        <f t="shared" si="114"/>
        <v>2.8800583007166349E-2</v>
      </c>
      <c r="AE223">
        <f t="shared" si="114"/>
        <v>2.8854300359332986E-2</v>
      </c>
    </row>
    <row r="224" spans="1:31" x14ac:dyDescent="0.35">
      <c r="A224" s="18" t="str">
        <f t="shared" si="112"/>
        <v>LDP000:fa_SmallPickup</v>
      </c>
      <c r="B224" t="str">
        <f t="shared" ref="B224" si="123">IF(B131=0,"",B56)</f>
        <v/>
      </c>
      <c r="C224" t="str">
        <f t="shared" si="114"/>
        <v/>
      </c>
      <c r="D224" t="str">
        <f t="shared" si="114"/>
        <v/>
      </c>
      <c r="E224" t="str">
        <f t="shared" si="114"/>
        <v/>
      </c>
      <c r="F224" t="str">
        <f t="shared" si="114"/>
        <v/>
      </c>
      <c r="G224" t="str">
        <f t="shared" ref="C224:AE231" si="124">IF(G131=0,"",G56)</f>
        <v/>
      </c>
      <c r="H224" t="str">
        <f t="shared" si="124"/>
        <v/>
      </c>
      <c r="I224" t="str">
        <f t="shared" si="124"/>
        <v/>
      </c>
      <c r="J224" t="str">
        <f t="shared" si="124"/>
        <v/>
      </c>
      <c r="K224" t="str">
        <f t="shared" si="124"/>
        <v/>
      </c>
      <c r="L224" t="str">
        <f t="shared" si="124"/>
        <v/>
      </c>
      <c r="M224" t="str">
        <f t="shared" si="124"/>
        <v/>
      </c>
      <c r="N224" t="str">
        <f t="shared" si="124"/>
        <v/>
      </c>
      <c r="O224" t="str">
        <f t="shared" si="124"/>
        <v/>
      </c>
      <c r="P224" t="str">
        <f t="shared" si="124"/>
        <v/>
      </c>
      <c r="Q224" t="str">
        <f t="shared" si="124"/>
        <v/>
      </c>
      <c r="R224" t="str">
        <f t="shared" si="124"/>
        <v/>
      </c>
      <c r="S224" t="str">
        <f t="shared" si="124"/>
        <v/>
      </c>
      <c r="T224" t="str">
        <f t="shared" si="124"/>
        <v/>
      </c>
      <c r="U224" t="str">
        <f t="shared" si="124"/>
        <v/>
      </c>
      <c r="V224" t="str">
        <f t="shared" si="124"/>
        <v/>
      </c>
      <c r="W224" t="str">
        <f t="shared" si="124"/>
        <v/>
      </c>
      <c r="X224" t="str">
        <f t="shared" si="124"/>
        <v/>
      </c>
      <c r="Y224" t="str">
        <f t="shared" si="124"/>
        <v/>
      </c>
      <c r="Z224" t="str">
        <f t="shared" si="124"/>
        <v/>
      </c>
      <c r="AA224" t="str">
        <f t="shared" si="124"/>
        <v/>
      </c>
      <c r="AB224" t="str">
        <f t="shared" si="124"/>
        <v/>
      </c>
      <c r="AC224" t="str">
        <f t="shared" si="124"/>
        <v/>
      </c>
      <c r="AD224" t="str">
        <f t="shared" si="124"/>
        <v/>
      </c>
      <c r="AE224" t="str">
        <f t="shared" si="124"/>
        <v/>
      </c>
    </row>
    <row r="225" spans="1:31" x14ac:dyDescent="0.35">
      <c r="A225" s="18" t="str">
        <f t="shared" si="112"/>
        <v>LDP000:fa_LargePickup</v>
      </c>
      <c r="B225" t="str">
        <f t="shared" ref="B225" si="125">IF(B132=0,"",B57)</f>
        <v/>
      </c>
      <c r="C225" t="str">
        <f t="shared" si="124"/>
        <v/>
      </c>
      <c r="D225" t="str">
        <f t="shared" si="124"/>
        <v/>
      </c>
      <c r="E225" t="str">
        <f t="shared" si="124"/>
        <v/>
      </c>
      <c r="F225" t="str">
        <f t="shared" si="124"/>
        <v/>
      </c>
      <c r="G225" t="str">
        <f t="shared" si="124"/>
        <v/>
      </c>
      <c r="H225" t="str">
        <f t="shared" si="124"/>
        <v/>
      </c>
      <c r="I225" t="str">
        <f t="shared" si="124"/>
        <v/>
      </c>
      <c r="J225" t="str">
        <f t="shared" si="124"/>
        <v/>
      </c>
      <c r="K225" t="str">
        <f t="shared" si="124"/>
        <v/>
      </c>
      <c r="L225" t="str">
        <f t="shared" si="124"/>
        <v/>
      </c>
      <c r="M225" t="str">
        <f t="shared" si="124"/>
        <v/>
      </c>
      <c r="N225" t="str">
        <f t="shared" si="124"/>
        <v/>
      </c>
      <c r="O225" t="str">
        <f t="shared" si="124"/>
        <v/>
      </c>
      <c r="P225" t="str">
        <f t="shared" si="124"/>
        <v/>
      </c>
      <c r="Q225" t="str">
        <f t="shared" si="124"/>
        <v/>
      </c>
      <c r="R225" t="str">
        <f t="shared" si="124"/>
        <v/>
      </c>
      <c r="S225" t="str">
        <f t="shared" si="124"/>
        <v/>
      </c>
      <c r="T225" t="str">
        <f t="shared" si="124"/>
        <v/>
      </c>
      <c r="U225" t="str">
        <f t="shared" si="124"/>
        <v/>
      </c>
      <c r="V225" t="str">
        <f t="shared" si="124"/>
        <v/>
      </c>
      <c r="W225" t="str">
        <f t="shared" si="124"/>
        <v/>
      </c>
      <c r="X225" t="str">
        <f t="shared" si="124"/>
        <v/>
      </c>
      <c r="Y225" t="str">
        <f t="shared" si="124"/>
        <v/>
      </c>
      <c r="Z225" t="str">
        <f t="shared" si="124"/>
        <v/>
      </c>
      <c r="AA225" t="str">
        <f t="shared" si="124"/>
        <v/>
      </c>
      <c r="AB225" t="str">
        <f t="shared" si="124"/>
        <v/>
      </c>
      <c r="AC225" t="str">
        <f t="shared" si="124"/>
        <v/>
      </c>
      <c r="AD225" t="str">
        <f t="shared" si="124"/>
        <v/>
      </c>
      <c r="AE225" t="str">
        <f t="shared" si="124"/>
        <v/>
      </c>
    </row>
    <row r="226" spans="1:31" x14ac:dyDescent="0.35">
      <c r="A226" s="18" t="str">
        <f t="shared" si="112"/>
        <v>LDP000:fa_SmallVan</v>
      </c>
      <c r="B226">
        <f t="shared" ref="B226" si="126">IF(B133=0,"",B58)</f>
        <v>8.6912790669149351E-4</v>
      </c>
      <c r="C226">
        <f t="shared" si="124"/>
        <v>1.912948128072197E-3</v>
      </c>
      <c r="D226">
        <f t="shared" si="124"/>
        <v>2.5231686181249628E-3</v>
      </c>
      <c r="E226">
        <f t="shared" si="124"/>
        <v>3.5073246278903565E-3</v>
      </c>
      <c r="F226">
        <f t="shared" si="124"/>
        <v>4.0598305847068744E-3</v>
      </c>
      <c r="G226">
        <f t="shared" si="124"/>
        <v>4.916746794038084E-3</v>
      </c>
      <c r="H226">
        <f t="shared" si="124"/>
        <v>5.4738028573340846E-3</v>
      </c>
      <c r="I226">
        <f t="shared" si="124"/>
        <v>5.9253308739156251E-3</v>
      </c>
      <c r="J226">
        <f t="shared" si="124"/>
        <v>6.4149418895116904E-3</v>
      </c>
      <c r="K226">
        <f t="shared" si="124"/>
        <v>6.7899848538265674E-3</v>
      </c>
      <c r="L226">
        <f t="shared" si="124"/>
        <v>7.0394806118669823E-3</v>
      </c>
      <c r="M226">
        <f t="shared" si="124"/>
        <v>7.3626680735903562E-3</v>
      </c>
      <c r="N226">
        <f t="shared" si="124"/>
        <v>7.5898522727944973E-3</v>
      </c>
      <c r="O226">
        <f t="shared" si="124"/>
        <v>7.805710667844086E-3</v>
      </c>
      <c r="P226">
        <f t="shared" si="124"/>
        <v>7.9531231834047353E-3</v>
      </c>
      <c r="Q226">
        <f t="shared" si="124"/>
        <v>8.1803749060764298E-3</v>
      </c>
      <c r="R226">
        <f t="shared" si="124"/>
        <v>8.2589777619621399E-3</v>
      </c>
      <c r="S226">
        <f t="shared" si="124"/>
        <v>8.3877595145144396E-3</v>
      </c>
      <c r="T226">
        <f t="shared" si="124"/>
        <v>8.4942676848122293E-3</v>
      </c>
      <c r="U226">
        <f t="shared" si="124"/>
        <v>8.5226248738361956E-3</v>
      </c>
      <c r="V226">
        <f t="shared" si="124"/>
        <v>8.5881847543390517E-3</v>
      </c>
      <c r="W226">
        <f t="shared" si="124"/>
        <v>8.6703004260687503E-3</v>
      </c>
      <c r="X226">
        <f t="shared" si="124"/>
        <v>8.6996336933662238E-3</v>
      </c>
      <c r="Y226">
        <f t="shared" si="124"/>
        <v>8.7059992723742263E-3</v>
      </c>
      <c r="Z226">
        <f t="shared" si="124"/>
        <v>8.7732391253727872E-3</v>
      </c>
      <c r="AA226">
        <f t="shared" si="124"/>
        <v>8.798546295155538E-3</v>
      </c>
      <c r="AB226">
        <f t="shared" si="124"/>
        <v>8.8208422560831432E-3</v>
      </c>
      <c r="AC226">
        <f t="shared" si="124"/>
        <v>8.8375671015358953E-3</v>
      </c>
      <c r="AD226">
        <f t="shared" si="124"/>
        <v>8.8644661760077133E-3</v>
      </c>
      <c r="AE226">
        <f t="shared" si="124"/>
        <v>8.866709161955982E-3</v>
      </c>
    </row>
    <row r="227" spans="1:31" x14ac:dyDescent="0.35">
      <c r="A227" s="18" t="str">
        <f t="shared" si="112"/>
        <v>LDP000:fa_LargeVan</v>
      </c>
      <c r="B227" t="str">
        <f t="shared" ref="B227" si="127">IF(B134=0,"",B59)</f>
        <v/>
      </c>
      <c r="C227" t="str">
        <f t="shared" si="124"/>
        <v/>
      </c>
      <c r="D227" t="str">
        <f t="shared" si="124"/>
        <v/>
      </c>
      <c r="E227" t="str">
        <f t="shared" si="124"/>
        <v/>
      </c>
      <c r="F227" t="str">
        <f t="shared" si="124"/>
        <v/>
      </c>
      <c r="G227" t="str">
        <f t="shared" si="124"/>
        <v/>
      </c>
      <c r="H227" t="str">
        <f t="shared" si="124"/>
        <v/>
      </c>
      <c r="I227" t="str">
        <f t="shared" si="124"/>
        <v/>
      </c>
      <c r="J227" t="str">
        <f t="shared" si="124"/>
        <v/>
      </c>
      <c r="K227" t="str">
        <f t="shared" si="124"/>
        <v/>
      </c>
      <c r="L227" t="str">
        <f t="shared" si="124"/>
        <v/>
      </c>
      <c r="M227" t="str">
        <f t="shared" si="124"/>
        <v/>
      </c>
      <c r="N227" t="str">
        <f t="shared" si="124"/>
        <v/>
      </c>
      <c r="O227" t="str">
        <f t="shared" si="124"/>
        <v/>
      </c>
      <c r="P227" t="str">
        <f t="shared" si="124"/>
        <v/>
      </c>
      <c r="Q227" t="str">
        <f t="shared" si="124"/>
        <v/>
      </c>
      <c r="R227" t="str">
        <f t="shared" si="124"/>
        <v/>
      </c>
      <c r="S227" t="str">
        <f t="shared" si="124"/>
        <v/>
      </c>
      <c r="T227" t="str">
        <f t="shared" si="124"/>
        <v/>
      </c>
      <c r="U227" t="str">
        <f t="shared" si="124"/>
        <v/>
      </c>
      <c r="V227" t="str">
        <f t="shared" si="124"/>
        <v/>
      </c>
      <c r="W227" t="str">
        <f t="shared" si="124"/>
        <v/>
      </c>
      <c r="X227" t="str">
        <f t="shared" si="124"/>
        <v/>
      </c>
      <c r="Y227" t="str">
        <f t="shared" si="124"/>
        <v/>
      </c>
      <c r="Z227" t="str">
        <f t="shared" si="124"/>
        <v/>
      </c>
      <c r="AA227" t="str">
        <f t="shared" si="124"/>
        <v/>
      </c>
      <c r="AB227" t="str">
        <f t="shared" si="124"/>
        <v/>
      </c>
      <c r="AC227" t="str">
        <f t="shared" si="124"/>
        <v/>
      </c>
      <c r="AD227" t="str">
        <f t="shared" si="124"/>
        <v/>
      </c>
      <c r="AE227" t="str">
        <f t="shared" si="124"/>
        <v/>
      </c>
    </row>
    <row r="228" spans="1:31" x14ac:dyDescent="0.35">
      <c r="A228" s="18" t="str">
        <f t="shared" si="112"/>
        <v>LDP000:fa_SmallUtility</v>
      </c>
      <c r="B228">
        <f t="shared" ref="B228" si="128">IF(B135=0,"",B60)</f>
        <v>1.7193059015773453E-3</v>
      </c>
      <c r="C228">
        <f t="shared" si="124"/>
        <v>4.9912551148539163E-3</v>
      </c>
      <c r="D228">
        <f t="shared" si="124"/>
        <v>7.886392496579386E-3</v>
      </c>
      <c r="E228">
        <f t="shared" si="124"/>
        <v>1.029970950391026E-2</v>
      </c>
      <c r="F228">
        <f t="shared" si="124"/>
        <v>1.2712652384430733E-2</v>
      </c>
      <c r="G228">
        <f t="shared" si="124"/>
        <v>1.4345761273643452E-2</v>
      </c>
      <c r="H228">
        <f t="shared" si="124"/>
        <v>1.5742246211131464E-2</v>
      </c>
      <c r="I228">
        <f t="shared" si="124"/>
        <v>1.6914444335514187E-2</v>
      </c>
      <c r="J228">
        <f t="shared" si="124"/>
        <v>1.7839147361662318E-2</v>
      </c>
      <c r="K228">
        <f t="shared" si="124"/>
        <v>1.8650892525959657E-2</v>
      </c>
      <c r="L228">
        <f t="shared" si="124"/>
        <v>1.9337948850419097E-2</v>
      </c>
      <c r="M228">
        <f t="shared" si="124"/>
        <v>1.9876515304065093E-2</v>
      </c>
      <c r="N228">
        <f t="shared" si="124"/>
        <v>2.0357075414109294E-2</v>
      </c>
      <c r="O228">
        <f t="shared" si="124"/>
        <v>2.0755293391326125E-2</v>
      </c>
      <c r="P228">
        <f t="shared" si="124"/>
        <v>2.1124933703544995E-2</v>
      </c>
      <c r="Q228">
        <f t="shared" si="124"/>
        <v>2.1363639525189677E-2</v>
      </c>
      <c r="R228">
        <f t="shared" si="124"/>
        <v>2.1645490459266947E-2</v>
      </c>
      <c r="S228">
        <f t="shared" si="124"/>
        <v>2.182255893011005E-2</v>
      </c>
      <c r="T228">
        <f t="shared" si="124"/>
        <v>2.1969477055843487E-2</v>
      </c>
      <c r="U228">
        <f t="shared" si="124"/>
        <v>2.2116741444522768E-2</v>
      </c>
      <c r="V228">
        <f t="shared" si="124"/>
        <v>2.2205695096698657E-2</v>
      </c>
      <c r="W228">
        <f t="shared" si="124"/>
        <v>2.2246660892952221E-2</v>
      </c>
      <c r="X228">
        <f t="shared" si="124"/>
        <v>2.2279279110459585E-2</v>
      </c>
      <c r="Y228">
        <f t="shared" si="124"/>
        <v>2.2312991071651102E-2</v>
      </c>
      <c r="Z228">
        <f t="shared" si="124"/>
        <v>2.229794714467349E-2</v>
      </c>
      <c r="AA228">
        <f t="shared" si="124"/>
        <v>2.2291545178638586E-2</v>
      </c>
      <c r="AB228">
        <f t="shared" si="124"/>
        <v>2.227443490631453E-2</v>
      </c>
      <c r="AC228">
        <f t="shared" si="124"/>
        <v>2.2253325815535553E-2</v>
      </c>
      <c r="AD228">
        <f t="shared" si="124"/>
        <v>2.221424049239458E-2</v>
      </c>
      <c r="AE228">
        <f t="shared" si="124"/>
        <v>2.2187803078476082E-2</v>
      </c>
    </row>
    <row r="229" spans="1:31" x14ac:dyDescent="0.35">
      <c r="A229" s="18" t="str">
        <f t="shared" si="112"/>
        <v>LDP000:fa_LargeUtility</v>
      </c>
      <c r="B229" t="str">
        <f t="shared" ref="B229" si="129">IF(B136=0,"",B61)</f>
        <v/>
      </c>
      <c r="C229" t="str">
        <f t="shared" si="124"/>
        <v/>
      </c>
      <c r="D229" t="str">
        <f t="shared" si="124"/>
        <v/>
      </c>
      <c r="E229" t="str">
        <f t="shared" si="124"/>
        <v/>
      </c>
      <c r="F229" t="str">
        <f t="shared" si="124"/>
        <v/>
      </c>
      <c r="G229" t="str">
        <f t="shared" si="124"/>
        <v/>
      </c>
      <c r="H229" t="str">
        <f t="shared" si="124"/>
        <v/>
      </c>
      <c r="I229" t="str">
        <f t="shared" si="124"/>
        <v/>
      </c>
      <c r="J229" t="str">
        <f t="shared" si="124"/>
        <v/>
      </c>
      <c r="K229" t="str">
        <f t="shared" si="124"/>
        <v/>
      </c>
      <c r="L229" t="str">
        <f t="shared" si="124"/>
        <v/>
      </c>
      <c r="M229" t="str">
        <f t="shared" si="124"/>
        <v/>
      </c>
      <c r="N229" t="str">
        <f t="shared" si="124"/>
        <v/>
      </c>
      <c r="O229" t="str">
        <f t="shared" si="124"/>
        <v/>
      </c>
      <c r="P229" t="str">
        <f t="shared" si="124"/>
        <v/>
      </c>
      <c r="Q229" t="str">
        <f t="shared" si="124"/>
        <v/>
      </c>
      <c r="R229" t="str">
        <f t="shared" si="124"/>
        <v/>
      </c>
      <c r="S229" t="str">
        <f t="shared" si="124"/>
        <v/>
      </c>
      <c r="T229" t="str">
        <f t="shared" si="124"/>
        <v/>
      </c>
      <c r="U229" t="str">
        <f t="shared" si="124"/>
        <v/>
      </c>
      <c r="V229" t="str">
        <f t="shared" si="124"/>
        <v/>
      </c>
      <c r="W229" t="str">
        <f t="shared" si="124"/>
        <v/>
      </c>
      <c r="X229" t="str">
        <f t="shared" si="124"/>
        <v/>
      </c>
      <c r="Y229" t="str">
        <f t="shared" si="124"/>
        <v/>
      </c>
      <c r="Z229" t="str">
        <f t="shared" si="124"/>
        <v/>
      </c>
      <c r="AA229" t="str">
        <f t="shared" si="124"/>
        <v/>
      </c>
      <c r="AB229" t="str">
        <f t="shared" si="124"/>
        <v/>
      </c>
      <c r="AC229" t="str">
        <f t="shared" si="124"/>
        <v/>
      </c>
      <c r="AD229" t="str">
        <f t="shared" si="124"/>
        <v/>
      </c>
      <c r="AE229" t="str">
        <f t="shared" si="124"/>
        <v/>
      </c>
    </row>
    <row r="230" spans="1:31" x14ac:dyDescent="0.35">
      <c r="A230" s="18" t="str">
        <f t="shared" si="112"/>
        <v>LDP000:fa_SmallCrossTrk</v>
      </c>
      <c r="B230">
        <f t="shared" ref="B230" si="130">IF(B137=0,"",B62)</f>
        <v>1.0214553461913902E-2</v>
      </c>
      <c r="C230">
        <f t="shared" si="124"/>
        <v>2.554761735564922E-2</v>
      </c>
      <c r="D230">
        <f t="shared" si="124"/>
        <v>4.0811163122291043E-2</v>
      </c>
      <c r="E230">
        <f t="shared" si="124"/>
        <v>5.4843105694831598E-2</v>
      </c>
      <c r="F230">
        <f t="shared" si="124"/>
        <v>6.8368385916886765E-2</v>
      </c>
      <c r="G230">
        <f t="shared" si="124"/>
        <v>7.8334606146714059E-2</v>
      </c>
      <c r="H230">
        <f t="shared" si="124"/>
        <v>8.7236869066112444E-2</v>
      </c>
      <c r="I230">
        <f t="shared" si="124"/>
        <v>9.4711529087259216E-2</v>
      </c>
      <c r="J230">
        <f t="shared" si="124"/>
        <v>0.10087053786035959</v>
      </c>
      <c r="K230">
        <f t="shared" si="124"/>
        <v>0.10632920288980337</v>
      </c>
      <c r="L230">
        <f t="shared" si="124"/>
        <v>0.11100444267315379</v>
      </c>
      <c r="M230">
        <f t="shared" si="124"/>
        <v>0.11496560230813914</v>
      </c>
      <c r="N230">
        <f t="shared" si="124"/>
        <v>0.11850212908350591</v>
      </c>
      <c r="O230">
        <f t="shared" si="124"/>
        <v>0.12155805045584352</v>
      </c>
      <c r="P230">
        <f t="shared" si="124"/>
        <v>0.12433828260403446</v>
      </c>
      <c r="Q230">
        <f t="shared" si="124"/>
        <v>0.12645059967882805</v>
      </c>
      <c r="R230">
        <f t="shared" si="124"/>
        <v>0.12859616981794017</v>
      </c>
      <c r="S230">
        <f t="shared" si="124"/>
        <v>0.13021463776388079</v>
      </c>
      <c r="T230">
        <f t="shared" si="124"/>
        <v>0.13154196404466792</v>
      </c>
      <c r="U230">
        <f t="shared" si="124"/>
        <v>0.13290689093295421</v>
      </c>
      <c r="V230">
        <f t="shared" si="124"/>
        <v>0.13389796550401803</v>
      </c>
      <c r="W230">
        <f t="shared" si="124"/>
        <v>0.13463965655968974</v>
      </c>
      <c r="X230">
        <f t="shared" si="124"/>
        <v>0.13534372381797957</v>
      </c>
      <c r="Y230">
        <f t="shared" si="124"/>
        <v>0.1359634845932596</v>
      </c>
      <c r="Z230">
        <f t="shared" si="124"/>
        <v>0.13634645592292671</v>
      </c>
      <c r="AA230">
        <f t="shared" si="124"/>
        <v>0.13671704995195255</v>
      </c>
      <c r="AB230">
        <f t="shared" si="124"/>
        <v>0.13702458674873116</v>
      </c>
      <c r="AC230">
        <f t="shared" si="124"/>
        <v>0.13728628657841666</v>
      </c>
      <c r="AD230">
        <f t="shared" si="124"/>
        <v>0.13744714672228939</v>
      </c>
      <c r="AE230">
        <f t="shared" si="124"/>
        <v>0.13762264633479368</v>
      </c>
    </row>
    <row r="231" spans="1:31" x14ac:dyDescent="0.35">
      <c r="A231" s="18" t="str">
        <f t="shared" si="112"/>
        <v>LDP000:fa_LargeCrossTrk</v>
      </c>
      <c r="B231">
        <f t="shared" ref="B231" si="131">IF(B138=0,"",B63)</f>
        <v>2.4690559660050525E-2</v>
      </c>
      <c r="C231">
        <f t="shared" si="124"/>
        <v>5.889678313994947E-2</v>
      </c>
      <c r="D231">
        <f t="shared" si="124"/>
        <v>8.9708002224447636E-2</v>
      </c>
      <c r="E231">
        <f t="shared" si="124"/>
        <v>0.12109539199581822</v>
      </c>
      <c r="F231">
        <f t="shared" si="124"/>
        <v>0.14925583338768295</v>
      </c>
      <c r="G231">
        <f t="shared" si="124"/>
        <v>0.17264766948368959</v>
      </c>
      <c r="H231">
        <f t="shared" si="124"/>
        <v>0.19138701746835285</v>
      </c>
      <c r="I231">
        <f t="shared" si="124"/>
        <v>0.20783170691518207</v>
      </c>
      <c r="J231">
        <f t="shared" si="124"/>
        <v>0.22128992936002362</v>
      </c>
      <c r="K231">
        <f t="shared" si="124"/>
        <v>0.23317700970597127</v>
      </c>
      <c r="L231">
        <f t="shared" si="124"/>
        <v>0.2430149842326324</v>
      </c>
      <c r="M231">
        <f t="shared" si="124"/>
        <v>0.25155727770000114</v>
      </c>
      <c r="N231">
        <f t="shared" si="124"/>
        <v>0.25910179800700656</v>
      </c>
      <c r="O231">
        <f t="shared" si="124"/>
        <v>0.26554838104403289</v>
      </c>
      <c r="P231">
        <f t="shared" si="124"/>
        <v>0.27123587235429802</v>
      </c>
      <c r="Q231">
        <f t="shared" si="124"/>
        <v>0.27638516046470019</v>
      </c>
      <c r="R231">
        <f t="shared" si="124"/>
        <v>0.28048480438855539</v>
      </c>
      <c r="S231">
        <f t="shared" si="124"/>
        <v>0.28395822447691554</v>
      </c>
      <c r="T231">
        <f t="shared" si="124"/>
        <v>0.28695639918276045</v>
      </c>
      <c r="U231">
        <f t="shared" si="124"/>
        <v>0.28925075145768714</v>
      </c>
      <c r="V231">
        <f t="shared" si="124"/>
        <v>0.29133316903087297</v>
      </c>
      <c r="W231">
        <f t="shared" si="124"/>
        <v>0.29307206807316788</v>
      </c>
      <c r="X231">
        <f t="shared" si="124"/>
        <v>0.29430557338516761</v>
      </c>
      <c r="Y231">
        <f t="shared" si="124"/>
        <v>0.29524740530700855</v>
      </c>
      <c r="Z231">
        <f t="shared" si="124"/>
        <v>0.29618681130579527</v>
      </c>
      <c r="AA231">
        <f t="shared" si="124"/>
        <v>0.29687354646024755</v>
      </c>
      <c r="AB231">
        <f t="shared" si="124"/>
        <v>0.2974371800750078</v>
      </c>
      <c r="AC231">
        <f t="shared" si="124"/>
        <v>0.29787739528843371</v>
      </c>
      <c r="AD231">
        <f t="shared" si="124"/>
        <v>0.29822933602169538</v>
      </c>
      <c r="AE231">
        <f t="shared" ref="AE231" si="132">IF(AE138=0,"",AE63)</f>
        <v>0.29838852107663172</v>
      </c>
    </row>
    <row r="232" spans="1:31" x14ac:dyDescent="0.35">
      <c r="A232" s="18"/>
    </row>
    <row r="233" spans="1:31" x14ac:dyDescent="0.35">
      <c r="A233" s="18" t="str">
        <f t="shared" si="112"/>
        <v>Plug-in 50 Gasoline Hybrid</v>
      </c>
    </row>
    <row r="234" spans="1:31" x14ac:dyDescent="0.35">
      <c r="A234" s="18" t="str">
        <f t="shared" si="112"/>
        <v>LDP000:da_Mini-compactC</v>
      </c>
      <c r="B234" t="str">
        <f t="shared" ref="B234" si="133">IF(B141=0,"",B48)</f>
        <v/>
      </c>
      <c r="C234">
        <f t="shared" ref="C234:AE242" si="134">IF(C141=0,"",C48)</f>
        <v>4.3977993003508067E-3</v>
      </c>
      <c r="D234">
        <f t="shared" si="134"/>
        <v>3.160258392252327E-3</v>
      </c>
      <c r="E234">
        <f t="shared" si="134"/>
        <v>3.1072242580669198E-3</v>
      </c>
      <c r="F234">
        <f t="shared" si="134"/>
        <v>2.656121767221048E-3</v>
      </c>
      <c r="G234">
        <f t="shared" si="134"/>
        <v>2.5380313605261758E-3</v>
      </c>
      <c r="H234">
        <f t="shared" si="134"/>
        <v>2.3790676752571509E-3</v>
      </c>
      <c r="I234">
        <f t="shared" si="134"/>
        <v>2.2402304957011049E-3</v>
      </c>
      <c r="J234">
        <f t="shared" si="134"/>
        <v>2.0867913428157803E-3</v>
      </c>
      <c r="K234">
        <f t="shared" si="134"/>
        <v>1.9730676509955524E-3</v>
      </c>
      <c r="L234">
        <f t="shared" si="134"/>
        <v>1.8588862956249309E-3</v>
      </c>
      <c r="M234">
        <f t="shared" si="134"/>
        <v>1.7759108568855481E-3</v>
      </c>
      <c r="N234">
        <f t="shared" si="134"/>
        <v>1.6970485115174151E-3</v>
      </c>
      <c r="O234">
        <f t="shared" si="134"/>
        <v>1.6261318962960069E-3</v>
      </c>
      <c r="P234">
        <f t="shared" si="134"/>
        <v>1.5570693753620003E-3</v>
      </c>
      <c r="Q234">
        <f t="shared" si="134"/>
        <v>1.5259843838109181E-3</v>
      </c>
      <c r="R234">
        <f t="shared" si="134"/>
        <v>1.4683843039291333E-3</v>
      </c>
      <c r="S234">
        <f t="shared" si="134"/>
        <v>1.4465456644375521E-3</v>
      </c>
      <c r="T234">
        <f t="shared" si="134"/>
        <v>1.431241455471043E-3</v>
      </c>
      <c r="U234">
        <f t="shared" si="134"/>
        <v>1.3773578532131556E-3</v>
      </c>
      <c r="V234">
        <f t="shared" si="134"/>
        <v>1.3582597989945258E-3</v>
      </c>
      <c r="W234">
        <f t="shared" si="134"/>
        <v>1.3481966251552614E-3</v>
      </c>
      <c r="X234">
        <f t="shared" si="134"/>
        <v>1.3310400935249705E-3</v>
      </c>
      <c r="Y234">
        <f t="shared" si="134"/>
        <v>1.3132738990961697E-3</v>
      </c>
      <c r="Z234">
        <f t="shared" si="134"/>
        <v>1.3129873425091552E-3</v>
      </c>
      <c r="AA234">
        <f t="shared" si="134"/>
        <v>1.3066056854616692E-3</v>
      </c>
      <c r="AB234">
        <f t="shared" si="134"/>
        <v>1.3014762590940583E-3</v>
      </c>
      <c r="AC234">
        <f t="shared" si="134"/>
        <v>1.2978442997838863E-3</v>
      </c>
      <c r="AD234">
        <f t="shared" si="134"/>
        <v>1.2988868676274603E-3</v>
      </c>
      <c r="AE234">
        <f t="shared" si="134"/>
        <v>1.2976693777431477E-3</v>
      </c>
    </row>
    <row r="235" spans="1:31" x14ac:dyDescent="0.35">
      <c r="A235" s="18" t="str">
        <f t="shared" si="112"/>
        <v>LDP000:da_SubcompactCar</v>
      </c>
      <c r="B235">
        <f t="shared" ref="B235" si="135">IF(B142=0,"",B49)</f>
        <v>5.5904368450031432E-2</v>
      </c>
      <c r="C235">
        <f t="shared" ref="C235:O235" si="136">IF(C142=0,"",C49)</f>
        <v>4.6202805403381814E-2</v>
      </c>
      <c r="D235">
        <f t="shared" si="136"/>
        <v>3.3315331676173142E-2</v>
      </c>
      <c r="E235">
        <f t="shared" si="136"/>
        <v>3.1102445751811748E-2</v>
      </c>
      <c r="F235">
        <f t="shared" si="136"/>
        <v>2.5939980246960266E-2</v>
      </c>
      <c r="G235">
        <f t="shared" si="136"/>
        <v>2.4757565006099824E-2</v>
      </c>
      <c r="H235">
        <f t="shared" si="136"/>
        <v>2.2781709938946036E-2</v>
      </c>
      <c r="I235">
        <f t="shared" si="136"/>
        <v>2.1061609253258871E-2</v>
      </c>
      <c r="J235">
        <f t="shared" si="136"/>
        <v>1.9623645995148493E-2</v>
      </c>
      <c r="K235">
        <f t="shared" si="136"/>
        <v>1.8386743853520304E-2</v>
      </c>
      <c r="L235">
        <f t="shared" si="136"/>
        <v>1.7168271682328078E-2</v>
      </c>
      <c r="M235">
        <f t="shared" si="136"/>
        <v>1.6276329252338198E-2</v>
      </c>
      <c r="N235">
        <f t="shared" si="136"/>
        <v>1.5446346335225177E-2</v>
      </c>
      <c r="O235">
        <f t="shared" si="136"/>
        <v>1.4722032235080597E-2</v>
      </c>
      <c r="P235">
        <f t="shared" si="134"/>
        <v>1.4011923616208415E-2</v>
      </c>
      <c r="Q235">
        <f t="shared" si="134"/>
        <v>1.3652575213724292E-2</v>
      </c>
      <c r="R235">
        <f t="shared" si="134"/>
        <v>1.3080686947344353E-2</v>
      </c>
      <c r="S235">
        <f t="shared" si="134"/>
        <v>1.2731616525330884E-2</v>
      </c>
      <c r="T235">
        <f t="shared" si="134"/>
        <v>1.2465455205195214E-2</v>
      </c>
      <c r="U235">
        <f t="shared" si="134"/>
        <v>1.203690528369139E-2</v>
      </c>
      <c r="V235">
        <f t="shared" si="134"/>
        <v>1.1802529732102121E-2</v>
      </c>
      <c r="W235">
        <f t="shared" si="134"/>
        <v>1.1661104605361875E-2</v>
      </c>
      <c r="X235">
        <f t="shared" si="134"/>
        <v>1.1472615565860421E-2</v>
      </c>
      <c r="Y235">
        <f t="shared" si="134"/>
        <v>1.1281137680767363E-2</v>
      </c>
      <c r="Z235">
        <f t="shared" si="134"/>
        <v>1.1232418606075661E-2</v>
      </c>
      <c r="AA235">
        <f t="shared" si="134"/>
        <v>1.1138637047329028E-2</v>
      </c>
      <c r="AB235">
        <f t="shared" si="134"/>
        <v>1.1061830146432408E-2</v>
      </c>
      <c r="AC235">
        <f t="shared" si="134"/>
        <v>1.0995222794918982E-2</v>
      </c>
      <c r="AD235">
        <f t="shared" si="134"/>
        <v>1.0966498761320316E-2</v>
      </c>
      <c r="AE235">
        <f t="shared" si="134"/>
        <v>1.090761215788102E-2</v>
      </c>
    </row>
    <row r="236" spans="1:31" x14ac:dyDescent="0.35">
      <c r="A236" s="18" t="str">
        <f t="shared" si="112"/>
        <v>LDP000:da_CompactCars</v>
      </c>
      <c r="B236">
        <f t="shared" ref="B236" si="137">IF(B143=0,"",B50)</f>
        <v>0.1309317853969087</v>
      </c>
      <c r="C236">
        <f t="shared" si="134"/>
        <v>0.14008347667545068</v>
      </c>
      <c r="D236">
        <f t="shared" si="134"/>
        <v>0.11013141555882333</v>
      </c>
      <c r="E236">
        <f t="shared" si="134"/>
        <v>0.10202948658473583</v>
      </c>
      <c r="F236">
        <f t="shared" si="134"/>
        <v>8.7908979318281205E-2</v>
      </c>
      <c r="G236">
        <f t="shared" si="134"/>
        <v>8.1421053815520075E-2</v>
      </c>
      <c r="H236">
        <f t="shared" si="134"/>
        <v>7.5006263293363407E-2</v>
      </c>
      <c r="I236">
        <f t="shared" si="134"/>
        <v>6.9317139314456308E-2</v>
      </c>
      <c r="J236">
        <f t="shared" si="134"/>
        <v>6.4104791152973184E-2</v>
      </c>
      <c r="K236">
        <f t="shared" si="134"/>
        <v>5.9957614995898155E-2</v>
      </c>
      <c r="L236">
        <f t="shared" si="134"/>
        <v>5.6202965264193126E-2</v>
      </c>
      <c r="M236">
        <f t="shared" si="134"/>
        <v>5.3269199545452055E-2</v>
      </c>
      <c r="N236">
        <f t="shared" si="134"/>
        <v>5.0599477932503883E-2</v>
      </c>
      <c r="O236">
        <f t="shared" si="134"/>
        <v>4.8182821570684202E-2</v>
      </c>
      <c r="P236">
        <f t="shared" si="134"/>
        <v>4.6028759175542416E-2</v>
      </c>
      <c r="Q236">
        <f t="shared" si="134"/>
        <v>4.4667169349035911E-2</v>
      </c>
      <c r="R236">
        <f t="shared" si="134"/>
        <v>4.2902130354595516E-2</v>
      </c>
      <c r="S236">
        <f t="shared" si="134"/>
        <v>4.1757733654157331E-2</v>
      </c>
      <c r="T236">
        <f t="shared" si="134"/>
        <v>4.0904843758282142E-2</v>
      </c>
      <c r="U236">
        <f t="shared" si="134"/>
        <v>3.9571942829301168E-2</v>
      </c>
      <c r="V236">
        <f t="shared" si="134"/>
        <v>3.8822691797298081E-2</v>
      </c>
      <c r="W236">
        <f t="shared" si="134"/>
        <v>3.8314898580801775E-2</v>
      </c>
      <c r="X236">
        <f t="shared" si="134"/>
        <v>3.7740003761780203E-2</v>
      </c>
      <c r="Y236">
        <f t="shared" si="134"/>
        <v>3.7192841393488489E-2</v>
      </c>
      <c r="Z236">
        <f t="shared" si="134"/>
        <v>3.6979235861315143E-2</v>
      </c>
      <c r="AA236">
        <f t="shared" si="134"/>
        <v>3.6691690333193104E-2</v>
      </c>
      <c r="AB236">
        <f t="shared" si="134"/>
        <v>3.6450324349536899E-2</v>
      </c>
      <c r="AC236">
        <f t="shared" si="134"/>
        <v>3.6249516207219973E-2</v>
      </c>
      <c r="AD236">
        <f t="shared" si="134"/>
        <v>3.6140770082869297E-2</v>
      </c>
      <c r="AE236">
        <f t="shared" si="134"/>
        <v>3.6003588001762836E-2</v>
      </c>
    </row>
    <row r="237" spans="1:31" x14ac:dyDescent="0.35">
      <c r="A237" s="18" t="str">
        <f t="shared" si="112"/>
        <v>LDP000:da_MidsizeCars</v>
      </c>
      <c r="B237">
        <f t="shared" ref="B237" si="138">IF(B144=0,"",B51)</f>
        <v>0.30356423714316383</v>
      </c>
      <c r="C237">
        <f t="shared" si="134"/>
        <v>0.24910172603936337</v>
      </c>
      <c r="D237">
        <f t="shared" si="134"/>
        <v>0.25457247417514067</v>
      </c>
      <c r="E237">
        <f t="shared" si="134"/>
        <v>0.22032042808438526</v>
      </c>
      <c r="F237">
        <f t="shared" si="134"/>
        <v>0.2060393646552735</v>
      </c>
      <c r="G237">
        <f t="shared" si="134"/>
        <v>0.18055357011913223</v>
      </c>
      <c r="H237">
        <f t="shared" si="134"/>
        <v>0.16420451412665915</v>
      </c>
      <c r="I237">
        <f t="shared" si="134"/>
        <v>0.15125955370653538</v>
      </c>
      <c r="J237">
        <f t="shared" si="134"/>
        <v>0.13949721827954872</v>
      </c>
      <c r="K237">
        <f t="shared" si="134"/>
        <v>0.12971535773398332</v>
      </c>
      <c r="L237">
        <f t="shared" si="134"/>
        <v>0.12225997479594912</v>
      </c>
      <c r="M237">
        <f t="shared" si="134"/>
        <v>0.11526097907267417</v>
      </c>
      <c r="N237">
        <f t="shared" si="134"/>
        <v>0.10931830699715302</v>
      </c>
      <c r="O237">
        <f t="shared" si="134"/>
        <v>0.10422916387572695</v>
      </c>
      <c r="P237">
        <f t="shared" si="134"/>
        <v>0.1000242453189316</v>
      </c>
      <c r="Q237">
        <f t="shared" si="134"/>
        <v>9.5279985870092523E-2</v>
      </c>
      <c r="R237">
        <f t="shared" si="134"/>
        <v>9.2383041222629872E-2</v>
      </c>
      <c r="S237">
        <f t="shared" si="134"/>
        <v>8.9274641290740017E-2</v>
      </c>
      <c r="T237">
        <f t="shared" si="134"/>
        <v>8.6686325484965424E-2</v>
      </c>
      <c r="U237">
        <f t="shared" si="134"/>
        <v>8.5303365032354056E-2</v>
      </c>
      <c r="V237">
        <f t="shared" si="134"/>
        <v>8.3589875056325091E-2</v>
      </c>
      <c r="W237">
        <f t="shared" si="134"/>
        <v>8.1961085639524631E-2</v>
      </c>
      <c r="X237">
        <f t="shared" si="134"/>
        <v>8.0929780779370117E-2</v>
      </c>
      <c r="Y237">
        <f t="shared" si="134"/>
        <v>8.0210576361902736E-2</v>
      </c>
      <c r="Z237">
        <f t="shared" si="134"/>
        <v>7.9118786410701095E-2</v>
      </c>
      <c r="AA237">
        <f t="shared" si="134"/>
        <v>7.8450535251155182E-2</v>
      </c>
      <c r="AB237">
        <f t="shared" si="134"/>
        <v>7.7879224750006693E-2</v>
      </c>
      <c r="AC237">
        <f t="shared" si="134"/>
        <v>7.7412926337738788E-2</v>
      </c>
      <c r="AD237">
        <f t="shared" si="134"/>
        <v>7.6929202470361766E-2</v>
      </c>
      <c r="AE237">
        <f t="shared" si="134"/>
        <v>7.6686367634021979E-2</v>
      </c>
    </row>
    <row r="238" spans="1:31" x14ac:dyDescent="0.35">
      <c r="A238" s="18" t="str">
        <f t="shared" si="112"/>
        <v>LDP000:da_LargeCars</v>
      </c>
      <c r="B238">
        <f t="shared" ref="B238" si="139">IF(B145=0,"",B52)</f>
        <v>9.0919295463876434E-2</v>
      </c>
      <c r="C238">
        <f t="shared" si="134"/>
        <v>6.895627300121264E-2</v>
      </c>
      <c r="D238">
        <f t="shared" si="134"/>
        <v>7.9604062815432031E-2</v>
      </c>
      <c r="E238">
        <f t="shared" si="134"/>
        <v>6.6561581042284074E-2</v>
      </c>
      <c r="F238">
        <f t="shared" si="134"/>
        <v>6.3808946607695649E-2</v>
      </c>
      <c r="G238">
        <f t="shared" si="134"/>
        <v>5.4121990350819493E-2</v>
      </c>
      <c r="H238">
        <f t="shared" si="134"/>
        <v>4.872460560655207E-2</v>
      </c>
      <c r="I238">
        <f t="shared" si="134"/>
        <v>4.4422603843765451E-2</v>
      </c>
      <c r="J238">
        <f t="shared" si="134"/>
        <v>4.0942960032149721E-2</v>
      </c>
      <c r="K238">
        <f t="shared" si="134"/>
        <v>3.786244074940312E-2</v>
      </c>
      <c r="L238">
        <f t="shared" si="134"/>
        <v>3.5710829098730267E-2</v>
      </c>
      <c r="M238">
        <f t="shared" si="134"/>
        <v>3.3508608303367229E-2</v>
      </c>
      <c r="N238">
        <f t="shared" si="134"/>
        <v>3.1676421336981446E-2</v>
      </c>
      <c r="O238">
        <f t="shared" si="134"/>
        <v>3.0111862579849862E-2</v>
      </c>
      <c r="P238">
        <f t="shared" si="134"/>
        <v>2.889714343625948E-2</v>
      </c>
      <c r="Q238">
        <f t="shared" si="134"/>
        <v>2.7257315339138052E-2</v>
      </c>
      <c r="R238">
        <f t="shared" si="134"/>
        <v>2.653416786511276E-2</v>
      </c>
      <c r="S238">
        <f t="shared" si="134"/>
        <v>2.5544047196408536E-2</v>
      </c>
      <c r="T238">
        <f t="shared" si="134"/>
        <v>2.4638650209888223E-2</v>
      </c>
      <c r="U238">
        <f t="shared" si="134"/>
        <v>2.4408646963459561E-2</v>
      </c>
      <c r="V238">
        <f t="shared" si="134"/>
        <v>2.3859576342433027E-2</v>
      </c>
      <c r="W238">
        <f t="shared" si="134"/>
        <v>2.3303108187756907E-2</v>
      </c>
      <c r="X238">
        <f t="shared" si="134"/>
        <v>2.3017130705163563E-2</v>
      </c>
      <c r="Y238">
        <f t="shared" si="134"/>
        <v>2.2857886450323578E-2</v>
      </c>
      <c r="Z238">
        <f t="shared" si="134"/>
        <v>2.2457186972257206E-2</v>
      </c>
      <c r="AA238">
        <f t="shared" si="134"/>
        <v>2.2242431743422688E-2</v>
      </c>
      <c r="AB238">
        <f t="shared" si="134"/>
        <v>2.2053036283161347E-2</v>
      </c>
      <c r="AC238">
        <f t="shared" si="134"/>
        <v>2.1896381970620257E-2</v>
      </c>
      <c r="AD238">
        <f t="shared" si="134"/>
        <v>2.1709135009997077E-2</v>
      </c>
      <c r="AE238">
        <f t="shared" si="134"/>
        <v>2.16421142183412E-2</v>
      </c>
    </row>
    <row r="239" spans="1:31" x14ac:dyDescent="0.35">
      <c r="A239" s="18" t="str">
        <f t="shared" si="112"/>
        <v>LDP000:da_TwoSeaterCars</v>
      </c>
      <c r="B239">
        <f t="shared" ref="B239" si="140">IF(B146=0,"",B53)</f>
        <v>9.6662336160708972E-3</v>
      </c>
      <c r="C239">
        <f t="shared" si="134"/>
        <v>9.2834128607693581E-3</v>
      </c>
      <c r="D239">
        <f t="shared" si="134"/>
        <v>8.937345037676226E-3</v>
      </c>
      <c r="E239">
        <f t="shared" si="134"/>
        <v>7.9557517801245713E-3</v>
      </c>
      <c r="F239">
        <f t="shared" si="134"/>
        <v>7.2585680805580862E-3</v>
      </c>
      <c r="G239">
        <f t="shared" si="134"/>
        <v>6.5292622080305512E-3</v>
      </c>
      <c r="H239">
        <f t="shared" si="134"/>
        <v>5.9846079997041019E-3</v>
      </c>
      <c r="I239">
        <f t="shared" si="134"/>
        <v>5.53918135388077E-3</v>
      </c>
      <c r="J239">
        <f t="shared" si="134"/>
        <v>5.1184348608002035E-3</v>
      </c>
      <c r="K239">
        <f t="shared" si="134"/>
        <v>4.782155658644054E-3</v>
      </c>
      <c r="L239">
        <f t="shared" si="134"/>
        <v>4.5015293982383553E-3</v>
      </c>
      <c r="M239">
        <f t="shared" si="134"/>
        <v>4.2549491011652967E-3</v>
      </c>
      <c r="N239">
        <f t="shared" si="134"/>
        <v>4.0421258114878358E-3</v>
      </c>
      <c r="O239">
        <f t="shared" si="134"/>
        <v>3.8521313997957403E-3</v>
      </c>
      <c r="P239">
        <f t="shared" si="134"/>
        <v>3.6918899579341325E-3</v>
      </c>
      <c r="Q239">
        <f t="shared" si="134"/>
        <v>3.5404725355542861E-3</v>
      </c>
      <c r="R239">
        <f t="shared" si="134"/>
        <v>3.4272515835654816E-3</v>
      </c>
      <c r="S239">
        <f t="shared" si="134"/>
        <v>3.3266860539239418E-3</v>
      </c>
      <c r="T239">
        <f t="shared" si="134"/>
        <v>3.2456129124352152E-3</v>
      </c>
      <c r="U239">
        <f t="shared" si="134"/>
        <v>3.1781529538031724E-3</v>
      </c>
      <c r="V239">
        <f t="shared" si="134"/>
        <v>3.116825465410047E-3</v>
      </c>
      <c r="W239">
        <f t="shared" si="134"/>
        <v>3.0651101128314115E-3</v>
      </c>
      <c r="X239">
        <f t="shared" si="134"/>
        <v>3.0242278002834905E-3</v>
      </c>
      <c r="Y239">
        <f t="shared" si="134"/>
        <v>2.9923004602380563E-3</v>
      </c>
      <c r="Z239">
        <f t="shared" si="134"/>
        <v>2.9626829029965798E-3</v>
      </c>
      <c r="AA239">
        <f t="shared" si="134"/>
        <v>2.9392006232518606E-3</v>
      </c>
      <c r="AB239">
        <f t="shared" si="134"/>
        <v>2.9187336616169723E-3</v>
      </c>
      <c r="AC239">
        <f t="shared" si="134"/>
        <v>2.9021241703716832E-3</v>
      </c>
      <c r="AD239">
        <f t="shared" si="134"/>
        <v>2.8877097252888403E-3</v>
      </c>
      <c r="AE239">
        <f t="shared" si="134"/>
        <v>2.8783713912911577E-3</v>
      </c>
    </row>
    <row r="240" spans="1:31" x14ac:dyDescent="0.35">
      <c r="A240" s="18" t="str">
        <f t="shared" si="112"/>
        <v>LDP000:da_SmallCrossCar</v>
      </c>
      <c r="B240">
        <f t="shared" ref="B240" si="141">IF(B147=0,"",B54)</f>
        <v>0.29284498919010082</v>
      </c>
      <c r="C240">
        <f t="shared" si="134"/>
        <v>0.2726681231602156</v>
      </c>
      <c r="D240">
        <f t="shared" si="134"/>
        <v>0.22010040616469084</v>
      </c>
      <c r="E240">
        <f t="shared" si="134"/>
        <v>0.208851634327195</v>
      </c>
      <c r="F240">
        <f t="shared" si="134"/>
        <v>0.17996425257117868</v>
      </c>
      <c r="G240">
        <f t="shared" si="134"/>
        <v>0.17255136330058876</v>
      </c>
      <c r="H240">
        <f t="shared" si="134"/>
        <v>0.16110074568938992</v>
      </c>
      <c r="I240">
        <f t="shared" si="134"/>
        <v>0.14986791174288616</v>
      </c>
      <c r="J240">
        <f t="shared" si="134"/>
        <v>0.14100835881655024</v>
      </c>
      <c r="K240">
        <f t="shared" si="134"/>
        <v>0.13312822965688292</v>
      </c>
      <c r="L240">
        <f t="shared" si="134"/>
        <v>0.12571890652846876</v>
      </c>
      <c r="M240">
        <f t="shared" si="134"/>
        <v>0.11999858078562656</v>
      </c>
      <c r="N240">
        <f t="shared" si="134"/>
        <v>0.11478518129621758</v>
      </c>
      <c r="O240">
        <f t="shared" si="134"/>
        <v>0.1100341587837451</v>
      </c>
      <c r="P240">
        <f t="shared" si="134"/>
        <v>0.10556913056609731</v>
      </c>
      <c r="Q240">
        <f t="shared" si="134"/>
        <v>0.10297353875756124</v>
      </c>
      <c r="R240">
        <f t="shared" si="134"/>
        <v>9.9351673573591717E-2</v>
      </c>
      <c r="S240">
        <f t="shared" si="134"/>
        <v>9.7117493863205895E-2</v>
      </c>
      <c r="T240">
        <f t="shared" si="134"/>
        <v>9.5280966415594817E-2</v>
      </c>
      <c r="U240">
        <f t="shared" si="134"/>
        <v>9.2768881551862109E-2</v>
      </c>
      <c r="V240">
        <f t="shared" si="134"/>
        <v>9.1288163292905358E-2</v>
      </c>
      <c r="W240">
        <f t="shared" si="134"/>
        <v>9.0405236787694215E-2</v>
      </c>
      <c r="X240">
        <f t="shared" si="134"/>
        <v>8.9375181709235266E-2</v>
      </c>
      <c r="Y240">
        <f t="shared" si="134"/>
        <v>8.8362057332548219E-2</v>
      </c>
      <c r="Z240">
        <f t="shared" si="134"/>
        <v>8.8133506272661102E-2</v>
      </c>
      <c r="AA240">
        <f t="shared" si="134"/>
        <v>8.769546854881069E-2</v>
      </c>
      <c r="AB240">
        <f t="shared" si="134"/>
        <v>8.7361867851436459E-2</v>
      </c>
      <c r="AC240">
        <f t="shared" si="134"/>
        <v>8.7107306916748298E-2</v>
      </c>
      <c r="AD240">
        <f t="shared" si="134"/>
        <v>8.7070869901330991E-2</v>
      </c>
      <c r="AE240">
        <f t="shared" si="134"/>
        <v>8.6923041258461328E-2</v>
      </c>
    </row>
    <row r="241" spans="1:31" x14ac:dyDescent="0.35">
      <c r="A241" s="18" t="str">
        <f t="shared" si="112"/>
        <v>LDP000:da_LargeCrossCar</v>
      </c>
      <c r="B241">
        <f t="shared" ref="B241" si="142">IF(B148=0,"",B55)</f>
        <v>5.0515075490077492E-2</v>
      </c>
      <c r="C241">
        <f t="shared" si="134"/>
        <v>6.606800167882583E-2</v>
      </c>
      <c r="D241">
        <f t="shared" si="134"/>
        <v>7.0654940388201692E-2</v>
      </c>
      <c r="E241">
        <f t="shared" si="134"/>
        <v>6.3943991646531112E-2</v>
      </c>
      <c r="F241">
        <f t="shared" si="134"/>
        <v>6.0488445663166218E-2</v>
      </c>
      <c r="G241">
        <f t="shared" si="134"/>
        <v>5.5376686916034576E-2</v>
      </c>
      <c r="H241">
        <f t="shared" si="134"/>
        <v>5.0968277890982114E-2</v>
      </c>
      <c r="I241">
        <f t="shared" si="134"/>
        <v>4.7529407083020052E-2</v>
      </c>
      <c r="J241">
        <f t="shared" si="134"/>
        <v>4.4991839720637423E-2</v>
      </c>
      <c r="K241">
        <f t="shared" si="134"/>
        <v>4.2422179227600734E-2</v>
      </c>
      <c r="L241">
        <f t="shared" si="134"/>
        <v>4.0500023180921198E-2</v>
      </c>
      <c r="M241">
        <f t="shared" si="134"/>
        <v>3.8603761105352415E-2</v>
      </c>
      <c r="N241">
        <f t="shared" si="134"/>
        <v>3.6915863208977301E-2</v>
      </c>
      <c r="O241">
        <f t="shared" si="134"/>
        <v>3.5513871666666669E-2</v>
      </c>
      <c r="P241">
        <f t="shared" si="134"/>
        <v>3.4357802536108997E-2</v>
      </c>
      <c r="Q241">
        <f t="shared" si="134"/>
        <v>3.3007952440509206E-2</v>
      </c>
      <c r="R241">
        <f t="shared" si="134"/>
        <v>3.2298017109063978E-2</v>
      </c>
      <c r="S241">
        <f t="shared" si="134"/>
        <v>3.1487281532731608E-2</v>
      </c>
      <c r="T241">
        <f t="shared" si="134"/>
        <v>3.0714415110410113E-2</v>
      </c>
      <c r="U241">
        <f t="shared" si="134"/>
        <v>3.0465428450378373E-2</v>
      </c>
      <c r="V241">
        <f t="shared" si="134"/>
        <v>3.0024623361751778E-2</v>
      </c>
      <c r="W241">
        <f t="shared" si="134"/>
        <v>2.9604840497828317E-2</v>
      </c>
      <c r="X241">
        <f t="shared" si="134"/>
        <v>2.9413062228280024E-2</v>
      </c>
      <c r="Y241">
        <f t="shared" si="134"/>
        <v>2.9331664801854188E-2</v>
      </c>
      <c r="Z241">
        <f t="shared" si="134"/>
        <v>2.9088295547036101E-2</v>
      </c>
      <c r="AA241">
        <f t="shared" si="134"/>
        <v>2.8983687072062579E-2</v>
      </c>
      <c r="AB241">
        <f t="shared" si="134"/>
        <v>2.8904754839341865E-2</v>
      </c>
      <c r="AC241">
        <f t="shared" si="134"/>
        <v>2.8857180477026151E-2</v>
      </c>
      <c r="AD241">
        <f t="shared" si="134"/>
        <v>2.8800583007166349E-2</v>
      </c>
      <c r="AE241">
        <f t="shared" si="134"/>
        <v>2.8854300359332986E-2</v>
      </c>
    </row>
    <row r="242" spans="1:31" x14ac:dyDescent="0.35">
      <c r="A242" s="18" t="str">
        <f t="shared" si="112"/>
        <v>LDP000:da_SmallPickup</v>
      </c>
      <c r="B242">
        <f t="shared" ref="B242" si="143">IF(B149=0,"",B56)</f>
        <v>2.206745365869448E-3</v>
      </c>
      <c r="C242">
        <f t="shared" si="134"/>
        <v>3.5170925379159122E-3</v>
      </c>
      <c r="D242">
        <f t="shared" si="134"/>
        <v>6.2469774159558253E-3</v>
      </c>
      <c r="E242">
        <f t="shared" si="134"/>
        <v>8.1697151014228676E-3</v>
      </c>
      <c r="F242">
        <f t="shared" si="134"/>
        <v>1.0432171941842504E-2</v>
      </c>
      <c r="G242">
        <f t="shared" ref="C242:AE249" si="144">IF(G149=0,"",G56)</f>
        <v>1.1611941124489471E-2</v>
      </c>
      <c r="H242">
        <f t="shared" si="144"/>
        <v>1.2820901450796111E-2</v>
      </c>
      <c r="I242">
        <f t="shared" si="144"/>
        <v>1.3922352086025696E-2</v>
      </c>
      <c r="J242">
        <f t="shared" si="144"/>
        <v>1.4779886593415224E-2</v>
      </c>
      <c r="K242">
        <f t="shared" si="144"/>
        <v>1.5476881519876881E-2</v>
      </c>
      <c r="L242">
        <f t="shared" si="144"/>
        <v>1.6157839275762701E-2</v>
      </c>
      <c r="M242">
        <f t="shared" si="144"/>
        <v>1.6635358243624783E-2</v>
      </c>
      <c r="N242">
        <f t="shared" si="144"/>
        <v>1.7077809488094359E-2</v>
      </c>
      <c r="O242">
        <f t="shared" si="144"/>
        <v>1.7519074079043233E-2</v>
      </c>
      <c r="P242">
        <f t="shared" si="144"/>
        <v>1.7924607481798166E-2</v>
      </c>
      <c r="Q242">
        <f t="shared" si="144"/>
        <v>1.8033060832068428E-2</v>
      </c>
      <c r="R242">
        <f t="shared" si="144"/>
        <v>1.8403465771338268E-2</v>
      </c>
      <c r="S242">
        <f t="shared" si="144"/>
        <v>1.857329204256656E-2</v>
      </c>
      <c r="T242">
        <f t="shared" si="144"/>
        <v>1.8673692259395816E-2</v>
      </c>
      <c r="U242">
        <f t="shared" si="144"/>
        <v>1.8972037119743119E-2</v>
      </c>
      <c r="V242">
        <f t="shared" si="144"/>
        <v>1.9087704440813556E-2</v>
      </c>
      <c r="W242">
        <f t="shared" si="144"/>
        <v>1.9114061898489746E-2</v>
      </c>
      <c r="X242">
        <f t="shared" si="144"/>
        <v>1.9220363978002204E-2</v>
      </c>
      <c r="Y242">
        <f t="shared" si="144"/>
        <v>1.935593546427971E-2</v>
      </c>
      <c r="Z242">
        <f t="shared" si="144"/>
        <v>1.9310441967068132E-2</v>
      </c>
      <c r="AA242">
        <f t="shared" si="144"/>
        <v>1.9343030948567201E-2</v>
      </c>
      <c r="AB242">
        <f t="shared" si="144"/>
        <v>1.9363327092233307E-2</v>
      </c>
      <c r="AC242">
        <f t="shared" si="144"/>
        <v>1.9379881661518189E-2</v>
      </c>
      <c r="AD242">
        <f t="shared" si="144"/>
        <v>1.9357482589610345E-2</v>
      </c>
      <c r="AE242">
        <f t="shared" si="144"/>
        <v>1.9383265568826618E-2</v>
      </c>
    </row>
    <row r="243" spans="1:31" x14ac:dyDescent="0.35">
      <c r="A243" s="18" t="str">
        <f t="shared" si="112"/>
        <v>LDP000:da_LargePickup</v>
      </c>
      <c r="B243" t="str">
        <f t="shared" ref="B243" si="145">IF(B150=0,"",B57)</f>
        <v/>
      </c>
      <c r="C243" t="str">
        <f t="shared" si="144"/>
        <v/>
      </c>
      <c r="D243" t="str">
        <f t="shared" si="144"/>
        <v/>
      </c>
      <c r="E243" t="str">
        <f t="shared" si="144"/>
        <v/>
      </c>
      <c r="F243" t="str">
        <f t="shared" si="144"/>
        <v/>
      </c>
      <c r="G243" t="str">
        <f t="shared" si="144"/>
        <v/>
      </c>
      <c r="H243" t="str">
        <f t="shared" si="144"/>
        <v/>
      </c>
      <c r="I243" t="str">
        <f t="shared" si="144"/>
        <v/>
      </c>
      <c r="J243" t="str">
        <f t="shared" si="144"/>
        <v/>
      </c>
      <c r="K243" t="str">
        <f t="shared" si="144"/>
        <v/>
      </c>
      <c r="L243" t="str">
        <f t="shared" si="144"/>
        <v/>
      </c>
      <c r="M243" t="str">
        <f t="shared" si="144"/>
        <v/>
      </c>
      <c r="N243" t="str">
        <f t="shared" si="144"/>
        <v/>
      </c>
      <c r="O243" t="str">
        <f t="shared" si="144"/>
        <v/>
      </c>
      <c r="P243" t="str">
        <f t="shared" si="144"/>
        <v/>
      </c>
      <c r="Q243" t="str">
        <f t="shared" si="144"/>
        <v/>
      </c>
      <c r="R243" t="str">
        <f t="shared" si="144"/>
        <v/>
      </c>
      <c r="S243" t="str">
        <f t="shared" si="144"/>
        <v/>
      </c>
      <c r="T243" t="str">
        <f t="shared" si="144"/>
        <v/>
      </c>
      <c r="U243" t="str">
        <f t="shared" si="144"/>
        <v/>
      </c>
      <c r="V243" t="str">
        <f t="shared" si="144"/>
        <v/>
      </c>
      <c r="W243" t="str">
        <f t="shared" si="144"/>
        <v/>
      </c>
      <c r="X243" t="str">
        <f t="shared" si="144"/>
        <v/>
      </c>
      <c r="Y243" t="str">
        <f t="shared" si="144"/>
        <v/>
      </c>
      <c r="Z243" t="str">
        <f t="shared" si="144"/>
        <v/>
      </c>
      <c r="AA243" t="str">
        <f t="shared" si="144"/>
        <v/>
      </c>
      <c r="AB243" t="str">
        <f t="shared" si="144"/>
        <v/>
      </c>
      <c r="AC243" t="str">
        <f t="shared" si="144"/>
        <v/>
      </c>
      <c r="AD243" t="str">
        <f t="shared" si="144"/>
        <v/>
      </c>
      <c r="AE243" t="str">
        <f t="shared" si="144"/>
        <v/>
      </c>
    </row>
    <row r="244" spans="1:31" x14ac:dyDescent="0.35">
      <c r="A244" s="18" t="str">
        <f t="shared" si="112"/>
        <v>LDP000:da_SmallVan</v>
      </c>
      <c r="B244" t="str">
        <f t="shared" ref="B244" si="146">IF(B151=0,"",B58)</f>
        <v/>
      </c>
      <c r="C244" t="str">
        <f t="shared" si="144"/>
        <v/>
      </c>
      <c r="D244" t="str">
        <f t="shared" si="144"/>
        <v/>
      </c>
      <c r="E244" t="str">
        <f t="shared" si="144"/>
        <v/>
      </c>
      <c r="F244" t="str">
        <f t="shared" si="144"/>
        <v/>
      </c>
      <c r="G244" t="str">
        <f t="shared" si="144"/>
        <v/>
      </c>
      <c r="H244" t="str">
        <f t="shared" si="144"/>
        <v/>
      </c>
      <c r="I244" t="str">
        <f t="shared" si="144"/>
        <v/>
      </c>
      <c r="J244" t="str">
        <f t="shared" si="144"/>
        <v/>
      </c>
      <c r="K244" t="str">
        <f t="shared" si="144"/>
        <v/>
      </c>
      <c r="L244" t="str">
        <f t="shared" si="144"/>
        <v/>
      </c>
      <c r="M244" t="str">
        <f t="shared" si="144"/>
        <v/>
      </c>
      <c r="N244" t="str">
        <f t="shared" si="144"/>
        <v/>
      </c>
      <c r="O244" t="str">
        <f t="shared" si="144"/>
        <v/>
      </c>
      <c r="P244" t="str">
        <f t="shared" si="144"/>
        <v/>
      </c>
      <c r="Q244" t="str">
        <f t="shared" si="144"/>
        <v/>
      </c>
      <c r="R244" t="str">
        <f t="shared" si="144"/>
        <v/>
      </c>
      <c r="S244" t="str">
        <f t="shared" si="144"/>
        <v/>
      </c>
      <c r="T244" t="str">
        <f t="shared" si="144"/>
        <v/>
      </c>
      <c r="U244" t="str">
        <f t="shared" si="144"/>
        <v/>
      </c>
      <c r="V244" t="str">
        <f t="shared" si="144"/>
        <v/>
      </c>
      <c r="W244" t="str">
        <f t="shared" si="144"/>
        <v/>
      </c>
      <c r="X244" t="str">
        <f t="shared" si="144"/>
        <v/>
      </c>
      <c r="Y244" t="str">
        <f t="shared" si="144"/>
        <v/>
      </c>
      <c r="Z244" t="str">
        <f t="shared" si="144"/>
        <v/>
      </c>
      <c r="AA244" t="str">
        <f t="shared" si="144"/>
        <v/>
      </c>
      <c r="AB244" t="str">
        <f t="shared" si="144"/>
        <v/>
      </c>
      <c r="AC244" t="str">
        <f t="shared" si="144"/>
        <v/>
      </c>
      <c r="AD244" t="str">
        <f t="shared" si="144"/>
        <v/>
      </c>
      <c r="AE244" t="str">
        <f t="shared" si="144"/>
        <v/>
      </c>
    </row>
    <row r="245" spans="1:31" x14ac:dyDescent="0.35">
      <c r="A245" s="18" t="str">
        <f t="shared" si="112"/>
        <v>LDP000:da_LargeVan</v>
      </c>
      <c r="B245">
        <f t="shared" ref="B245" si="147">IF(B152=0,"",B59)</f>
        <v>4.2198217939383199E-3</v>
      </c>
      <c r="C245">
        <f t="shared" si="144"/>
        <v>8.2917122195173883E-3</v>
      </c>
      <c r="D245">
        <f t="shared" si="144"/>
        <v>1.2169013870471892E-2</v>
      </c>
      <c r="E245">
        <f t="shared" si="144"/>
        <v>1.6368509918385274E-2</v>
      </c>
      <c r="F245">
        <f t="shared" si="144"/>
        <v>2.0036802822168371E-2</v>
      </c>
      <c r="G245">
        <f t="shared" si="144"/>
        <v>2.2647254461146765E-2</v>
      </c>
      <c r="H245">
        <f t="shared" si="144"/>
        <v>2.5336590786416799E-2</v>
      </c>
      <c r="I245">
        <f t="shared" si="144"/>
        <v>2.7223067844964036E-2</v>
      </c>
      <c r="J245">
        <f t="shared" si="144"/>
        <v>2.9132238092202348E-2</v>
      </c>
      <c r="K245">
        <f t="shared" si="144"/>
        <v>3.0543413489055444E-2</v>
      </c>
      <c r="L245">
        <f t="shared" si="144"/>
        <v>3.1706247706616973E-2</v>
      </c>
      <c r="M245">
        <f t="shared" si="144"/>
        <v>3.2695278674281965E-2</v>
      </c>
      <c r="N245">
        <f t="shared" si="144"/>
        <v>3.3492283188918878E-2</v>
      </c>
      <c r="O245">
        <f t="shared" si="144"/>
        <v>3.4331003998185082E-2</v>
      </c>
      <c r="P245">
        <f t="shared" si="144"/>
        <v>3.4956533634354296E-2</v>
      </c>
      <c r="Q245">
        <f t="shared" si="144"/>
        <v>3.5494819875795704E-2</v>
      </c>
      <c r="R245">
        <f t="shared" si="144"/>
        <v>3.5954005246033045E-2</v>
      </c>
      <c r="S245">
        <f t="shared" si="144"/>
        <v>3.6372049576899726E-2</v>
      </c>
      <c r="T245">
        <f t="shared" si="144"/>
        <v>3.6618477394250969E-2</v>
      </c>
      <c r="U245">
        <f t="shared" si="144"/>
        <v>3.6912303661792246E-2</v>
      </c>
      <c r="V245">
        <f t="shared" si="144"/>
        <v>3.7114000146744139E-2</v>
      </c>
      <c r="W245">
        <f t="shared" si="144"/>
        <v>3.7261425126873124E-2</v>
      </c>
      <c r="X245">
        <f t="shared" si="144"/>
        <v>3.7396056900190218E-2</v>
      </c>
      <c r="Y245">
        <f t="shared" si="144"/>
        <v>3.7513156684739507E-2</v>
      </c>
      <c r="Z245">
        <f t="shared" si="144"/>
        <v>3.7572663990012092E-2</v>
      </c>
      <c r="AA245">
        <f t="shared" si="144"/>
        <v>3.7621092755821858E-2</v>
      </c>
      <c r="AB245">
        <f t="shared" si="144"/>
        <v>3.7653631798878248E-2</v>
      </c>
      <c r="AC245">
        <f t="shared" si="144"/>
        <v>3.7669447085235626E-2</v>
      </c>
      <c r="AD245">
        <f t="shared" si="144"/>
        <v>3.7674403410919988E-2</v>
      </c>
      <c r="AE245">
        <f t="shared" si="144"/>
        <v>3.7670235977561653E-2</v>
      </c>
    </row>
    <row r="246" spans="1:31" x14ac:dyDescent="0.35">
      <c r="A246" s="18" t="str">
        <f t="shared" si="112"/>
        <v>LDP000:da_SmallUtility</v>
      </c>
      <c r="B246">
        <f t="shared" ref="B246" si="148">IF(B153=0,"",B60)</f>
        <v>1.7193059015773453E-3</v>
      </c>
      <c r="C246">
        <f t="shared" si="144"/>
        <v>4.9912551148539163E-3</v>
      </c>
      <c r="D246">
        <f t="shared" si="144"/>
        <v>7.886392496579386E-3</v>
      </c>
      <c r="E246">
        <f t="shared" si="144"/>
        <v>1.029970950391026E-2</v>
      </c>
      <c r="F246">
        <f t="shared" si="144"/>
        <v>1.2712652384430733E-2</v>
      </c>
      <c r="G246">
        <f t="shared" si="144"/>
        <v>1.4345761273643452E-2</v>
      </c>
      <c r="H246">
        <f t="shared" si="144"/>
        <v>1.5742246211131464E-2</v>
      </c>
      <c r="I246">
        <f t="shared" si="144"/>
        <v>1.6914444335514187E-2</v>
      </c>
      <c r="J246">
        <f t="shared" si="144"/>
        <v>1.7839147361662318E-2</v>
      </c>
      <c r="K246">
        <f t="shared" si="144"/>
        <v>1.8650892525959657E-2</v>
      </c>
      <c r="L246">
        <f t="shared" si="144"/>
        <v>1.9337948850419097E-2</v>
      </c>
      <c r="M246">
        <f t="shared" si="144"/>
        <v>1.9876515304065093E-2</v>
      </c>
      <c r="N246">
        <f t="shared" si="144"/>
        <v>2.0357075414109294E-2</v>
      </c>
      <c r="O246">
        <f t="shared" si="144"/>
        <v>2.0755293391326125E-2</v>
      </c>
      <c r="P246">
        <f t="shared" si="144"/>
        <v>2.1124933703544995E-2</v>
      </c>
      <c r="Q246">
        <f t="shared" si="144"/>
        <v>2.1363639525189677E-2</v>
      </c>
      <c r="R246">
        <f t="shared" si="144"/>
        <v>2.1645490459266947E-2</v>
      </c>
      <c r="S246">
        <f t="shared" si="144"/>
        <v>2.182255893011005E-2</v>
      </c>
      <c r="T246">
        <f t="shared" si="144"/>
        <v>2.1969477055843487E-2</v>
      </c>
      <c r="U246">
        <f t="shared" si="144"/>
        <v>2.2116741444522768E-2</v>
      </c>
      <c r="V246">
        <f t="shared" si="144"/>
        <v>2.2205695096698657E-2</v>
      </c>
      <c r="W246">
        <f t="shared" si="144"/>
        <v>2.2246660892952221E-2</v>
      </c>
      <c r="X246">
        <f t="shared" si="144"/>
        <v>2.2279279110459585E-2</v>
      </c>
      <c r="Y246">
        <f t="shared" si="144"/>
        <v>2.2312991071651102E-2</v>
      </c>
      <c r="Z246">
        <f t="shared" si="144"/>
        <v>2.229794714467349E-2</v>
      </c>
      <c r="AA246">
        <f t="shared" si="144"/>
        <v>2.2291545178638586E-2</v>
      </c>
      <c r="AB246">
        <f t="shared" si="144"/>
        <v>2.227443490631453E-2</v>
      </c>
      <c r="AC246">
        <f t="shared" si="144"/>
        <v>2.2253325815535553E-2</v>
      </c>
      <c r="AD246">
        <f t="shared" si="144"/>
        <v>2.221424049239458E-2</v>
      </c>
      <c r="AE246">
        <f t="shared" si="144"/>
        <v>2.2187803078476082E-2</v>
      </c>
    </row>
    <row r="247" spans="1:31" x14ac:dyDescent="0.35">
      <c r="A247" s="18" t="str">
        <f t="shared" si="112"/>
        <v>LDP000:da_LargeUtility</v>
      </c>
      <c r="B247" t="str">
        <f t="shared" ref="B247" si="149">IF(B154=0,"",B61)</f>
        <v/>
      </c>
      <c r="C247" t="str">
        <f t="shared" si="144"/>
        <v/>
      </c>
      <c r="D247" t="str">
        <f t="shared" si="144"/>
        <v/>
      </c>
      <c r="E247" t="str">
        <f t="shared" si="144"/>
        <v/>
      </c>
      <c r="F247" t="str">
        <f t="shared" si="144"/>
        <v/>
      </c>
      <c r="G247" t="str">
        <f t="shared" si="144"/>
        <v/>
      </c>
      <c r="H247" t="str">
        <f t="shared" si="144"/>
        <v/>
      </c>
      <c r="I247" t="str">
        <f t="shared" si="144"/>
        <v/>
      </c>
      <c r="J247" t="str">
        <f t="shared" si="144"/>
        <v/>
      </c>
      <c r="K247" t="str">
        <f t="shared" si="144"/>
        <v/>
      </c>
      <c r="L247" t="str">
        <f t="shared" si="144"/>
        <v/>
      </c>
      <c r="M247" t="str">
        <f t="shared" si="144"/>
        <v/>
      </c>
      <c r="N247" t="str">
        <f t="shared" si="144"/>
        <v/>
      </c>
      <c r="O247" t="str">
        <f t="shared" si="144"/>
        <v/>
      </c>
      <c r="P247" t="str">
        <f t="shared" si="144"/>
        <v/>
      </c>
      <c r="Q247" t="str">
        <f t="shared" si="144"/>
        <v/>
      </c>
      <c r="R247" t="str">
        <f t="shared" si="144"/>
        <v/>
      </c>
      <c r="S247" t="str">
        <f t="shared" si="144"/>
        <v/>
      </c>
      <c r="T247" t="str">
        <f t="shared" si="144"/>
        <v/>
      </c>
      <c r="U247" t="str">
        <f t="shared" si="144"/>
        <v/>
      </c>
      <c r="V247" t="str">
        <f t="shared" si="144"/>
        <v/>
      </c>
      <c r="W247" t="str">
        <f t="shared" si="144"/>
        <v/>
      </c>
      <c r="X247" t="str">
        <f t="shared" si="144"/>
        <v/>
      </c>
      <c r="Y247" t="str">
        <f t="shared" si="144"/>
        <v/>
      </c>
      <c r="Z247" t="str">
        <f t="shared" si="144"/>
        <v/>
      </c>
      <c r="AA247" t="str">
        <f t="shared" si="144"/>
        <v/>
      </c>
      <c r="AB247" t="str">
        <f t="shared" si="144"/>
        <v/>
      </c>
      <c r="AC247" t="str">
        <f t="shared" si="144"/>
        <v/>
      </c>
      <c r="AD247" t="str">
        <f t="shared" si="144"/>
        <v/>
      </c>
      <c r="AE247" t="str">
        <f t="shared" si="144"/>
        <v/>
      </c>
    </row>
    <row r="248" spans="1:31" x14ac:dyDescent="0.35">
      <c r="A248" s="18" t="str">
        <f t="shared" ref="A248:A249" si="150">A155</f>
        <v>LDP000:da_SmallCrossTrk</v>
      </c>
      <c r="B248">
        <f t="shared" ref="B248" si="151">IF(B155=0,"",B62)</f>
        <v>1.0214553461913902E-2</v>
      </c>
      <c r="C248">
        <f t="shared" si="144"/>
        <v>2.554761735564922E-2</v>
      </c>
      <c r="D248">
        <f t="shared" si="144"/>
        <v>4.0811163122291043E-2</v>
      </c>
      <c r="E248">
        <f t="shared" si="144"/>
        <v>5.4843105694831598E-2</v>
      </c>
      <c r="F248">
        <f t="shared" si="144"/>
        <v>6.8368385916886765E-2</v>
      </c>
      <c r="G248">
        <f t="shared" si="144"/>
        <v>7.8334606146714059E-2</v>
      </c>
      <c r="H248">
        <f t="shared" si="144"/>
        <v>8.7236869066112444E-2</v>
      </c>
      <c r="I248">
        <f t="shared" si="144"/>
        <v>9.4711529087259216E-2</v>
      </c>
      <c r="J248">
        <f t="shared" si="144"/>
        <v>0.10087053786035959</v>
      </c>
      <c r="K248">
        <f t="shared" si="144"/>
        <v>0.10632920288980337</v>
      </c>
      <c r="L248">
        <f t="shared" si="144"/>
        <v>0.11100444267315379</v>
      </c>
      <c r="M248">
        <f t="shared" si="144"/>
        <v>0.11496560230813914</v>
      </c>
      <c r="N248">
        <f t="shared" si="144"/>
        <v>0.11850212908350591</v>
      </c>
      <c r="O248">
        <f t="shared" si="144"/>
        <v>0.12155805045584352</v>
      </c>
      <c r="P248">
        <f t="shared" si="144"/>
        <v>0.12433828260403446</v>
      </c>
      <c r="Q248">
        <f t="shared" si="144"/>
        <v>0.12645059967882805</v>
      </c>
      <c r="R248">
        <f t="shared" si="144"/>
        <v>0.12859616981794017</v>
      </c>
      <c r="S248">
        <f t="shared" si="144"/>
        <v>0.13021463776388079</v>
      </c>
      <c r="T248">
        <f t="shared" si="144"/>
        <v>0.13154196404466792</v>
      </c>
      <c r="U248">
        <f t="shared" si="144"/>
        <v>0.13290689093295421</v>
      </c>
      <c r="V248">
        <f t="shared" si="144"/>
        <v>0.13389796550401803</v>
      </c>
      <c r="W248">
        <f t="shared" si="144"/>
        <v>0.13463965655968974</v>
      </c>
      <c r="X248">
        <f t="shared" si="144"/>
        <v>0.13534372381797957</v>
      </c>
      <c r="Y248">
        <f t="shared" si="144"/>
        <v>0.1359634845932596</v>
      </c>
      <c r="Z248">
        <f t="shared" si="144"/>
        <v>0.13634645592292671</v>
      </c>
      <c r="AA248">
        <f t="shared" si="144"/>
        <v>0.13671704995195255</v>
      </c>
      <c r="AB248">
        <f t="shared" si="144"/>
        <v>0.13702458674873116</v>
      </c>
      <c r="AC248">
        <f t="shared" si="144"/>
        <v>0.13728628657841666</v>
      </c>
      <c r="AD248">
        <f t="shared" si="144"/>
        <v>0.13744714672228939</v>
      </c>
      <c r="AE248">
        <f t="shared" si="144"/>
        <v>0.13762264633479368</v>
      </c>
    </row>
    <row r="249" spans="1:31" x14ac:dyDescent="0.35">
      <c r="A249" s="18" t="str">
        <f t="shared" si="150"/>
        <v>LDP000:da_LargeCrossTrk</v>
      </c>
      <c r="B249" t="str">
        <f t="shared" ref="B249" si="152">IF(B156=0,"",B63)</f>
        <v/>
      </c>
      <c r="C249">
        <f t="shared" si="144"/>
        <v>5.889678313994947E-2</v>
      </c>
      <c r="D249">
        <f t="shared" si="144"/>
        <v>8.9708002224447636E-2</v>
      </c>
      <c r="E249">
        <f t="shared" si="144"/>
        <v>0.12109539199581822</v>
      </c>
      <c r="F249">
        <f t="shared" si="144"/>
        <v>0.14925583338768295</v>
      </c>
      <c r="G249">
        <f t="shared" si="144"/>
        <v>0.17264766948368959</v>
      </c>
      <c r="H249">
        <f t="shared" si="144"/>
        <v>0.19138701746835285</v>
      </c>
      <c r="I249">
        <f t="shared" si="144"/>
        <v>0.20783170691518207</v>
      </c>
      <c r="J249">
        <f t="shared" si="144"/>
        <v>0.22128992936002362</v>
      </c>
      <c r="K249">
        <f t="shared" si="144"/>
        <v>0.23317700970597127</v>
      </c>
      <c r="L249">
        <f t="shared" si="144"/>
        <v>0.2430149842326324</v>
      </c>
      <c r="M249">
        <f t="shared" si="144"/>
        <v>0.25155727770000114</v>
      </c>
      <c r="N249">
        <f t="shared" si="144"/>
        <v>0.25910179800700656</v>
      </c>
      <c r="O249">
        <f t="shared" si="144"/>
        <v>0.26554838104403289</v>
      </c>
      <c r="P249">
        <f t="shared" si="144"/>
        <v>0.27123587235429802</v>
      </c>
      <c r="Q249">
        <f t="shared" si="144"/>
        <v>0.27638516046470019</v>
      </c>
      <c r="R249">
        <f t="shared" si="144"/>
        <v>0.28048480438855539</v>
      </c>
      <c r="S249">
        <f t="shared" si="144"/>
        <v>0.28395822447691554</v>
      </c>
      <c r="T249">
        <f t="shared" si="144"/>
        <v>0.28695639918276045</v>
      </c>
      <c r="U249">
        <f t="shared" si="144"/>
        <v>0.28925075145768714</v>
      </c>
      <c r="V249">
        <f t="shared" si="144"/>
        <v>0.29133316903087297</v>
      </c>
      <c r="W249">
        <f t="shared" si="144"/>
        <v>0.29307206807316788</v>
      </c>
      <c r="X249">
        <f t="shared" si="144"/>
        <v>0.29430557338516761</v>
      </c>
      <c r="Y249">
        <f t="shared" si="144"/>
        <v>0.29524740530700855</v>
      </c>
      <c r="Z249">
        <f t="shared" si="144"/>
        <v>0.29618681130579527</v>
      </c>
      <c r="AA249">
        <f t="shared" si="144"/>
        <v>0.29687354646024755</v>
      </c>
      <c r="AB249">
        <f t="shared" si="144"/>
        <v>0.2974371800750078</v>
      </c>
      <c r="AC249">
        <f t="shared" si="144"/>
        <v>0.29787739528843371</v>
      </c>
      <c r="AD249">
        <f t="shared" si="144"/>
        <v>0.29822933602169538</v>
      </c>
      <c r="AE249">
        <f t="shared" ref="AE249" si="153">IF(AE156=0,"",AE63)</f>
        <v>0.29838852107663172</v>
      </c>
    </row>
    <row r="251" spans="1:31" s="2" customFormat="1" x14ac:dyDescent="0.35">
      <c r="A251" s="2" t="s">
        <v>2198</v>
      </c>
    </row>
    <row r="252" spans="1:31" x14ac:dyDescent="0.35">
      <c r="B252">
        <v>2021</v>
      </c>
      <c r="C252">
        <v>2022</v>
      </c>
      <c r="D252">
        <v>2023</v>
      </c>
      <c r="E252">
        <v>2024</v>
      </c>
      <c r="F252">
        <v>2025</v>
      </c>
      <c r="G252">
        <v>2026</v>
      </c>
      <c r="H252">
        <v>2027</v>
      </c>
      <c r="I252">
        <v>2028</v>
      </c>
      <c r="J252">
        <v>2029</v>
      </c>
      <c r="K252">
        <v>2030</v>
      </c>
      <c r="L252">
        <v>2031</v>
      </c>
      <c r="M252">
        <v>2032</v>
      </c>
      <c r="N252">
        <v>2033</v>
      </c>
      <c r="O252">
        <v>2034</v>
      </c>
      <c r="P252">
        <v>2035</v>
      </c>
      <c r="Q252">
        <v>2036</v>
      </c>
      <c r="R252">
        <v>2037</v>
      </c>
      <c r="S252">
        <v>2038</v>
      </c>
      <c r="T252">
        <v>2039</v>
      </c>
      <c r="U252">
        <v>2040</v>
      </c>
      <c r="V252">
        <v>2041</v>
      </c>
      <c r="W252">
        <v>2042</v>
      </c>
      <c r="X252">
        <v>2043</v>
      </c>
      <c r="Y252">
        <v>2044</v>
      </c>
      <c r="Z252">
        <v>2045</v>
      </c>
      <c r="AA252">
        <v>2046</v>
      </c>
      <c r="AB252">
        <v>2047</v>
      </c>
      <c r="AC252">
        <v>2048</v>
      </c>
      <c r="AD252">
        <v>2049</v>
      </c>
      <c r="AE252">
        <v>2050</v>
      </c>
    </row>
    <row r="253" spans="1:31" x14ac:dyDescent="0.35">
      <c r="A253" t="s">
        <v>237</v>
      </c>
      <c r="B253">
        <f t="shared" ref="B253:AE253" si="154">(SUM(SUMPRODUCT(B162:B177,B69:B84)/SUM(B162:B177)*B19,SUMPRODUCT(B87:B102,B180:B195)/SUM(B180:B195)*B20,SUMPRODUCT(B105:B120,B198:B213)/SUM(B198:B213)*B21)*10^3)*cpi_2021to2012</f>
        <v>42393.845760994314</v>
      </c>
      <c r="C253">
        <f t="shared" si="154"/>
        <v>41535.755725314011</v>
      </c>
      <c r="D253">
        <f t="shared" si="154"/>
        <v>41064.519435471098</v>
      </c>
      <c r="E253">
        <f t="shared" si="154"/>
        <v>40410.376178501385</v>
      </c>
      <c r="F253">
        <f t="shared" si="154"/>
        <v>39659.857703389687</v>
      </c>
      <c r="G253">
        <f t="shared" si="154"/>
        <v>39065.075080898794</v>
      </c>
      <c r="H253">
        <f t="shared" si="154"/>
        <v>38463.930412808259</v>
      </c>
      <c r="I253">
        <f t="shared" si="154"/>
        <v>37988.782001076077</v>
      </c>
      <c r="J253">
        <f t="shared" si="154"/>
        <v>37511.141051390179</v>
      </c>
      <c r="K253">
        <f t="shared" si="154"/>
        <v>37192.913249115423</v>
      </c>
      <c r="L253">
        <f t="shared" si="154"/>
        <v>37191.257731325633</v>
      </c>
      <c r="M253">
        <f t="shared" si="154"/>
        <v>37109.758703817322</v>
      </c>
      <c r="N253">
        <f t="shared" si="154"/>
        <v>37025.561279818401</v>
      </c>
      <c r="O253">
        <f t="shared" si="154"/>
        <v>36913.657536720886</v>
      </c>
      <c r="P253">
        <f t="shared" si="154"/>
        <v>36804.718986437496</v>
      </c>
      <c r="Q253">
        <f t="shared" si="154"/>
        <v>36730.454100148119</v>
      </c>
      <c r="R253">
        <f t="shared" si="154"/>
        <v>36674.326472612105</v>
      </c>
      <c r="S253">
        <f t="shared" si="154"/>
        <v>36615.66134712749</v>
      </c>
      <c r="T253">
        <f t="shared" si="154"/>
        <v>36554.63748625946</v>
      </c>
      <c r="U253">
        <f t="shared" si="154"/>
        <v>36525.346074771121</v>
      </c>
      <c r="V253">
        <f t="shared" si="154"/>
        <v>36493.334622357856</v>
      </c>
      <c r="W253">
        <f t="shared" si="154"/>
        <v>36462.242802268469</v>
      </c>
      <c r="X253">
        <f t="shared" si="154"/>
        <v>36437.854395476599</v>
      </c>
      <c r="Y253">
        <f t="shared" si="154"/>
        <v>36428.907249699492</v>
      </c>
      <c r="Z253">
        <f t="shared" si="154"/>
        <v>36417.312304638872</v>
      </c>
      <c r="AA253">
        <f t="shared" si="154"/>
        <v>36410.313577522254</v>
      </c>
      <c r="AB253">
        <f t="shared" si="154"/>
        <v>36405.240976839952</v>
      </c>
      <c r="AC253">
        <f t="shared" si="154"/>
        <v>36402.074436787276</v>
      </c>
      <c r="AD253">
        <f t="shared" si="154"/>
        <v>36399.934775633657</v>
      </c>
      <c r="AE253">
        <f t="shared" si="154"/>
        <v>36387.277777744326</v>
      </c>
    </row>
    <row r="254" spans="1:31" x14ac:dyDescent="0.35">
      <c r="A254" t="s">
        <v>213</v>
      </c>
      <c r="B254">
        <f t="shared" ref="B254:AE254" si="155">(SUM(SUMPRODUCT(B216:B231,B123:B138)/SUM(B216:B231)*B24,SUMPRODUCT(B234:B249,B141:B156)/SUM(B234:B249)*B25)*10^3)*cpi_2021to2012</f>
        <v>37390.062874445444</v>
      </c>
      <c r="C254">
        <f t="shared" si="155"/>
        <v>38358.30391144615</v>
      </c>
      <c r="D254">
        <f t="shared" si="155"/>
        <v>38631.844586474217</v>
      </c>
      <c r="E254">
        <f t="shared" si="155"/>
        <v>38813.693081609767</v>
      </c>
      <c r="F254">
        <f t="shared" si="155"/>
        <v>39254.350952818444</v>
      </c>
      <c r="G254">
        <f t="shared" si="155"/>
        <v>39499.866435216558</v>
      </c>
      <c r="H254">
        <f t="shared" si="155"/>
        <v>39756.663292037418</v>
      </c>
      <c r="I254">
        <f t="shared" si="155"/>
        <v>40091.211060796231</v>
      </c>
      <c r="J254">
        <f t="shared" si="155"/>
        <v>40269.070908171139</v>
      </c>
      <c r="K254">
        <f t="shared" si="155"/>
        <v>40488.129795473644</v>
      </c>
      <c r="L254">
        <f t="shared" si="155"/>
        <v>40675.153674575617</v>
      </c>
      <c r="M254">
        <f t="shared" si="155"/>
        <v>40837.283425613772</v>
      </c>
      <c r="N254">
        <f t="shared" si="155"/>
        <v>40915.220670506184</v>
      </c>
      <c r="O254">
        <f t="shared" si="155"/>
        <v>40943.017028518712</v>
      </c>
      <c r="P254">
        <f t="shared" si="155"/>
        <v>40962.137049886864</v>
      </c>
      <c r="Q254">
        <f t="shared" si="155"/>
        <v>41030.458630934241</v>
      </c>
      <c r="R254">
        <f t="shared" si="155"/>
        <v>41091.511401628966</v>
      </c>
      <c r="S254">
        <f t="shared" si="155"/>
        <v>41120.396271825521</v>
      </c>
      <c r="T254">
        <f t="shared" si="155"/>
        <v>41171.088489977607</v>
      </c>
      <c r="U254">
        <f t="shared" si="155"/>
        <v>41222.772291441543</v>
      </c>
      <c r="V254">
        <f t="shared" si="155"/>
        <v>41267.340753857417</v>
      </c>
      <c r="W254">
        <f t="shared" si="155"/>
        <v>41310.421960626278</v>
      </c>
      <c r="X254">
        <f t="shared" si="155"/>
        <v>41333.207393332188</v>
      </c>
      <c r="Y254">
        <f t="shared" si="155"/>
        <v>41350.031005319346</v>
      </c>
      <c r="Z254">
        <f t="shared" si="155"/>
        <v>41364.417536528425</v>
      </c>
      <c r="AA254">
        <f t="shared" si="155"/>
        <v>41374.62675798007</v>
      </c>
      <c r="AB254">
        <f t="shared" si="155"/>
        <v>41380.856469493883</v>
      </c>
      <c r="AC254">
        <f t="shared" si="155"/>
        <v>41384.118956485087</v>
      </c>
      <c r="AD254">
        <f t="shared" si="155"/>
        <v>41386.031565572972</v>
      </c>
      <c r="AE254">
        <f t="shared" si="155"/>
        <v>41374.82933008828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48" workbookViewId="0">
      <selection activeCell="D8" sqref="D8"/>
    </sheetView>
  </sheetViews>
  <sheetFormatPr defaultColWidth="8.81640625" defaultRowHeight="14.5" x14ac:dyDescent="0.35"/>
  <cols>
    <col min="1" max="1" width="30.453125" customWidth="1"/>
    <col min="2" max="2" width="16.453125" customWidth="1"/>
    <col min="3" max="3" width="20" customWidth="1"/>
    <col min="4" max="5" width="16.453125" customWidth="1"/>
    <col min="6" max="6" width="25.453125" customWidth="1"/>
    <col min="7" max="11" width="16" customWidth="1"/>
    <col min="12" max="12" width="13.453125" customWidth="1"/>
  </cols>
  <sheetData>
    <row r="1" spans="1:4" x14ac:dyDescent="0.35">
      <c r="A1" t="s">
        <v>1074</v>
      </c>
    </row>
    <row r="2" spans="1:4" x14ac:dyDescent="0.35">
      <c r="A2" t="s">
        <v>1075</v>
      </c>
    </row>
    <row r="3" spans="1:4" x14ac:dyDescent="0.35">
      <c r="A3" s="11" t="s">
        <v>1076</v>
      </c>
    </row>
    <row r="5" spans="1:4" x14ac:dyDescent="0.35">
      <c r="A5" s="67" t="s">
        <v>1250</v>
      </c>
      <c r="B5" s="67"/>
      <c r="C5" s="67"/>
      <c r="D5" s="67"/>
    </row>
    <row r="7" spans="1:4" x14ac:dyDescent="0.35">
      <c r="B7" t="s">
        <v>1077</v>
      </c>
      <c r="C7" t="s">
        <v>1078</v>
      </c>
      <c r="D7" t="s">
        <v>1079</v>
      </c>
    </row>
    <row r="8" spans="1:4" x14ac:dyDescent="0.35">
      <c r="A8" t="s">
        <v>1249</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35">
      <c r="A10" s="67" t="s">
        <v>1251</v>
      </c>
      <c r="B10" s="67"/>
      <c r="C10" s="67"/>
      <c r="D10" s="67"/>
    </row>
    <row r="17" spans="1:7" ht="15.5" x14ac:dyDescent="0.35">
      <c r="F17" s="28"/>
      <c r="G17" s="28"/>
    </row>
    <row r="18" spans="1:7" x14ac:dyDescent="0.35">
      <c r="A18" s="1" t="s">
        <v>1081</v>
      </c>
    </row>
    <row r="21" spans="1:7" x14ac:dyDescent="0.35">
      <c r="C21" t="s">
        <v>1082</v>
      </c>
      <c r="D21" t="s">
        <v>1083</v>
      </c>
    </row>
    <row r="22" spans="1:7" x14ac:dyDescent="0.35">
      <c r="C22" t="s">
        <v>1084</v>
      </c>
      <c r="D22">
        <v>45000</v>
      </c>
    </row>
    <row r="23" spans="1:7" x14ac:dyDescent="0.35">
      <c r="C23" t="s">
        <v>1085</v>
      </c>
      <c r="D23">
        <v>50000</v>
      </c>
    </row>
    <row r="24" spans="1:7" x14ac:dyDescent="0.35">
      <c r="C24" t="s">
        <v>1078</v>
      </c>
      <c r="D24">
        <v>55000</v>
      </c>
    </row>
    <row r="25" spans="1:7" x14ac:dyDescent="0.35">
      <c r="C25" t="s">
        <v>1079</v>
      </c>
      <c r="D25">
        <v>85000</v>
      </c>
    </row>
    <row r="26" spans="1:7" x14ac:dyDescent="0.35">
      <c r="C26" t="s">
        <v>1080</v>
      </c>
      <c r="D26">
        <v>120000</v>
      </c>
    </row>
    <row r="27" spans="1:7" x14ac:dyDescent="0.35">
      <c r="C27" t="s">
        <v>1086</v>
      </c>
      <c r="D27">
        <v>130000</v>
      </c>
      <c r="E27">
        <f>D27*cpi_2018to2012</f>
        <v>118820</v>
      </c>
    </row>
    <row r="29" spans="1:7" x14ac:dyDescent="0.35">
      <c r="D29" t="s">
        <v>1087</v>
      </c>
      <c r="E29" t="s">
        <v>1088</v>
      </c>
    </row>
    <row r="30" spans="1:7" x14ac:dyDescent="0.35">
      <c r="A30" s="1"/>
      <c r="C30" t="s">
        <v>1089</v>
      </c>
      <c r="D30">
        <f>D23*B8+D24*C8+D25*D8</f>
        <v>55616.818744092699</v>
      </c>
      <c r="E30">
        <f>D30*cpi_2018to2012</f>
        <v>50833.772332100729</v>
      </c>
    </row>
    <row r="31" spans="1:7" x14ac:dyDescent="0.35">
      <c r="A31" s="1" t="s">
        <v>1090</v>
      </c>
      <c r="C31" t="s">
        <v>1091</v>
      </c>
      <c r="D31">
        <f>(D22/D23)*D30</f>
        <v>50055.136869683432</v>
      </c>
      <c r="E31">
        <f>D31*cpi_2018to2012</f>
        <v>45750.395098890658</v>
      </c>
    </row>
    <row r="34" spans="1:5" x14ac:dyDescent="0.35">
      <c r="A34" s="67" t="s">
        <v>1092</v>
      </c>
      <c r="B34" s="66"/>
      <c r="C34" s="66"/>
      <c r="D34" s="66"/>
      <c r="E34" s="66"/>
    </row>
    <row r="56" spans="1:2" x14ac:dyDescent="0.35">
      <c r="A56" t="s">
        <v>1252</v>
      </c>
    </row>
    <row r="58" spans="1:2" x14ac:dyDescent="0.35">
      <c r="A58" t="s">
        <v>1248</v>
      </c>
      <c r="B58">
        <f>43.631*2020^2-177806*2020+1.81207*10^8</f>
        <v>70812.40000000596</v>
      </c>
    </row>
    <row r="65" spans="1:2" x14ac:dyDescent="0.35">
      <c r="A65" t="s">
        <v>1247</v>
      </c>
      <c r="B65">
        <f>102.869*2020^2-418784*2020+4.26289*10^8</f>
        <v>91987.599999964237</v>
      </c>
    </row>
    <row r="72" spans="1:2" x14ac:dyDescent="0.35">
      <c r="A72" t="s">
        <v>1079</v>
      </c>
      <c r="B72">
        <f>151.393*2020^2-616223*2020+6.27158*10^8</f>
        <v>131537.20000004768</v>
      </c>
    </row>
    <row r="80" spans="1:2" x14ac:dyDescent="0.35">
      <c r="A80" t="s">
        <v>1253</v>
      </c>
      <c r="B80">
        <f>(B58*B8+B65*C8+B72*D8)*cpi_2019to2012</f>
        <v>74504.580127614812</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topLeftCell="A67" workbookViewId="0">
      <selection activeCell="C71" sqref="C71"/>
    </sheetView>
  </sheetViews>
  <sheetFormatPr defaultColWidth="8.81640625" defaultRowHeight="14.5" x14ac:dyDescent="0.35"/>
  <cols>
    <col min="1" max="1" width="3.453125" customWidth="1"/>
    <col min="2" max="2" width="41.453125" customWidth="1"/>
  </cols>
  <sheetData>
    <row r="1" spans="2:32" x14ac:dyDescent="0.35">
      <c r="B1" s="1" t="s">
        <v>199</v>
      </c>
    </row>
    <row r="3" spans="2:32" x14ac:dyDescent="0.35">
      <c r="B3" s="1" t="s">
        <v>33</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35">
      <c r="B4" t="s">
        <v>162</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0.4904545100516392</v>
      </c>
      <c r="E4">
        <f>INDEX('AEO 2023 Table 39'!17:17,MATCH(E$3,'AEO 2023 Table 39'!$13:$13,0))/SUM(INDEX('AEO 2023 Table 39'!17:17,MATCH(E$3,'AEO 2023 Table 39'!$13:$13,0)),INDEX('AEO 2023 Table 39'!42:42,MATCH(E$3,'AEO 2023 Table 39'!$13:$13,0)))</f>
        <v>0.47863655186325021</v>
      </c>
      <c r="F4">
        <f>INDEX('AEO 2023 Table 39'!17:17,MATCH(F$3,'AEO 2023 Table 39'!$13:$13,0))/SUM(INDEX('AEO 2023 Table 39'!17:17,MATCH(F$3,'AEO 2023 Table 39'!$13:$13,0)),INDEX('AEO 2023 Table 39'!42:42,MATCH(F$3,'AEO 2023 Table 39'!$13:$13,0)))</f>
        <v>0.46692749089466112</v>
      </c>
      <c r="G4">
        <f>INDEX('AEO 2023 Table 39'!17:17,MATCH(G$3,'AEO 2023 Table 39'!$13:$13,0))/SUM(INDEX('AEO 2023 Table 39'!17:17,MATCH(G$3,'AEO 2023 Table 39'!$13:$13,0)),INDEX('AEO 2023 Table 39'!42:42,MATCH(G$3,'AEO 2023 Table 39'!$13:$13,0)))</f>
        <v>0.45451016494275959</v>
      </c>
      <c r="H4">
        <f>INDEX('AEO 2023 Table 39'!17:17,MATCH(H$3,'AEO 2023 Table 39'!$13:$13,0))/SUM(INDEX('AEO 2023 Table 39'!17:17,MATCH(H$3,'AEO 2023 Table 39'!$13:$13,0)),INDEX('AEO 2023 Table 39'!42:42,MATCH(H$3,'AEO 2023 Table 39'!$13:$13,0)))</f>
        <v>0.44189887574394449</v>
      </c>
      <c r="I4">
        <f>INDEX('AEO 2023 Table 39'!17:17,MATCH(I$3,'AEO 2023 Table 39'!$13:$13,0))/SUM(INDEX('AEO 2023 Table 39'!17:17,MATCH(I$3,'AEO 2023 Table 39'!$13:$13,0)),INDEX('AEO 2023 Table 39'!42:42,MATCH(I$3,'AEO 2023 Table 39'!$13:$13,0)))</f>
        <v>0.42932334127886124</v>
      </c>
      <c r="J4">
        <f>INDEX('AEO 2023 Table 39'!17:17,MATCH(J$3,'AEO 2023 Table 39'!$13:$13,0))/SUM(INDEX('AEO 2023 Table 39'!17:17,MATCH(J$3,'AEO 2023 Table 39'!$13:$13,0)),INDEX('AEO 2023 Table 39'!42:42,MATCH(J$3,'AEO 2023 Table 39'!$13:$13,0)))</f>
        <v>0.41671598474627475</v>
      </c>
      <c r="K4">
        <f>INDEX('AEO 2023 Table 39'!17:17,MATCH(K$3,'AEO 2023 Table 39'!$13:$13,0))/SUM(INDEX('AEO 2023 Table 39'!17:17,MATCH(K$3,'AEO 2023 Table 39'!$13:$13,0)),INDEX('AEO 2023 Table 39'!42:42,MATCH(K$3,'AEO 2023 Table 39'!$13:$13,0)))</f>
        <v>0.40409118833635616</v>
      </c>
      <c r="L4">
        <f>INDEX('AEO 2023 Table 39'!17:17,MATCH(L$3,'AEO 2023 Table 39'!$13:$13,0))/SUM(INDEX('AEO 2023 Table 39'!17:17,MATCH(L$3,'AEO 2023 Table 39'!$13:$13,0)),INDEX('AEO 2023 Table 39'!42:42,MATCH(L$3,'AEO 2023 Table 39'!$13:$13,0)))</f>
        <v>0.39166547928411294</v>
      </c>
      <c r="M4">
        <f>INDEX('AEO 2023 Table 39'!17:17,MATCH(M$3,'AEO 2023 Table 39'!$13:$13,0))/SUM(INDEX('AEO 2023 Table 39'!17:17,MATCH(M$3,'AEO 2023 Table 39'!$13:$13,0)),INDEX('AEO 2023 Table 39'!42:42,MATCH(M$3,'AEO 2023 Table 39'!$13:$13,0)))</f>
        <v>0.37944485419247553</v>
      </c>
      <c r="N4">
        <f>INDEX('AEO 2023 Table 39'!17:17,MATCH(N$3,'AEO 2023 Table 39'!$13:$13,0))/SUM(INDEX('AEO 2023 Table 39'!17:17,MATCH(N$3,'AEO 2023 Table 39'!$13:$13,0)),INDEX('AEO 2023 Table 39'!42:42,MATCH(N$3,'AEO 2023 Table 39'!$13:$13,0)))</f>
        <v>0.36759570262166191</v>
      </c>
      <c r="O4">
        <f>INDEX('AEO 2023 Table 39'!17:17,MATCH(O$3,'AEO 2023 Table 39'!$13:$13,0))/SUM(INDEX('AEO 2023 Table 39'!17:17,MATCH(O$3,'AEO 2023 Table 39'!$13:$13,0)),INDEX('AEO 2023 Table 39'!42:42,MATCH(O$3,'AEO 2023 Table 39'!$13:$13,0)))</f>
        <v>0.35615000293849114</v>
      </c>
      <c r="P4">
        <f>INDEX('AEO 2023 Table 39'!17:17,MATCH(P$3,'AEO 2023 Table 39'!$13:$13,0))/SUM(INDEX('AEO 2023 Table 39'!17:17,MATCH(P$3,'AEO 2023 Table 39'!$13:$13,0)),INDEX('AEO 2023 Table 39'!42:42,MATCH(P$3,'AEO 2023 Table 39'!$13:$13,0)))</f>
        <v>0.34521847911048659</v>
      </c>
      <c r="Q4">
        <f>INDEX('AEO 2023 Table 39'!17:17,MATCH(Q$3,'AEO 2023 Table 39'!$13:$13,0))/SUM(INDEX('AEO 2023 Table 39'!17:17,MATCH(Q$3,'AEO 2023 Table 39'!$13:$13,0)),INDEX('AEO 2023 Table 39'!42:42,MATCH(Q$3,'AEO 2023 Table 39'!$13:$13,0)))</f>
        <v>0.33478208994680436</v>
      </c>
      <c r="R4">
        <f>INDEX('AEO 2023 Table 39'!17:17,MATCH(R$3,'AEO 2023 Table 39'!$13:$13,0))/SUM(INDEX('AEO 2023 Table 39'!17:17,MATCH(R$3,'AEO 2023 Table 39'!$13:$13,0)),INDEX('AEO 2023 Table 39'!42:42,MATCH(R$3,'AEO 2023 Table 39'!$13:$13,0)))</f>
        <v>0.32512998256737813</v>
      </c>
      <c r="S4">
        <f>INDEX('AEO 2023 Table 39'!17:17,MATCH(S$3,'AEO 2023 Table 39'!$13:$13,0))/SUM(INDEX('AEO 2023 Table 39'!17:17,MATCH(S$3,'AEO 2023 Table 39'!$13:$13,0)),INDEX('AEO 2023 Table 39'!42:42,MATCH(S$3,'AEO 2023 Table 39'!$13:$13,0)))</f>
        <v>0.31630476978555172</v>
      </c>
      <c r="T4">
        <f>INDEX('AEO 2023 Table 39'!17:17,MATCH(T$3,'AEO 2023 Table 39'!$13:$13,0))/SUM(INDEX('AEO 2023 Table 39'!17:17,MATCH(T$3,'AEO 2023 Table 39'!$13:$13,0)),INDEX('AEO 2023 Table 39'!42:42,MATCH(T$3,'AEO 2023 Table 39'!$13:$13,0)))</f>
        <v>0.30835394448748371</v>
      </c>
      <c r="U4">
        <f>INDEX('AEO 2023 Table 39'!17:17,MATCH(U$3,'AEO 2023 Table 39'!$13:$13,0))/SUM(INDEX('AEO 2023 Table 39'!17:17,MATCH(U$3,'AEO 2023 Table 39'!$13:$13,0)),INDEX('AEO 2023 Table 39'!42:42,MATCH(U$3,'AEO 2023 Table 39'!$13:$13,0)))</f>
        <v>0.30120390318269263</v>
      </c>
      <c r="V4">
        <f>INDEX('AEO 2023 Table 39'!17:17,MATCH(V$3,'AEO 2023 Table 39'!$13:$13,0))/SUM(INDEX('AEO 2023 Table 39'!17:17,MATCH(V$3,'AEO 2023 Table 39'!$13:$13,0)),INDEX('AEO 2023 Table 39'!42:42,MATCH(V$3,'AEO 2023 Table 39'!$13:$13,0)))</f>
        <v>0.29474031302260884</v>
      </c>
      <c r="W4">
        <f>INDEX('AEO 2023 Table 39'!17:17,MATCH(W$3,'AEO 2023 Table 39'!$13:$13,0))/SUM(INDEX('AEO 2023 Table 39'!17:17,MATCH(W$3,'AEO 2023 Table 39'!$13:$13,0)),INDEX('AEO 2023 Table 39'!42:42,MATCH(W$3,'AEO 2023 Table 39'!$13:$13,0)))</f>
        <v>0.28891325390538802</v>
      </c>
      <c r="X4">
        <f>INDEX('AEO 2023 Table 39'!17:17,MATCH(X$3,'AEO 2023 Table 39'!$13:$13,0))/SUM(INDEX('AEO 2023 Table 39'!17:17,MATCH(X$3,'AEO 2023 Table 39'!$13:$13,0)),INDEX('AEO 2023 Table 39'!42:42,MATCH(X$3,'AEO 2023 Table 39'!$13:$13,0)))</f>
        <v>0.2836810084470025</v>
      </c>
      <c r="Y4">
        <f>INDEX('AEO 2023 Table 39'!17:17,MATCH(Y$3,'AEO 2023 Table 39'!$13:$13,0))/SUM(INDEX('AEO 2023 Table 39'!17:17,MATCH(Y$3,'AEO 2023 Table 39'!$13:$13,0)),INDEX('AEO 2023 Table 39'!42:42,MATCH(Y$3,'AEO 2023 Table 39'!$13:$13,0)))</f>
        <v>0.2788996655956012</v>
      </c>
      <c r="Z4">
        <f>INDEX('AEO 2023 Table 39'!17:17,MATCH(Z$3,'AEO 2023 Table 39'!$13:$13,0))/SUM(INDEX('AEO 2023 Table 39'!17:17,MATCH(Z$3,'AEO 2023 Table 39'!$13:$13,0)),INDEX('AEO 2023 Table 39'!42:42,MATCH(Z$3,'AEO 2023 Table 39'!$13:$13,0)))</f>
        <v>0.27443415148960504</v>
      </c>
      <c r="AA4">
        <f>INDEX('AEO 2023 Table 39'!17:17,MATCH(AA$3,'AEO 2023 Table 39'!$13:$13,0))/SUM(INDEX('AEO 2023 Table 39'!17:17,MATCH(AA$3,'AEO 2023 Table 39'!$13:$13,0)),INDEX('AEO 2023 Table 39'!42:42,MATCH(AA$3,'AEO 2023 Table 39'!$13:$13,0)))</f>
        <v>0.27029175838548303</v>
      </c>
      <c r="AB4">
        <f>INDEX('AEO 2023 Table 39'!17:17,MATCH(AB$3,'AEO 2023 Table 39'!$13:$13,0))/SUM(INDEX('AEO 2023 Table 39'!17:17,MATCH(AB$3,'AEO 2023 Table 39'!$13:$13,0)),INDEX('AEO 2023 Table 39'!42:42,MATCH(AB$3,'AEO 2023 Table 39'!$13:$13,0)))</f>
        <v>0.2663780913373236</v>
      </c>
      <c r="AC4">
        <f>INDEX('AEO 2023 Table 39'!17:17,MATCH(AC$3,'AEO 2023 Table 39'!$13:$13,0))/SUM(INDEX('AEO 2023 Table 39'!17:17,MATCH(AC$3,'AEO 2023 Table 39'!$13:$13,0)),INDEX('AEO 2023 Table 39'!42:42,MATCH(AC$3,'AEO 2023 Table 39'!$13:$13,0)))</f>
        <v>0.26268423262901947</v>
      </c>
      <c r="AD4">
        <f>INDEX('AEO 2023 Table 39'!17:17,MATCH(AD$3,'AEO 2023 Table 39'!$13:$13,0))/SUM(INDEX('AEO 2023 Table 39'!17:17,MATCH(AD$3,'AEO 2023 Table 39'!$13:$13,0)),INDEX('AEO 2023 Table 39'!42:42,MATCH(AD$3,'AEO 2023 Table 39'!$13:$13,0)))</f>
        <v>0.25918691203108934</v>
      </c>
      <c r="AE4">
        <f>INDEX('AEO 2023 Table 39'!17:17,MATCH(AE$3,'AEO 2023 Table 39'!$13:$13,0))/SUM(INDEX('AEO 2023 Table 39'!17:17,MATCH(AE$3,'AEO 2023 Table 39'!$13:$13,0)),INDEX('AEO 2023 Table 39'!42:42,MATCH(AE$3,'AEO 2023 Table 39'!$13:$13,0)))</f>
        <v>0.25589805364415569</v>
      </c>
      <c r="AF4">
        <f>INDEX('AEO 2023 Table 39'!17:17,MATCH(AF$3,'AEO 2023 Table 39'!$13:$13,0))/SUM(INDEX('AEO 2023 Table 39'!17:17,MATCH(AF$3,'AEO 2023 Table 39'!$13:$13,0)),INDEX('AEO 2023 Table 39'!42:42,MATCH(AF$3,'AEO 2023 Table 39'!$13:$13,0)))</f>
        <v>0.25277236426708333</v>
      </c>
    </row>
    <row r="5" spans="2:32" x14ac:dyDescent="0.35">
      <c r="B5" t="s">
        <v>163</v>
      </c>
      <c r="C5">
        <f>1-C4</f>
        <v>0.50139995232843226</v>
      </c>
      <c r="D5">
        <f>1-D4</f>
        <v>0.5095454899483608</v>
      </c>
      <c r="E5">
        <f t="shared" ref="E5:AF5" si="0">1-E4</f>
        <v>0.52136344813674973</v>
      </c>
      <c r="F5">
        <f t="shared" si="0"/>
        <v>0.53307250910533888</v>
      </c>
      <c r="G5">
        <f t="shared" si="0"/>
        <v>0.54548983505724036</v>
      </c>
      <c r="H5">
        <f t="shared" si="0"/>
        <v>0.55810112425605551</v>
      </c>
      <c r="I5">
        <f t="shared" si="0"/>
        <v>0.57067665872113871</v>
      </c>
      <c r="J5">
        <f t="shared" si="0"/>
        <v>0.58328401525372531</v>
      </c>
      <c r="K5">
        <f t="shared" si="0"/>
        <v>0.59590881166364384</v>
      </c>
      <c r="L5">
        <f t="shared" si="0"/>
        <v>0.60833452071588701</v>
      </c>
      <c r="M5">
        <f t="shared" si="0"/>
        <v>0.62055514580752447</v>
      </c>
      <c r="N5">
        <f t="shared" si="0"/>
        <v>0.63240429737833814</v>
      </c>
      <c r="O5">
        <f t="shared" si="0"/>
        <v>0.64384999706150881</v>
      </c>
      <c r="P5">
        <f t="shared" si="0"/>
        <v>0.65478152088951336</v>
      </c>
      <c r="Q5">
        <f t="shared" si="0"/>
        <v>0.66521791005319564</v>
      </c>
      <c r="R5">
        <f t="shared" si="0"/>
        <v>0.67487001743262187</v>
      </c>
      <c r="S5">
        <f t="shared" si="0"/>
        <v>0.68369523021444834</v>
      </c>
      <c r="T5">
        <f t="shared" si="0"/>
        <v>0.69164605551251634</v>
      </c>
      <c r="U5">
        <f t="shared" si="0"/>
        <v>0.69879609681730737</v>
      </c>
      <c r="V5">
        <f t="shared" si="0"/>
        <v>0.70525968697739116</v>
      </c>
      <c r="W5">
        <f t="shared" si="0"/>
        <v>0.71108674609461198</v>
      </c>
      <c r="X5">
        <f t="shared" si="0"/>
        <v>0.7163189915529975</v>
      </c>
      <c r="Y5">
        <f t="shared" si="0"/>
        <v>0.7211003344043988</v>
      </c>
      <c r="Z5">
        <f t="shared" si="0"/>
        <v>0.72556584851039496</v>
      </c>
      <c r="AA5">
        <f t="shared" si="0"/>
        <v>0.72970824161451697</v>
      </c>
      <c r="AB5">
        <f t="shared" si="0"/>
        <v>0.7336219086626764</v>
      </c>
      <c r="AC5">
        <f t="shared" si="0"/>
        <v>0.73731576737098048</v>
      </c>
      <c r="AD5">
        <f t="shared" si="0"/>
        <v>0.74081308796891066</v>
      </c>
      <c r="AE5">
        <f t="shared" si="0"/>
        <v>0.74410194635584426</v>
      </c>
      <c r="AF5">
        <f t="shared" si="0"/>
        <v>0.74722763573291662</v>
      </c>
    </row>
    <row r="6" spans="2:32" x14ac:dyDescent="0.35">
      <c r="B6" s="1"/>
    </row>
    <row r="7" spans="2:32" x14ac:dyDescent="0.35">
      <c r="B7" s="1" t="s">
        <v>164</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35">
      <c r="B8" t="s">
        <v>162</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0.40896832678599887</v>
      </c>
      <c r="E8">
        <f>INDEX('AEO 2023 Table 39'!18:18,MATCH(E$3,'AEO 2023 Table 39'!$13:$13,0))/SUM(INDEX('AEO 2023 Table 39'!18:18,MATCH(E$3,'AEO 2023 Table 39'!$13:$13,0)),INDEX('AEO 2023 Table 39'!43:43,MATCH(E$3,'AEO 2023 Table 39'!$13:$13,0)))</f>
        <v>0.37220489649768257</v>
      </c>
      <c r="F8">
        <f>INDEX('AEO 2023 Table 39'!18:18,MATCH(F$3,'AEO 2023 Table 39'!$13:$13,0))/SUM(INDEX('AEO 2023 Table 39'!18:18,MATCH(F$3,'AEO 2023 Table 39'!$13:$13,0)),INDEX('AEO 2023 Table 39'!43:43,MATCH(F$3,'AEO 2023 Table 39'!$13:$13,0)))</f>
        <v>0.33466650285111332</v>
      </c>
      <c r="G8">
        <f>INDEX('AEO 2023 Table 39'!18:18,MATCH(G$3,'AEO 2023 Table 39'!$13:$13,0))/SUM(INDEX('AEO 2023 Table 39'!18:18,MATCH(G$3,'AEO 2023 Table 39'!$13:$13,0)),INDEX('AEO 2023 Table 39'!43:43,MATCH(G$3,'AEO 2023 Table 39'!$13:$13,0)))</f>
        <v>0.2995168411117724</v>
      </c>
      <c r="H8">
        <f>INDEX('AEO 2023 Table 39'!18:18,MATCH(H$3,'AEO 2023 Table 39'!$13:$13,0))/SUM(INDEX('AEO 2023 Table 39'!18:18,MATCH(H$3,'AEO 2023 Table 39'!$13:$13,0)),INDEX('AEO 2023 Table 39'!43:43,MATCH(H$3,'AEO 2023 Table 39'!$13:$13,0)))</f>
        <v>0.26632984770552631</v>
      </c>
      <c r="I8">
        <f>INDEX('AEO 2023 Table 39'!18:18,MATCH(I$3,'AEO 2023 Table 39'!$13:$13,0))/SUM(INDEX('AEO 2023 Table 39'!18:18,MATCH(I$3,'AEO 2023 Table 39'!$13:$13,0)),INDEX('AEO 2023 Table 39'!43:43,MATCH(I$3,'AEO 2023 Table 39'!$13:$13,0)))</f>
        <v>0.23562377934132828</v>
      </c>
      <c r="J8">
        <f>INDEX('AEO 2023 Table 39'!18:18,MATCH(J$3,'AEO 2023 Table 39'!$13:$13,0))/SUM(INDEX('AEO 2023 Table 39'!18:18,MATCH(J$3,'AEO 2023 Table 39'!$13:$13,0)),INDEX('AEO 2023 Table 39'!43:43,MATCH(J$3,'AEO 2023 Table 39'!$13:$13,0)))</f>
        <v>0.20681830705648246</v>
      </c>
      <c r="K8">
        <f>INDEX('AEO 2023 Table 39'!18:18,MATCH(K$3,'AEO 2023 Table 39'!$13:$13,0))/SUM(INDEX('AEO 2023 Table 39'!18:18,MATCH(K$3,'AEO 2023 Table 39'!$13:$13,0)),INDEX('AEO 2023 Table 39'!43:43,MATCH(K$3,'AEO 2023 Table 39'!$13:$13,0)))</f>
        <v>0.18084410456363845</v>
      </c>
      <c r="L8">
        <f>INDEX('AEO 2023 Table 39'!18:18,MATCH(L$3,'AEO 2023 Table 39'!$13:$13,0))/SUM(INDEX('AEO 2023 Table 39'!18:18,MATCH(L$3,'AEO 2023 Table 39'!$13:$13,0)),INDEX('AEO 2023 Table 39'!43:43,MATCH(L$3,'AEO 2023 Table 39'!$13:$13,0)))</f>
        <v>0.15745679089669384</v>
      </c>
      <c r="M8">
        <f>INDEX('AEO 2023 Table 39'!18:18,MATCH(M$3,'AEO 2023 Table 39'!$13:$13,0))/SUM(INDEX('AEO 2023 Table 39'!18:18,MATCH(M$3,'AEO 2023 Table 39'!$13:$13,0)),INDEX('AEO 2023 Table 39'!43:43,MATCH(M$3,'AEO 2023 Table 39'!$13:$13,0)))</f>
        <v>0.13664760826118127</v>
      </c>
      <c r="N8">
        <f>INDEX('AEO 2023 Table 39'!18:18,MATCH(N$3,'AEO 2023 Table 39'!$13:$13,0))/SUM(INDEX('AEO 2023 Table 39'!18:18,MATCH(N$3,'AEO 2023 Table 39'!$13:$13,0)),INDEX('AEO 2023 Table 39'!43:43,MATCH(N$3,'AEO 2023 Table 39'!$13:$13,0)))</f>
        <v>0.11790670614307318</v>
      </c>
      <c r="O8">
        <f>INDEX('AEO 2023 Table 39'!18:18,MATCH(O$3,'AEO 2023 Table 39'!$13:$13,0))/SUM(INDEX('AEO 2023 Table 39'!18:18,MATCH(O$3,'AEO 2023 Table 39'!$13:$13,0)),INDEX('AEO 2023 Table 39'!43:43,MATCH(O$3,'AEO 2023 Table 39'!$13:$13,0)))</f>
        <v>0.10122192780277731</v>
      </c>
      <c r="P8">
        <f>INDEX('AEO 2023 Table 39'!18:18,MATCH(P$3,'AEO 2023 Table 39'!$13:$13,0))/SUM(INDEX('AEO 2023 Table 39'!18:18,MATCH(P$3,'AEO 2023 Table 39'!$13:$13,0)),INDEX('AEO 2023 Table 39'!43:43,MATCH(P$3,'AEO 2023 Table 39'!$13:$13,0)))</f>
        <v>8.6527783652765616E-2</v>
      </c>
      <c r="Q8">
        <f>INDEX('AEO 2023 Table 39'!18:18,MATCH(Q$3,'AEO 2023 Table 39'!$13:$13,0))/SUM(INDEX('AEO 2023 Table 39'!18:18,MATCH(Q$3,'AEO 2023 Table 39'!$13:$13,0)),INDEX('AEO 2023 Table 39'!43:43,MATCH(Q$3,'AEO 2023 Table 39'!$13:$13,0)))</f>
        <v>7.3970969669558961E-2</v>
      </c>
      <c r="R8">
        <f>INDEX('AEO 2023 Table 39'!18:18,MATCH(R$3,'AEO 2023 Table 39'!$13:$13,0))/SUM(INDEX('AEO 2023 Table 39'!18:18,MATCH(R$3,'AEO 2023 Table 39'!$13:$13,0)),INDEX('AEO 2023 Table 39'!43:43,MATCH(R$3,'AEO 2023 Table 39'!$13:$13,0)))</f>
        <v>6.3474725938353488E-2</v>
      </c>
      <c r="S8">
        <f>INDEX('AEO 2023 Table 39'!18:18,MATCH(S$3,'AEO 2023 Table 39'!$13:$13,0))/SUM(INDEX('AEO 2023 Table 39'!18:18,MATCH(S$3,'AEO 2023 Table 39'!$13:$13,0)),INDEX('AEO 2023 Table 39'!43:43,MATCH(S$3,'AEO 2023 Table 39'!$13:$13,0)))</f>
        <v>5.4931438721136761E-2</v>
      </c>
      <c r="T8">
        <f>INDEX('AEO 2023 Table 39'!18:18,MATCH(T$3,'AEO 2023 Table 39'!$13:$13,0))/SUM(INDEX('AEO 2023 Table 39'!18:18,MATCH(T$3,'AEO 2023 Table 39'!$13:$13,0)),INDEX('AEO 2023 Table 39'!43:43,MATCH(T$3,'AEO 2023 Table 39'!$13:$13,0)))</f>
        <v>4.8222933614972104E-2</v>
      </c>
      <c r="U8">
        <f>INDEX('AEO 2023 Table 39'!18:18,MATCH(U$3,'AEO 2023 Table 39'!$13:$13,0))/SUM(INDEX('AEO 2023 Table 39'!18:18,MATCH(U$3,'AEO 2023 Table 39'!$13:$13,0)),INDEX('AEO 2023 Table 39'!43:43,MATCH(U$3,'AEO 2023 Table 39'!$13:$13,0)))</f>
        <v>4.3169604611883405E-2</v>
      </c>
      <c r="V8">
        <f>INDEX('AEO 2023 Table 39'!18:18,MATCH(V$3,'AEO 2023 Table 39'!$13:$13,0))/SUM(INDEX('AEO 2023 Table 39'!18:18,MATCH(V$3,'AEO 2023 Table 39'!$13:$13,0)),INDEX('AEO 2023 Table 39'!43:43,MATCH(V$3,'AEO 2023 Table 39'!$13:$13,0)))</f>
        <v>3.9281844001273256E-2</v>
      </c>
      <c r="W8">
        <f>INDEX('AEO 2023 Table 39'!18:18,MATCH(W$3,'AEO 2023 Table 39'!$13:$13,0))/SUM(INDEX('AEO 2023 Table 39'!18:18,MATCH(W$3,'AEO 2023 Table 39'!$13:$13,0)),INDEX('AEO 2023 Table 39'!43:43,MATCH(W$3,'AEO 2023 Table 39'!$13:$13,0)))</f>
        <v>3.5851192611190817E-2</v>
      </c>
      <c r="X8">
        <f>INDEX('AEO 2023 Table 39'!18:18,MATCH(X$3,'AEO 2023 Table 39'!$13:$13,0))/SUM(INDEX('AEO 2023 Table 39'!18:18,MATCH(X$3,'AEO 2023 Table 39'!$13:$13,0)),INDEX('AEO 2023 Table 39'!43:43,MATCH(X$3,'AEO 2023 Table 39'!$13:$13,0)))</f>
        <v>3.2841017719563687E-2</v>
      </c>
      <c r="Y8">
        <f>INDEX('AEO 2023 Table 39'!18:18,MATCH(Y$3,'AEO 2023 Table 39'!$13:$13,0))/SUM(INDEX('AEO 2023 Table 39'!18:18,MATCH(Y$3,'AEO 2023 Table 39'!$13:$13,0)),INDEX('AEO 2023 Table 39'!43:43,MATCH(Y$3,'AEO 2023 Table 39'!$13:$13,0)))</f>
        <v>3.018886033866695E-2</v>
      </c>
      <c r="Z8">
        <f>INDEX('AEO 2023 Table 39'!18:18,MATCH(Z$3,'AEO 2023 Table 39'!$13:$13,0))/SUM(INDEX('AEO 2023 Table 39'!18:18,MATCH(Z$3,'AEO 2023 Table 39'!$13:$13,0)),INDEX('AEO 2023 Table 39'!43:43,MATCH(Z$3,'AEO 2023 Table 39'!$13:$13,0)))</f>
        <v>2.7822668633963009E-2</v>
      </c>
      <c r="AA8">
        <f>INDEX('AEO 2023 Table 39'!18:18,MATCH(AA$3,'AEO 2023 Table 39'!$13:$13,0))/SUM(INDEX('AEO 2023 Table 39'!18:18,MATCH(AA$3,'AEO 2023 Table 39'!$13:$13,0)),INDEX('AEO 2023 Table 39'!43:43,MATCH(AA$3,'AEO 2023 Table 39'!$13:$13,0)))</f>
        <v>2.5669315180011958E-2</v>
      </c>
      <c r="AB8">
        <f>INDEX('AEO 2023 Table 39'!18:18,MATCH(AB$3,'AEO 2023 Table 39'!$13:$13,0))/SUM(INDEX('AEO 2023 Table 39'!18:18,MATCH(AB$3,'AEO 2023 Table 39'!$13:$13,0)),INDEX('AEO 2023 Table 39'!43:43,MATCH(AB$3,'AEO 2023 Table 39'!$13:$13,0)))</f>
        <v>2.3697047355598695E-2</v>
      </c>
      <c r="AC8">
        <f>INDEX('AEO 2023 Table 39'!18:18,MATCH(AC$3,'AEO 2023 Table 39'!$13:$13,0))/SUM(INDEX('AEO 2023 Table 39'!18:18,MATCH(AC$3,'AEO 2023 Table 39'!$13:$13,0)),INDEX('AEO 2023 Table 39'!43:43,MATCH(AC$3,'AEO 2023 Table 39'!$13:$13,0)))</f>
        <v>2.1895688580908294E-2</v>
      </c>
      <c r="AD8">
        <f>INDEX('AEO 2023 Table 39'!18:18,MATCH(AD$3,'AEO 2023 Table 39'!$13:$13,0))/SUM(INDEX('AEO 2023 Table 39'!18:18,MATCH(AD$3,'AEO 2023 Table 39'!$13:$13,0)),INDEX('AEO 2023 Table 39'!43:43,MATCH(AD$3,'AEO 2023 Table 39'!$13:$13,0)))</f>
        <v>2.0243089029416756E-2</v>
      </c>
      <c r="AE8">
        <f>INDEX('AEO 2023 Table 39'!18:18,MATCH(AE$3,'AEO 2023 Table 39'!$13:$13,0))/SUM(INDEX('AEO 2023 Table 39'!18:18,MATCH(AE$3,'AEO 2023 Table 39'!$13:$13,0)),INDEX('AEO 2023 Table 39'!43:43,MATCH(AE$3,'AEO 2023 Table 39'!$13:$13,0)))</f>
        <v>1.8718263420814778E-2</v>
      </c>
      <c r="AF8">
        <f>INDEX('AEO 2023 Table 39'!18:18,MATCH(AF$3,'AEO 2023 Table 39'!$13:$13,0))/SUM(INDEX('AEO 2023 Table 39'!18:18,MATCH(AF$3,'AEO 2023 Table 39'!$13:$13,0)),INDEX('AEO 2023 Table 39'!43:43,MATCH(AF$3,'AEO 2023 Table 39'!$13:$13,0)))</f>
        <v>1.7313133203968784E-2</v>
      </c>
    </row>
    <row r="9" spans="2:32" x14ac:dyDescent="0.35">
      <c r="B9" t="s">
        <v>163</v>
      </c>
      <c r="C9">
        <f>1-C8</f>
        <v>0.51364489984477135</v>
      </c>
      <c r="D9">
        <f t="shared" ref="D9:AF9" si="2">1-D8</f>
        <v>0.59103167321400107</v>
      </c>
      <c r="E9">
        <f t="shared" si="2"/>
        <v>0.62779510350231749</v>
      </c>
      <c r="F9">
        <f t="shared" si="2"/>
        <v>0.66533349714888668</v>
      </c>
      <c r="G9">
        <f t="shared" si="2"/>
        <v>0.70048315888822765</v>
      </c>
      <c r="H9">
        <f t="shared" si="2"/>
        <v>0.73367015229447374</v>
      </c>
      <c r="I9">
        <f t="shared" si="2"/>
        <v>0.76437622065867172</v>
      </c>
      <c r="J9">
        <f t="shared" si="2"/>
        <v>0.79318169294351759</v>
      </c>
      <c r="K9">
        <f t="shared" si="2"/>
        <v>0.81915589543636158</v>
      </c>
      <c r="L9">
        <f t="shared" si="2"/>
        <v>0.84254320910330616</v>
      </c>
      <c r="M9">
        <f t="shared" si="2"/>
        <v>0.86335239173881873</v>
      </c>
      <c r="N9">
        <f t="shared" si="2"/>
        <v>0.88209329385692681</v>
      </c>
      <c r="O9">
        <f t="shared" si="2"/>
        <v>0.89877807219722272</v>
      </c>
      <c r="P9">
        <f t="shared" si="2"/>
        <v>0.91347221634723441</v>
      </c>
      <c r="Q9">
        <f t="shared" si="2"/>
        <v>0.92602903033044104</v>
      </c>
      <c r="R9">
        <f t="shared" si="2"/>
        <v>0.93652527406164654</v>
      </c>
      <c r="S9">
        <f t="shared" si="2"/>
        <v>0.94506856127886318</v>
      </c>
      <c r="T9">
        <f t="shared" si="2"/>
        <v>0.9517770663850279</v>
      </c>
      <c r="U9">
        <f t="shared" si="2"/>
        <v>0.95683039538811654</v>
      </c>
      <c r="V9">
        <f t="shared" si="2"/>
        <v>0.96071815599872679</v>
      </c>
      <c r="W9">
        <f t="shared" si="2"/>
        <v>0.96414880738880915</v>
      </c>
      <c r="X9">
        <f t="shared" si="2"/>
        <v>0.96715898228043629</v>
      </c>
      <c r="Y9">
        <f t="shared" si="2"/>
        <v>0.96981113966133303</v>
      </c>
      <c r="Z9">
        <f t="shared" si="2"/>
        <v>0.97217733136603701</v>
      </c>
      <c r="AA9">
        <f t="shared" si="2"/>
        <v>0.97433068481998808</v>
      </c>
      <c r="AB9">
        <f t="shared" si="2"/>
        <v>0.97630295264440126</v>
      </c>
      <c r="AC9">
        <f t="shared" si="2"/>
        <v>0.97810431141909171</v>
      </c>
      <c r="AD9">
        <f t="shared" si="2"/>
        <v>0.97975691097058326</v>
      </c>
      <c r="AE9">
        <f t="shared" si="2"/>
        <v>0.98128173657918527</v>
      </c>
      <c r="AF9">
        <f t="shared" si="2"/>
        <v>0.98268686679603123</v>
      </c>
    </row>
    <row r="10" spans="2:32" x14ac:dyDescent="0.35">
      <c r="B10" s="1"/>
    </row>
    <row r="11" spans="2:32" x14ac:dyDescent="0.35">
      <c r="B11" s="1" t="s">
        <v>165</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35">
      <c r="B12" t="s">
        <v>168</v>
      </c>
      <c r="C12">
        <f>INDEX('AEO 2022 Table 42'!71:71,MATCH(C$3,'AEO 2022 Table 42'!$1:$1,0))/100</f>
        <v>0</v>
      </c>
      <c r="D12">
        <f>INDEX('AEO 2023 Table 42'!77:77,MATCH(D$11,'AEO 2023 Table 42'!$1:$1,0))/100</f>
        <v>5.1330500000000001E-3</v>
      </c>
      <c r="E12">
        <f>INDEX('AEO 2023 Table 42'!77:77,MATCH(E$11,'AEO 2023 Table 42'!$1:$1,0))/100</f>
        <v>4.0491399999999997E-3</v>
      </c>
      <c r="F12">
        <f>INDEX('AEO 2023 Table 42'!77:77,MATCH(F$11,'AEO 2023 Table 42'!$1:$1,0))/100</f>
        <v>4.4144700000000002E-3</v>
      </c>
      <c r="G12">
        <f>INDEX('AEO 2023 Table 42'!77:77,MATCH(G$11,'AEO 2023 Table 42'!$1:$1,0))/100</f>
        <v>4.1890399999999998E-3</v>
      </c>
      <c r="H12">
        <f>INDEX('AEO 2023 Table 42'!77:77,MATCH(H$11,'AEO 2023 Table 42'!$1:$1,0))/100</f>
        <v>4.3921999999999998E-3</v>
      </c>
      <c r="I12">
        <f>INDEX('AEO 2023 Table 42'!77:77,MATCH(I$11,'AEO 2023 Table 42'!$1:$1,0))/100</f>
        <v>4.4790899999999998E-3</v>
      </c>
      <c r="J12">
        <f>INDEX('AEO 2023 Table 42'!77:77,MATCH(J$11,'AEO 2023 Table 42'!$1:$1,0))/100</f>
        <v>4.5603800000000002E-3</v>
      </c>
      <c r="K12">
        <f>INDEX('AEO 2023 Table 42'!77:77,MATCH(K$11,'AEO 2023 Table 42'!$1:$1,0))/100</f>
        <v>4.5625500000000003E-3</v>
      </c>
      <c r="L12">
        <f>INDEX('AEO 2023 Table 42'!77:77,MATCH(L$11,'AEO 2023 Table 42'!$1:$1,0))/100</f>
        <v>4.6075200000000004E-3</v>
      </c>
      <c r="M12">
        <f>INDEX('AEO 2023 Table 42'!77:77,MATCH(M$11,'AEO 2023 Table 42'!$1:$1,0))/100</f>
        <v>4.6021000000000005E-3</v>
      </c>
      <c r="N12">
        <f>INDEX('AEO 2023 Table 42'!77:77,MATCH(N$11,'AEO 2023 Table 42'!$1:$1,0))/100</f>
        <v>4.6374700000000003E-3</v>
      </c>
      <c r="O12">
        <f>INDEX('AEO 2023 Table 42'!77:77,MATCH(O$11,'AEO 2023 Table 42'!$1:$1,0))/100</f>
        <v>4.65607E-3</v>
      </c>
      <c r="P12">
        <f>INDEX('AEO 2023 Table 42'!77:77,MATCH(P$11,'AEO 2023 Table 42'!$1:$1,0))/100</f>
        <v>4.6691399999999996E-3</v>
      </c>
      <c r="Q12">
        <f>INDEX('AEO 2023 Table 42'!77:77,MATCH(Q$11,'AEO 2023 Table 42'!$1:$1,0))/100</f>
        <v>4.6599600000000003E-3</v>
      </c>
      <c r="R12">
        <f>INDEX('AEO 2023 Table 42'!77:77,MATCH(R$11,'AEO 2023 Table 42'!$1:$1,0))/100</f>
        <v>4.74048E-3</v>
      </c>
      <c r="S12">
        <f>INDEX('AEO 2023 Table 42'!77:77,MATCH(S$11,'AEO 2023 Table 42'!$1:$1,0))/100</f>
        <v>4.7147400000000003E-3</v>
      </c>
      <c r="T12">
        <f>INDEX('AEO 2023 Table 42'!77:77,MATCH(T$11,'AEO 2023 Table 42'!$1:$1,0))/100</f>
        <v>4.7790300000000001E-3</v>
      </c>
      <c r="U12">
        <f>INDEX('AEO 2023 Table 42'!77:77,MATCH(U$11,'AEO 2023 Table 42'!$1:$1,0))/100</f>
        <v>4.8456300000000001E-3</v>
      </c>
      <c r="V12">
        <f>INDEX('AEO 2023 Table 42'!77:77,MATCH(V$11,'AEO 2023 Table 42'!$1:$1,0))/100</f>
        <v>4.7641200000000002E-3</v>
      </c>
      <c r="W12">
        <f>INDEX('AEO 2023 Table 42'!77:77,MATCH(W$11,'AEO 2023 Table 42'!$1:$1,0))/100</f>
        <v>4.7849199999999998E-3</v>
      </c>
      <c r="X12">
        <f>INDEX('AEO 2023 Table 42'!77:77,MATCH(X$11,'AEO 2023 Table 42'!$1:$1,0))/100</f>
        <v>4.8207800000000002E-3</v>
      </c>
      <c r="Y12">
        <f>INDEX('AEO 2023 Table 42'!77:77,MATCH(Y$11,'AEO 2023 Table 42'!$1:$1,0))/100</f>
        <v>4.8173199999999999E-3</v>
      </c>
      <c r="Z12">
        <f>INDEX('AEO 2023 Table 42'!77:77,MATCH(Z$11,'AEO 2023 Table 42'!$1:$1,0))/100</f>
        <v>4.8010000000000006E-3</v>
      </c>
      <c r="AA12">
        <f>INDEX('AEO 2023 Table 42'!77:77,MATCH(AA$11,'AEO 2023 Table 42'!$1:$1,0))/100</f>
        <v>4.8398799999999995E-3</v>
      </c>
      <c r="AB12">
        <f>INDEX('AEO 2023 Table 42'!77:77,MATCH(AB$11,'AEO 2023 Table 42'!$1:$1,0))/100</f>
        <v>4.8491899999999998E-3</v>
      </c>
      <c r="AC12">
        <f>INDEX('AEO 2023 Table 42'!77:77,MATCH(AC$11,'AEO 2023 Table 42'!$1:$1,0))/100</f>
        <v>4.8574999999999998E-3</v>
      </c>
      <c r="AD12">
        <f>INDEX('AEO 2023 Table 42'!77:77,MATCH(AD$11,'AEO 2023 Table 42'!$1:$1,0))/100</f>
        <v>4.8659699999999998E-3</v>
      </c>
      <c r="AE12">
        <f>INDEX('AEO 2023 Table 42'!77:77,MATCH(AE$11,'AEO 2023 Table 42'!$1:$1,0))/100</f>
        <v>4.8866400000000003E-3</v>
      </c>
      <c r="AF12">
        <f>INDEX('AEO 2023 Table 42'!77:77,MATCH(AF$11,'AEO 2023 Table 42'!$1:$1,0))/100</f>
        <v>4.8932999999999997E-3</v>
      </c>
    </row>
    <row r="13" spans="2:32" x14ac:dyDescent="0.35">
      <c r="B13" t="s">
        <v>169</v>
      </c>
      <c r="C13">
        <f>INDEX('AEO 2022 Table 42'!72:72,MATCH(C$3,'AEO 2022 Table 42'!$1:$1,0))/100</f>
        <v>4.2121599999999995E-3</v>
      </c>
      <c r="D13">
        <f>INDEX('AEO 2023 Table 42'!78:78,MATCH(D$11,'AEO 2023 Table 42'!$1:$1,0))/100</f>
        <v>5.3927269999999999E-2</v>
      </c>
      <c r="E13">
        <f>INDEX('AEO 2023 Table 42'!78:78,MATCH(E$11,'AEO 2023 Table 42'!$1:$1,0))/100</f>
        <v>4.2685890000000004E-2</v>
      </c>
      <c r="F13">
        <f>INDEX('AEO 2023 Table 42'!78:78,MATCH(F$11,'AEO 2023 Table 42'!$1:$1,0))/100</f>
        <v>4.4187610000000002E-2</v>
      </c>
      <c r="G13">
        <f>INDEX('AEO 2023 Table 42'!78:78,MATCH(G$11,'AEO 2023 Table 42'!$1:$1,0))/100</f>
        <v>4.0910630000000003E-2</v>
      </c>
      <c r="H13">
        <f>INDEX('AEO 2023 Table 42'!78:78,MATCH(H$11,'AEO 2023 Table 42'!$1:$1,0))/100</f>
        <v>4.2844300000000002E-2</v>
      </c>
      <c r="I13">
        <f>INDEX('AEO 2023 Table 42'!78:78,MATCH(I$11,'AEO 2023 Table 42'!$1:$1,0))/100</f>
        <v>4.2891310000000002E-2</v>
      </c>
      <c r="J13">
        <f>INDEX('AEO 2023 Table 42'!78:78,MATCH(J$11,'AEO 2023 Table 42'!$1:$1,0))/100</f>
        <v>4.2874580000000002E-2</v>
      </c>
      <c r="K13">
        <f>INDEX('AEO 2023 Table 42'!78:78,MATCH(K$11,'AEO 2023 Table 42'!$1:$1,0))/100</f>
        <v>4.2905040000000005E-2</v>
      </c>
      <c r="L13">
        <f>INDEX('AEO 2023 Table 42'!78:78,MATCH(L$11,'AEO 2023 Table 42'!$1:$1,0))/100</f>
        <v>4.2936839999999997E-2</v>
      </c>
      <c r="M13">
        <f>INDEX('AEO 2023 Table 42'!78:78,MATCH(M$11,'AEO 2023 Table 42'!$1:$1,0))/100</f>
        <v>4.2504E-2</v>
      </c>
      <c r="N13">
        <f>INDEX('AEO 2023 Table 42'!78:78,MATCH(N$11,'AEO 2023 Table 42'!$1:$1,0))/100</f>
        <v>4.2502690000000003E-2</v>
      </c>
      <c r="O13">
        <f>INDEX('AEO 2023 Table 42'!78:78,MATCH(O$11,'AEO 2023 Table 42'!$1:$1,0))/100</f>
        <v>4.2379030000000005E-2</v>
      </c>
      <c r="P13">
        <f>INDEX('AEO 2023 Table 42'!78:78,MATCH(P$11,'AEO 2023 Table 42'!$1:$1,0))/100</f>
        <v>4.2271619999999996E-2</v>
      </c>
      <c r="Q13">
        <f>INDEX('AEO 2023 Table 42'!78:78,MATCH(Q$11,'AEO 2023 Table 42'!$1:$1,0))/100</f>
        <v>4.1934550000000001E-2</v>
      </c>
      <c r="R13">
        <f>INDEX('AEO 2023 Table 42'!78:78,MATCH(R$11,'AEO 2023 Table 42'!$1:$1,0))/100</f>
        <v>4.2411810000000001E-2</v>
      </c>
      <c r="S13">
        <f>INDEX('AEO 2023 Table 42'!78:78,MATCH(S$11,'AEO 2023 Table 42'!$1:$1,0))/100</f>
        <v>4.1999929999999998E-2</v>
      </c>
      <c r="T13">
        <f>INDEX('AEO 2023 Table 42'!78:78,MATCH(T$11,'AEO 2023 Table 42'!$1:$1,0))/100</f>
        <v>4.2062120000000001E-2</v>
      </c>
      <c r="U13">
        <f>INDEX('AEO 2023 Table 42'!78:78,MATCH(U$11,'AEO 2023 Table 42'!$1:$1,0))/100</f>
        <v>4.2203210000000005E-2</v>
      </c>
      <c r="V13">
        <f>INDEX('AEO 2023 Table 42'!78:78,MATCH(V$11,'AEO 2023 Table 42'!$1:$1,0))/100</f>
        <v>4.1634250000000005E-2</v>
      </c>
      <c r="W13">
        <f>INDEX('AEO 2023 Table 42'!78:78,MATCH(W$11,'AEO 2023 Table 42'!$1:$1,0))/100</f>
        <v>4.1578320000000002E-2</v>
      </c>
      <c r="X13">
        <f>INDEX('AEO 2023 Table 42'!78:78,MATCH(X$11,'AEO 2023 Table 42'!$1:$1,0))/100</f>
        <v>4.1696900000000002E-2</v>
      </c>
      <c r="Y13">
        <f>INDEX('AEO 2023 Table 42'!78:78,MATCH(Y$11,'AEO 2023 Table 42'!$1:$1,0))/100</f>
        <v>4.1521860000000001E-2</v>
      </c>
      <c r="Z13">
        <f>INDEX('AEO 2023 Table 42'!78:78,MATCH(Z$11,'AEO 2023 Table 42'!$1:$1,0))/100</f>
        <v>4.1241009999999995E-2</v>
      </c>
      <c r="AA13">
        <f>INDEX('AEO 2023 Table 42'!78:78,MATCH(AA$11,'AEO 2023 Table 42'!$1:$1,0))/100</f>
        <v>4.140448E-2</v>
      </c>
      <c r="AB13">
        <f>INDEX('AEO 2023 Table 42'!78:78,MATCH(AB$11,'AEO 2023 Table 42'!$1:$1,0))/100</f>
        <v>4.1338689999999997E-2</v>
      </c>
      <c r="AC13">
        <f>INDEX('AEO 2023 Table 42'!78:78,MATCH(AC$11,'AEO 2023 Table 42'!$1:$1,0))/100</f>
        <v>4.1286069999999994E-2</v>
      </c>
      <c r="AD13">
        <f>INDEX('AEO 2023 Table 42'!78:78,MATCH(AD$11,'AEO 2023 Table 42'!$1:$1,0))/100</f>
        <v>4.1224070000000002E-2</v>
      </c>
      <c r="AE13">
        <f>INDEX('AEO 2023 Table 42'!78:78,MATCH(AE$11,'AEO 2023 Table 42'!$1:$1,0))/100</f>
        <v>4.1257889999999998E-2</v>
      </c>
      <c r="AF13">
        <f>INDEX('AEO 2023 Table 42'!78:78,MATCH(AF$11,'AEO 2023 Table 42'!$1:$1,0))/100</f>
        <v>4.1130829999999993E-2</v>
      </c>
    </row>
    <row r="14" spans="2:32" x14ac:dyDescent="0.35">
      <c r="B14" t="s">
        <v>170</v>
      </c>
      <c r="C14">
        <f>INDEX('AEO 2022 Table 42'!73:73,MATCH(C$3,'AEO 2022 Table 42'!$1:$1,0))/100</f>
        <v>5.9580609999999999E-2</v>
      </c>
      <c r="D14">
        <f>INDEX('AEO 2023 Table 42'!79:79,MATCH(D$11,'AEO 2023 Table 42'!$1:$1,0))/100</f>
        <v>0.16350348000000001</v>
      </c>
      <c r="E14">
        <f>INDEX('AEO 2023 Table 42'!79:79,MATCH(E$11,'AEO 2023 Table 42'!$1:$1,0))/100</f>
        <v>0.14110792999999999</v>
      </c>
      <c r="F14">
        <f>INDEX('AEO 2023 Table 42'!79:79,MATCH(F$11,'AEO 2023 Table 42'!$1:$1,0))/100</f>
        <v>0.14495449000000002</v>
      </c>
      <c r="G14">
        <f>INDEX('AEO 2023 Table 42'!79:79,MATCH(G$11,'AEO 2023 Table 42'!$1:$1,0))/100</f>
        <v>0.13864357999999999</v>
      </c>
      <c r="H14">
        <f>INDEX('AEO 2023 Table 42'!79:79,MATCH(H$11,'AEO 2023 Table 42'!$1:$1,0))/100</f>
        <v>0.14090352</v>
      </c>
      <c r="I14">
        <f>INDEX('AEO 2023 Table 42'!79:79,MATCH(I$11,'AEO 2023 Table 42'!$1:$1,0))/100</f>
        <v>0.1412149</v>
      </c>
      <c r="J14">
        <f>INDEX('AEO 2023 Table 42'!79:79,MATCH(J$11,'AEO 2023 Table 42'!$1:$1,0))/100</f>
        <v>0.14110713</v>
      </c>
      <c r="K14">
        <f>INDEX('AEO 2023 Table 42'!79:79,MATCH(K$11,'AEO 2023 Table 42'!$1:$1,0))/100</f>
        <v>0.14015838999999999</v>
      </c>
      <c r="L14">
        <f>INDEX('AEO 2023 Table 42'!79:79,MATCH(L$11,'AEO 2023 Table 42'!$1:$1,0))/100</f>
        <v>0.14001340000000001</v>
      </c>
      <c r="M14">
        <f>INDEX('AEO 2023 Table 42'!79:79,MATCH(M$11,'AEO 2023 Table 42'!$1:$1,0))/100</f>
        <v>0.13914335</v>
      </c>
      <c r="N14">
        <f>INDEX('AEO 2023 Table 42'!79:79,MATCH(N$11,'AEO 2023 Table 42'!$1:$1,0))/100</f>
        <v>0.13910287999999998</v>
      </c>
      <c r="O14">
        <f>INDEX('AEO 2023 Table 42'!79:79,MATCH(O$11,'AEO 2023 Table 42'!$1:$1,0))/100</f>
        <v>0.13882614999999998</v>
      </c>
      <c r="P14">
        <f>INDEX('AEO 2023 Table 42'!79:79,MATCH(P$11,'AEO 2023 Table 42'!$1:$1,0))/100</f>
        <v>0.13834815</v>
      </c>
      <c r="Q14">
        <f>INDEX('AEO 2023 Table 42'!79:79,MATCH(Q$11,'AEO 2023 Table 42'!$1:$1,0))/100</f>
        <v>0.13775377</v>
      </c>
      <c r="R14">
        <f>INDEX('AEO 2023 Table 42'!79:79,MATCH(R$11,'AEO 2023 Table 42'!$1:$1,0))/100</f>
        <v>0.13875883999999999</v>
      </c>
      <c r="S14">
        <f>INDEX('AEO 2023 Table 42'!79:79,MATCH(S$11,'AEO 2023 Table 42'!$1:$1,0))/100</f>
        <v>0.13775166999999999</v>
      </c>
      <c r="T14">
        <f>INDEX('AEO 2023 Table 42'!79:79,MATCH(T$11,'AEO 2023 Table 42'!$1:$1,0))/100</f>
        <v>0.13795725</v>
      </c>
      <c r="U14">
        <f>INDEX('AEO 2023 Table 42'!79:79,MATCH(U$11,'AEO 2023 Table 42'!$1:$1,0))/100</f>
        <v>0.13848798000000001</v>
      </c>
      <c r="V14">
        <f>INDEX('AEO 2023 Table 42'!79:79,MATCH(V$11,'AEO 2023 Table 42'!$1:$1,0))/100</f>
        <v>0.13687473</v>
      </c>
      <c r="W14">
        <f>INDEX('AEO 2023 Table 42'!79:79,MATCH(W$11,'AEO 2023 Table 42'!$1:$1,0))/100</f>
        <v>0.13676579</v>
      </c>
      <c r="X14">
        <f>INDEX('AEO 2023 Table 42'!79:79,MATCH(X$11,'AEO 2023 Table 42'!$1:$1,0))/100</f>
        <v>0.13700352999999998</v>
      </c>
      <c r="Y14">
        <f>INDEX('AEO 2023 Table 42'!79:79,MATCH(Y$11,'AEO 2023 Table 42'!$1:$1,0))/100</f>
        <v>0.13658918</v>
      </c>
      <c r="Z14">
        <f>INDEX('AEO 2023 Table 42'!79:79,MATCH(Z$11,'AEO 2023 Table 42'!$1:$1,0))/100</f>
        <v>0.1359677</v>
      </c>
      <c r="AA14">
        <f>INDEX('AEO 2023 Table 42'!79:79,MATCH(AA$11,'AEO 2023 Table 42'!$1:$1,0))/100</f>
        <v>0.13631134</v>
      </c>
      <c r="AB14">
        <f>INDEX('AEO 2023 Table 42'!79:79,MATCH(AB$11,'AEO 2023 Table 42'!$1:$1,0))/100</f>
        <v>0.13617343000000001</v>
      </c>
      <c r="AC14">
        <f>INDEX('AEO 2023 Table 42'!79:79,MATCH(AC$11,'AEO 2023 Table 42'!$1:$1,0))/100</f>
        <v>0.13604355000000001</v>
      </c>
      <c r="AD14">
        <f>INDEX('AEO 2023 Table 42'!79:79,MATCH(AD$11,'AEO 2023 Table 42'!$1:$1,0))/100</f>
        <v>0.13590926</v>
      </c>
      <c r="AE14">
        <f>INDEX('AEO 2023 Table 42'!79:79,MATCH(AE$11,'AEO 2023 Table 42'!$1:$1,0))/100</f>
        <v>0.13596791</v>
      </c>
      <c r="AF14">
        <f>INDEX('AEO 2023 Table 42'!79:79,MATCH(AF$11,'AEO 2023 Table 42'!$1:$1,0))/100</f>
        <v>0.13576367</v>
      </c>
    </row>
    <row r="15" spans="2:32" x14ac:dyDescent="0.35">
      <c r="B15" t="s">
        <v>171</v>
      </c>
      <c r="C15">
        <f>INDEX('AEO 2022 Table 42'!74:74,MATCH(C$3,'AEO 2022 Table 42'!$1:$1,0))/100</f>
        <v>0.13954179</v>
      </c>
      <c r="D15">
        <f>INDEX('AEO 2023 Table 42'!80:80,MATCH(D$11,'AEO 2023 Table 42'!$1:$1,0))/100</f>
        <v>0.29074805999999997</v>
      </c>
      <c r="E15">
        <f>INDEX('AEO 2023 Table 42'!80:80,MATCH(E$11,'AEO 2023 Table 42'!$1:$1,0))/100</f>
        <v>0.32617573</v>
      </c>
      <c r="F15">
        <f>INDEX('AEO 2023 Table 42'!80:80,MATCH(F$11,'AEO 2023 Table 42'!$1:$1,0))/100</f>
        <v>0.31301182</v>
      </c>
      <c r="G15">
        <f>INDEX('AEO 2023 Table 42'!80:80,MATCH(G$11,'AEO 2023 Table 42'!$1:$1,0))/100</f>
        <v>0.32495014</v>
      </c>
      <c r="H15">
        <f>INDEX('AEO 2023 Table 42'!80:80,MATCH(H$11,'AEO 2023 Table 42'!$1:$1,0))/100</f>
        <v>0.31245768000000002</v>
      </c>
      <c r="I15">
        <f>INDEX('AEO 2023 Table 42'!80:80,MATCH(I$11,'AEO 2023 Table 42'!$1:$1,0))/100</f>
        <v>0.30914916999999997</v>
      </c>
      <c r="J15">
        <f>INDEX('AEO 2023 Table 42'!80:80,MATCH(J$11,'AEO 2023 Table 42'!$1:$1,0))/100</f>
        <v>0.30791520999999999</v>
      </c>
      <c r="K15">
        <f>INDEX('AEO 2023 Table 42'!80:80,MATCH(K$11,'AEO 2023 Table 42'!$1:$1,0))/100</f>
        <v>0.30499600999999998</v>
      </c>
      <c r="L15">
        <f>INDEX('AEO 2023 Table 42'!80:80,MATCH(L$11,'AEO 2023 Table 42'!$1:$1,0))/100</f>
        <v>0.30291212000000001</v>
      </c>
      <c r="M15">
        <f>INDEX('AEO 2023 Table 42'!80:80,MATCH(M$11,'AEO 2023 Table 42'!$1:$1,0))/100</f>
        <v>0.30268265</v>
      </c>
      <c r="N15">
        <f>INDEX('AEO 2023 Table 42'!80:80,MATCH(N$11,'AEO 2023 Table 42'!$1:$1,0))/100</f>
        <v>0.30098320000000001</v>
      </c>
      <c r="O15">
        <f>INDEX('AEO 2023 Table 42'!80:80,MATCH(O$11,'AEO 2023 Table 42'!$1:$1,0))/100</f>
        <v>0.29992878000000001</v>
      </c>
      <c r="P15">
        <f>INDEX('AEO 2023 Table 42'!80:80,MATCH(P$11,'AEO 2023 Table 42'!$1:$1,0))/100</f>
        <v>0.29927496000000003</v>
      </c>
      <c r="Q15">
        <f>INDEX('AEO 2023 Table 42'!80:80,MATCH(Q$11,'AEO 2023 Table 42'!$1:$1,0))/100</f>
        <v>0.29935016999999997</v>
      </c>
      <c r="R15">
        <f>INDEX('AEO 2023 Table 42'!80:80,MATCH(R$11,'AEO 2023 Table 42'!$1:$1,0))/100</f>
        <v>0.29598787000000004</v>
      </c>
      <c r="S15">
        <f>INDEX('AEO 2023 Table 42'!80:80,MATCH(S$11,'AEO 2023 Table 42'!$1:$1,0))/100</f>
        <v>0.29662672000000001</v>
      </c>
      <c r="T15">
        <f>INDEX('AEO 2023 Table 42'!80:80,MATCH(T$11,'AEO 2023 Table 42'!$1:$1,0))/100</f>
        <v>0.29494139000000003</v>
      </c>
      <c r="U15">
        <f>INDEX('AEO 2023 Table 42'!80:80,MATCH(U$11,'AEO 2023 Table 42'!$1:$1,0))/100</f>
        <v>0.29348637</v>
      </c>
      <c r="V15">
        <f>INDEX('AEO 2023 Table 42'!80:80,MATCH(V$11,'AEO 2023 Table 42'!$1:$1,0))/100</f>
        <v>0.29505438</v>
      </c>
      <c r="W15">
        <f>INDEX('AEO 2023 Table 42'!80:80,MATCH(W$11,'AEO 2023 Table 42'!$1:$1,0))/100</f>
        <v>0.29447302000000003</v>
      </c>
      <c r="X15">
        <f>INDEX('AEO 2023 Table 42'!80:80,MATCH(X$11,'AEO 2023 Table 42'!$1:$1,0))/100</f>
        <v>0.29307028000000002</v>
      </c>
      <c r="Y15">
        <f>INDEX('AEO 2023 Table 42'!80:80,MATCH(Y$11,'AEO 2023 Table 42'!$1:$1,0))/100</f>
        <v>0.29290226000000003</v>
      </c>
      <c r="Z15">
        <f>INDEX('AEO 2023 Table 42'!80:80,MATCH(Z$11,'AEO 2023 Table 42'!$1:$1,0))/100</f>
        <v>0.29322975000000001</v>
      </c>
      <c r="AA15">
        <f>INDEX('AEO 2023 Table 42'!80:80,MATCH(AA$11,'AEO 2023 Table 42'!$1:$1,0))/100</f>
        <v>0.29164442000000002</v>
      </c>
      <c r="AB15">
        <f>INDEX('AEO 2023 Table 42'!80:80,MATCH(AB$11,'AEO 2023 Table 42'!$1:$1,0))/100</f>
        <v>0.29115252999999996</v>
      </c>
      <c r="AC15">
        <f>INDEX('AEO 2023 Table 42'!80:80,MATCH(AC$11,'AEO 2023 Table 42'!$1:$1,0))/100</f>
        <v>0.29066863999999998</v>
      </c>
      <c r="AD15">
        <f>INDEX('AEO 2023 Table 42'!80:80,MATCH(AD$11,'AEO 2023 Table 42'!$1:$1,0))/100</f>
        <v>0.29024204000000003</v>
      </c>
      <c r="AE15">
        <f>INDEX('AEO 2023 Table 42'!80:80,MATCH(AE$11,'AEO 2023 Table 42'!$1:$1,0))/100</f>
        <v>0.28942114000000002</v>
      </c>
      <c r="AF15">
        <f>INDEX('AEO 2023 Table 42'!80:80,MATCH(AF$11,'AEO 2023 Table 42'!$1:$1,0))/100</f>
        <v>0.28917180999999997</v>
      </c>
    </row>
    <row r="16" spans="2:32" x14ac:dyDescent="0.35">
      <c r="B16" t="s">
        <v>172</v>
      </c>
      <c r="C16">
        <f>INDEX('AEO 2022 Table 42'!75:75,MATCH(C$3,'AEO 2022 Table 42'!$1:$1,0))/100</f>
        <v>0.32352646000000002</v>
      </c>
      <c r="D16">
        <f>INDEX('AEO 2023 Table 42'!81:81,MATCH(D$11,'AEO 2023 Table 42'!$1:$1,0))/100</f>
        <v>8.0484799999999995E-2</v>
      </c>
      <c r="E16">
        <f>INDEX('AEO 2023 Table 42'!81:81,MATCH(E$11,'AEO 2023 Table 42'!$1:$1,0))/100</f>
        <v>0.10199419000000001</v>
      </c>
      <c r="F16">
        <f>INDEX('AEO 2023 Table 42'!81:81,MATCH(F$11,'AEO 2023 Table 42'!$1:$1,0))/100</f>
        <v>9.4564819999999994E-2</v>
      </c>
      <c r="G16">
        <f>INDEX('AEO 2023 Table 42'!81:81,MATCH(G$11,'AEO 2023 Table 42'!$1:$1,0))/100</f>
        <v>0.10063477999999999</v>
      </c>
      <c r="H16">
        <f>INDEX('AEO 2023 Table 42'!81:81,MATCH(H$11,'AEO 2023 Table 42'!$1:$1,0))/100</f>
        <v>9.3661019999999998E-2</v>
      </c>
      <c r="I16">
        <f>INDEX('AEO 2023 Table 42'!81:81,MATCH(I$11,'AEO 2023 Table 42'!$1:$1,0))/100</f>
        <v>9.1734209999999997E-2</v>
      </c>
      <c r="J16">
        <f>INDEX('AEO 2023 Table 42'!81:81,MATCH(J$11,'AEO 2023 Table 42'!$1:$1,0))/100</f>
        <v>9.0429960000000004E-2</v>
      </c>
      <c r="K16">
        <f>INDEX('AEO 2023 Table 42'!81:81,MATCH(K$11,'AEO 2023 Table 42'!$1:$1,0))/100</f>
        <v>8.9517479999999996E-2</v>
      </c>
      <c r="L16">
        <f>INDEX('AEO 2023 Table 42'!81:81,MATCH(L$11,'AEO 2023 Table 42'!$1:$1,0))/100</f>
        <v>8.8416610000000007E-2</v>
      </c>
      <c r="M16">
        <f>INDEX('AEO 2023 Table 42'!81:81,MATCH(M$11,'AEO 2023 Table 42'!$1:$1,0))/100</f>
        <v>8.8410360000000007E-2</v>
      </c>
      <c r="N16">
        <f>INDEX('AEO 2023 Table 42'!81:81,MATCH(N$11,'AEO 2023 Table 42'!$1:$1,0))/100</f>
        <v>8.750166999999999E-2</v>
      </c>
      <c r="O16">
        <f>INDEX('AEO 2023 Table 42'!81:81,MATCH(O$11,'AEO 2023 Table 42'!$1:$1,0))/100</f>
        <v>8.6908319999999997E-2</v>
      </c>
      <c r="P16">
        <f>INDEX('AEO 2023 Table 42'!81:81,MATCH(P$11,'AEO 2023 Table 42'!$1:$1,0))/100</f>
        <v>8.6460700000000001E-2</v>
      </c>
      <c r="Q16">
        <f>INDEX('AEO 2023 Table 42'!81:81,MATCH(Q$11,'AEO 2023 Table 42'!$1:$1,0))/100</f>
        <v>8.6482679999999992E-2</v>
      </c>
      <c r="R16">
        <f>INDEX('AEO 2023 Table 42'!81:81,MATCH(R$11,'AEO 2023 Table 42'!$1:$1,0))/100</f>
        <v>8.467501999999999E-2</v>
      </c>
      <c r="S16">
        <f>INDEX('AEO 2023 Table 42'!81:81,MATCH(S$11,'AEO 2023 Table 42'!$1:$1,0))/100</f>
        <v>8.5196839999999996E-2</v>
      </c>
      <c r="T16">
        <f>INDEX('AEO 2023 Table 42'!81:81,MATCH(T$11,'AEO 2023 Table 42'!$1:$1,0))/100</f>
        <v>8.4391229999999998E-2</v>
      </c>
      <c r="U16">
        <f>INDEX('AEO 2023 Table 42'!81:81,MATCH(U$11,'AEO 2023 Table 42'!$1:$1,0))/100</f>
        <v>8.3416940000000009E-2</v>
      </c>
      <c r="V16">
        <f>INDEX('AEO 2023 Table 42'!81:81,MATCH(V$11,'AEO 2023 Table 42'!$1:$1,0))/100</f>
        <v>8.4426659999999987E-2</v>
      </c>
      <c r="W16">
        <f>INDEX('AEO 2023 Table 42'!81:81,MATCH(W$11,'AEO 2023 Table 42'!$1:$1,0))/100</f>
        <v>8.4053260000000005E-2</v>
      </c>
      <c r="X16">
        <f>INDEX('AEO 2023 Table 42'!81:81,MATCH(X$11,'AEO 2023 Table 42'!$1:$1,0))/100</f>
        <v>8.3325499999999997E-2</v>
      </c>
      <c r="Y16">
        <f>INDEX('AEO 2023 Table 42'!81:81,MATCH(Y$11,'AEO 2023 Table 42'!$1:$1,0))/100</f>
        <v>8.3303940000000007E-2</v>
      </c>
      <c r="Z16">
        <f>INDEX('AEO 2023 Table 42'!81:81,MATCH(Z$11,'AEO 2023 Table 42'!$1:$1,0))/100</f>
        <v>8.3562700000000004E-2</v>
      </c>
      <c r="AA16">
        <f>INDEX('AEO 2023 Table 42'!81:81,MATCH(AA$11,'AEO 2023 Table 42'!$1:$1,0))/100</f>
        <v>8.2780760000000009E-2</v>
      </c>
      <c r="AB16">
        <f>INDEX('AEO 2023 Table 42'!81:81,MATCH(AB$11,'AEO 2023 Table 42'!$1:$1,0))/100</f>
        <v>8.2548070000000001E-2</v>
      </c>
      <c r="AC16">
        <f>INDEX('AEO 2023 Table 42'!81:81,MATCH(AC$11,'AEO 2023 Table 42'!$1:$1,0))/100</f>
        <v>8.2308549999999994E-2</v>
      </c>
      <c r="AD16">
        <f>INDEX('AEO 2023 Table 42'!81:81,MATCH(AD$11,'AEO 2023 Table 42'!$1:$1,0))/100</f>
        <v>8.2095470000000004E-2</v>
      </c>
      <c r="AE16">
        <f>INDEX('AEO 2023 Table 42'!81:81,MATCH(AE$11,'AEO 2023 Table 42'!$1:$1,0))/100</f>
        <v>8.1673570000000015E-2</v>
      </c>
      <c r="AF16">
        <f>INDEX('AEO 2023 Table 42'!81:81,MATCH(AF$11,'AEO 2023 Table 42'!$1:$1,0))/100</f>
        <v>8.1608889999999989E-2</v>
      </c>
    </row>
    <row r="17" spans="2:32" x14ac:dyDescent="0.35">
      <c r="B17" t="s">
        <v>173</v>
      </c>
      <c r="C17">
        <f>INDEX('AEO 2022 Table 42'!76:76,MATCH(C$3,'AEO 2022 Table 42'!$1:$1,0))/100</f>
        <v>9.6898100000000001E-2</v>
      </c>
      <c r="D17">
        <f>INDEX('AEO 2023 Table 42'!82:82,MATCH(D$11,'AEO 2023 Table 42'!$1:$1,0))/100</f>
        <v>1.083547E-2</v>
      </c>
      <c r="E17">
        <f>INDEX('AEO 2023 Table 42'!82:82,MATCH(E$11,'AEO 2023 Table 42'!$1:$1,0))/100</f>
        <v>1.145114E-2</v>
      </c>
      <c r="F17">
        <f>INDEX('AEO 2023 Table 42'!82:82,MATCH(F$11,'AEO 2023 Table 42'!$1:$1,0))/100</f>
        <v>1.130283E-2</v>
      </c>
      <c r="G17">
        <f>INDEX('AEO 2023 Table 42'!82:82,MATCH(G$11,'AEO 2023 Table 42'!$1:$1,0))/100</f>
        <v>1.144768E-2</v>
      </c>
      <c r="H17">
        <f>INDEX('AEO 2023 Table 42'!82:82,MATCH(H$11,'AEO 2023 Table 42'!$1:$1,0))/100</f>
        <v>1.1299239999999999E-2</v>
      </c>
      <c r="I17">
        <f>INDEX('AEO 2023 Table 42'!82:82,MATCH(I$11,'AEO 2023 Table 42'!$1:$1,0))/100</f>
        <v>1.1267270000000001E-2</v>
      </c>
      <c r="J17">
        <f>INDEX('AEO 2023 Table 42'!82:82,MATCH(J$11,'AEO 2023 Table 42'!$1:$1,0))/100</f>
        <v>1.127597E-2</v>
      </c>
      <c r="K17">
        <f>INDEX('AEO 2023 Table 42'!82:82,MATCH(K$11,'AEO 2023 Table 42'!$1:$1,0))/100</f>
        <v>1.119092E-2</v>
      </c>
      <c r="L17">
        <f>INDEX('AEO 2023 Table 42'!82:82,MATCH(L$11,'AEO 2023 Table 42'!$1:$1,0))/100</f>
        <v>1.1167320000000001E-2</v>
      </c>
      <c r="M17">
        <f>INDEX('AEO 2023 Table 42'!82:82,MATCH(M$11,'AEO 2023 Table 42'!$1:$1,0))/100</f>
        <v>1.1144569999999999E-2</v>
      </c>
      <c r="N17">
        <f>INDEX('AEO 2023 Table 42'!82:82,MATCH(N$11,'AEO 2023 Table 42'!$1:$1,0))/100</f>
        <v>1.1111029999999999E-2</v>
      </c>
      <c r="O17">
        <f>INDEX('AEO 2023 Table 42'!82:82,MATCH(O$11,'AEO 2023 Table 42'!$1:$1,0))/100</f>
        <v>1.1090089999999999E-2</v>
      </c>
      <c r="P17">
        <f>INDEX('AEO 2023 Table 42'!82:82,MATCH(P$11,'AEO 2023 Table 42'!$1:$1,0))/100</f>
        <v>1.106069E-2</v>
      </c>
      <c r="Q17">
        <f>INDEX('AEO 2023 Table 42'!82:82,MATCH(Q$11,'AEO 2023 Table 42'!$1:$1,0))/100</f>
        <v>1.1049E-2</v>
      </c>
      <c r="R17">
        <f>INDEX('AEO 2023 Table 42'!82:82,MATCH(R$11,'AEO 2023 Table 42'!$1:$1,0))/100</f>
        <v>1.09985E-2</v>
      </c>
      <c r="S17">
        <f>INDEX('AEO 2023 Table 42'!82:82,MATCH(S$11,'AEO 2023 Table 42'!$1:$1,0))/100</f>
        <v>1.100434E-2</v>
      </c>
      <c r="T17">
        <f>INDEX('AEO 2023 Table 42'!82:82,MATCH(T$11,'AEO 2023 Table 42'!$1:$1,0))/100</f>
        <v>1.0990549999999998E-2</v>
      </c>
      <c r="U17">
        <f>INDEX('AEO 2023 Table 42'!82:82,MATCH(U$11,'AEO 2023 Table 42'!$1:$1,0))/100</f>
        <v>1.0988389999999999E-2</v>
      </c>
      <c r="V17">
        <f>INDEX('AEO 2023 Table 42'!82:82,MATCH(V$11,'AEO 2023 Table 42'!$1:$1,0))/100</f>
        <v>1.099286E-2</v>
      </c>
      <c r="W17">
        <f>INDEX('AEO 2023 Table 42'!82:82,MATCH(W$11,'AEO 2023 Table 42'!$1:$1,0))/100</f>
        <v>1.0980049999999998E-2</v>
      </c>
      <c r="X17">
        <f>INDEX('AEO 2023 Table 42'!82:82,MATCH(X$11,'AEO 2023 Table 42'!$1:$1,0))/100</f>
        <v>1.0959989999999999E-2</v>
      </c>
      <c r="Y17">
        <f>INDEX('AEO 2023 Table 42'!82:82,MATCH(Y$11,'AEO 2023 Table 42'!$1:$1,0))/100</f>
        <v>1.094533E-2</v>
      </c>
      <c r="Z17">
        <f>INDEX('AEO 2023 Table 42'!82:82,MATCH(Z$11,'AEO 2023 Table 42'!$1:$1,0))/100</f>
        <v>1.09391E-2</v>
      </c>
      <c r="AA17">
        <f>INDEX('AEO 2023 Table 42'!82:82,MATCH(AA$11,'AEO 2023 Table 42'!$1:$1,0))/100</f>
        <v>1.0920920000000001E-2</v>
      </c>
      <c r="AB17">
        <f>INDEX('AEO 2023 Table 42'!82:82,MATCH(AB$11,'AEO 2023 Table 42'!$1:$1,0))/100</f>
        <v>1.090822E-2</v>
      </c>
      <c r="AC17">
        <f>INDEX('AEO 2023 Table 42'!82:82,MATCH(AC$11,'AEO 2023 Table 42'!$1:$1,0))/100</f>
        <v>1.089359E-2</v>
      </c>
      <c r="AD17">
        <f>INDEX('AEO 2023 Table 42'!82:82,MATCH(AD$11,'AEO 2023 Table 42'!$1:$1,0))/100</f>
        <v>1.0880849999999999E-2</v>
      </c>
      <c r="AE17">
        <f>INDEX('AEO 2023 Table 42'!82:82,MATCH(AE$11,'AEO 2023 Table 42'!$1:$1,0))/100</f>
        <v>1.0864069999999998E-2</v>
      </c>
      <c r="AF17">
        <f>INDEX('AEO 2023 Table 42'!82:82,MATCH(AF$11,'AEO 2023 Table 42'!$1:$1,0))/100</f>
        <v>1.0853870000000002E-2</v>
      </c>
    </row>
    <row r="18" spans="2:32" x14ac:dyDescent="0.35">
      <c r="B18" t="s">
        <v>201</v>
      </c>
      <c r="C18">
        <f>INDEX('AEO 2022 Table 42'!77:77,MATCH(C$3,'AEO 2022 Table 42'!$1:$1,0))/100</f>
        <v>1.0301880000000001E-2</v>
      </c>
      <c r="D18">
        <f>INDEX('AEO 2023 Table 42'!83:83,MATCH(D$11,'AEO 2023 Table 42'!$1:$1,0))/100</f>
        <v>0.31825442999999998</v>
      </c>
      <c r="E18">
        <f>INDEX('AEO 2023 Table 42'!83:83,MATCH(E$11,'AEO 2023 Table 42'!$1:$1,0))/100</f>
        <v>0.28200775</v>
      </c>
      <c r="F18">
        <f>INDEX('AEO 2023 Table 42'!83:83,MATCH(F$11,'AEO 2023 Table 42'!$1:$1,0))/100</f>
        <v>0.29671797</v>
      </c>
      <c r="G18">
        <f>INDEX('AEO 2023 Table 42'!83:83,MATCH(G$11,'AEO 2023 Table 42'!$1:$1,0))/100</f>
        <v>0.28382638999999998</v>
      </c>
      <c r="H18">
        <f>INDEX('AEO 2023 Table 42'!83:83,MATCH(H$11,'AEO 2023 Table 42'!$1:$1,0))/100</f>
        <v>0.29860943000000001</v>
      </c>
      <c r="I18">
        <f>INDEX('AEO 2023 Table 42'!83:83,MATCH(I$11,'AEO 2023 Table 42'!$1:$1,0))/100</f>
        <v>0.30330568000000002</v>
      </c>
      <c r="J18">
        <f>INDEX('AEO 2023 Table 42'!83:83,MATCH(J$11,'AEO 2023 Table 42'!$1:$1,0))/100</f>
        <v>0.30508227999999998</v>
      </c>
      <c r="K18">
        <f>INDEX('AEO 2023 Table 42'!83:83,MATCH(K$11,'AEO 2023 Table 42'!$1:$1,0))/100</f>
        <v>0.30829996000000004</v>
      </c>
      <c r="L18">
        <f>INDEX('AEO 2023 Table 42'!83:83,MATCH(L$11,'AEO 2023 Table 42'!$1:$1,0))/100</f>
        <v>0.31088188</v>
      </c>
      <c r="M18">
        <f>INDEX('AEO 2023 Table 42'!83:83,MATCH(M$11,'AEO 2023 Table 42'!$1:$1,0))/100</f>
        <v>0.31124603000000001</v>
      </c>
      <c r="N18">
        <f>INDEX('AEO 2023 Table 42'!83:83,MATCH(N$11,'AEO 2023 Table 42'!$1:$1,0))/100</f>
        <v>0.31335458999999999</v>
      </c>
      <c r="O18">
        <f>INDEX('AEO 2023 Table 42'!83:83,MATCH(O$11,'AEO 2023 Table 42'!$1:$1,0))/100</f>
        <v>0.31492785000000001</v>
      </c>
      <c r="P18">
        <f>INDEX('AEO 2023 Table 42'!83:83,MATCH(P$11,'AEO 2023 Table 42'!$1:$1,0))/100</f>
        <v>0.31594294000000001</v>
      </c>
      <c r="Q18">
        <f>INDEX('AEO 2023 Table 42'!83:83,MATCH(Q$11,'AEO 2023 Table 42'!$1:$1,0))/100</f>
        <v>0.31594476999999999</v>
      </c>
      <c r="R18">
        <f>INDEX('AEO 2023 Table 42'!83:83,MATCH(R$11,'AEO 2023 Table 42'!$1:$1,0))/100</f>
        <v>0.31988793999999998</v>
      </c>
      <c r="S18">
        <f>INDEX('AEO 2023 Table 42'!83:83,MATCH(S$11,'AEO 2023 Table 42'!$1:$1,0))/100</f>
        <v>0.31900185000000003</v>
      </c>
      <c r="T18">
        <f>INDEX('AEO 2023 Table 42'!83:83,MATCH(T$11,'AEO 2023 Table 42'!$1:$1,0))/100</f>
        <v>0.32085223999999996</v>
      </c>
      <c r="U18">
        <f>INDEX('AEO 2023 Table 42'!83:83,MATCH(U$11,'AEO 2023 Table 42'!$1:$1,0))/100</f>
        <v>0.32258450000000005</v>
      </c>
      <c r="V18">
        <f>INDEX('AEO 2023 Table 42'!83:83,MATCH(V$11,'AEO 2023 Table 42'!$1:$1,0))/100</f>
        <v>0.32087673</v>
      </c>
      <c r="W18">
        <f>INDEX('AEO 2023 Table 42'!83:83,MATCH(W$11,'AEO 2023 Table 42'!$1:$1,0))/100</f>
        <v>0.32159278999999996</v>
      </c>
      <c r="X18">
        <f>INDEX('AEO 2023 Table 42'!83:83,MATCH(X$11,'AEO 2023 Table 42'!$1:$1,0))/100</f>
        <v>0.32326424000000004</v>
      </c>
      <c r="Y18">
        <f>INDEX('AEO 2023 Table 42'!83:83,MATCH(Y$11,'AEO 2023 Table 42'!$1:$1,0))/100</f>
        <v>0.32346797999999999</v>
      </c>
      <c r="Z18">
        <f>INDEX('AEO 2023 Table 42'!83:83,MATCH(Z$11,'AEO 2023 Table 42'!$1:$1,0))/100</f>
        <v>0.32302951999999996</v>
      </c>
      <c r="AA18">
        <f>INDEX('AEO 2023 Table 42'!83:83,MATCH(AA$11,'AEO 2023 Table 42'!$1:$1,0))/100</f>
        <v>0.32487410999999999</v>
      </c>
      <c r="AB18">
        <f>INDEX('AEO 2023 Table 42'!83:83,MATCH(AB$11,'AEO 2023 Table 42'!$1:$1,0))/100</f>
        <v>0.32546314000000004</v>
      </c>
      <c r="AC18">
        <f>INDEX('AEO 2023 Table 42'!83:83,MATCH(AC$11,'AEO 2023 Table 42'!$1:$1,0))/100</f>
        <v>0.32606070999999998</v>
      </c>
      <c r="AD18">
        <f>INDEX('AEO 2023 Table 42'!83:83,MATCH(AD$11,'AEO 2023 Table 42'!$1:$1,0))/100</f>
        <v>0.32658890000000002</v>
      </c>
      <c r="AE18">
        <f>INDEX('AEO 2023 Table 42'!83:83,MATCH(AE$11,'AEO 2023 Table 42'!$1:$1,0))/100</f>
        <v>0.32757586999999999</v>
      </c>
      <c r="AF18">
        <f>INDEX('AEO 2023 Table 42'!83:83,MATCH(AF$11,'AEO 2023 Table 42'!$1:$1,0))/100</f>
        <v>0.32777264</v>
      </c>
    </row>
    <row r="19" spans="2:32" x14ac:dyDescent="0.35">
      <c r="B19" t="s">
        <v>202</v>
      </c>
      <c r="C19">
        <f>INDEX('AEO 2022 Table 42'!78:78,MATCH(C$3,'AEO 2022 Table 42'!$1:$1,0))/100</f>
        <v>0.31210231999999999</v>
      </c>
      <c r="D19">
        <f>INDEX('AEO 2023 Table 42'!84:84,MATCH(D$11,'AEO 2023 Table 42'!$1:$1,0))/100</f>
        <v>7.7113649999999992E-2</v>
      </c>
      <c r="E19">
        <f>INDEX('AEO 2023 Table 42'!84:84,MATCH(E$11,'AEO 2023 Table 42'!$1:$1,0))/100</f>
        <v>9.0527960000000005E-2</v>
      </c>
      <c r="F19">
        <f>INDEX('AEO 2023 Table 42'!84:84,MATCH(F$11,'AEO 2023 Table 42'!$1:$1,0))/100</f>
        <v>9.0845979999999993E-2</v>
      </c>
      <c r="G19">
        <f>INDEX('AEO 2023 Table 42'!84:84,MATCH(G$11,'AEO 2023 Table 42'!$1:$1,0))/100</f>
        <v>9.5397929999999992E-2</v>
      </c>
      <c r="H19">
        <f>INDEX('AEO 2023 Table 42'!84:84,MATCH(H$11,'AEO 2023 Table 42'!$1:$1,0))/100</f>
        <v>9.5832339999999988E-2</v>
      </c>
      <c r="I19">
        <f>INDEX('AEO 2023 Table 42'!84:84,MATCH(I$11,'AEO 2023 Table 42'!$1:$1,0))/100</f>
        <v>9.5958390000000005E-2</v>
      </c>
      <c r="J19">
        <f>INDEX('AEO 2023 Table 42'!84:84,MATCH(J$11,'AEO 2023 Table 42'!$1:$1,0))/100</f>
        <v>9.6754400000000004E-2</v>
      </c>
      <c r="K19">
        <f>INDEX('AEO 2023 Table 42'!84:84,MATCH(K$11,'AEO 2023 Table 42'!$1:$1,0))/100</f>
        <v>9.8369929999999994E-2</v>
      </c>
      <c r="L19">
        <f>INDEX('AEO 2023 Table 42'!84:84,MATCH(L$11,'AEO 2023 Table 42'!$1:$1,0))/100</f>
        <v>9.9064540000000006E-2</v>
      </c>
      <c r="M19">
        <f>INDEX('AEO 2023 Table 42'!84:84,MATCH(M$11,'AEO 2023 Table 42'!$1:$1,0))/100</f>
        <v>0.10026711000000001</v>
      </c>
      <c r="N19">
        <f>INDEX('AEO 2023 Table 42'!84:84,MATCH(N$11,'AEO 2023 Table 42'!$1:$1,0))/100</f>
        <v>0.10080674000000001</v>
      </c>
      <c r="O19">
        <f>INDEX('AEO 2023 Table 42'!84:84,MATCH(O$11,'AEO 2023 Table 42'!$1:$1,0))/100</f>
        <v>0.1012834</v>
      </c>
      <c r="P19">
        <f>INDEX('AEO 2023 Table 42'!84:84,MATCH(P$11,'AEO 2023 Table 42'!$1:$1,0))/100</f>
        <v>0.10197158000000001</v>
      </c>
      <c r="Q19">
        <f>INDEX('AEO 2023 Table 42'!84:84,MATCH(Q$11,'AEO 2023 Table 42'!$1:$1,0))/100</f>
        <v>0.10282520999999999</v>
      </c>
      <c r="R19">
        <f>INDEX('AEO 2023 Table 42'!84:84,MATCH(R$11,'AEO 2023 Table 42'!$1:$1,0))/100</f>
        <v>0.10253941</v>
      </c>
      <c r="S19">
        <f>INDEX('AEO 2023 Table 42'!84:84,MATCH(S$11,'AEO 2023 Table 42'!$1:$1,0))/100</f>
        <v>0.10370361</v>
      </c>
      <c r="T19">
        <f>INDEX('AEO 2023 Table 42'!84:84,MATCH(T$11,'AEO 2023 Table 42'!$1:$1,0))/100</f>
        <v>0.10402620999999999</v>
      </c>
      <c r="U19">
        <f>INDEX('AEO 2023 Table 42'!84:84,MATCH(U$11,'AEO 2023 Table 42'!$1:$1,0))/100</f>
        <v>0.10398713000000001</v>
      </c>
      <c r="V19">
        <f>INDEX('AEO 2023 Table 42'!84:84,MATCH(V$11,'AEO 2023 Table 42'!$1:$1,0))/100</f>
        <v>0.10537635999999999</v>
      </c>
      <c r="W19">
        <f>INDEX('AEO 2023 Table 42'!84:84,MATCH(W$11,'AEO 2023 Table 42'!$1:$1,0))/100</f>
        <v>0.10577168000000001</v>
      </c>
      <c r="X19">
        <f>INDEX('AEO 2023 Table 42'!84:84,MATCH(X$11,'AEO 2023 Table 42'!$1:$1,0))/100</f>
        <v>0.10585876000000001</v>
      </c>
      <c r="Y19">
        <f>INDEX('AEO 2023 Table 42'!84:84,MATCH(Y$11,'AEO 2023 Table 42'!$1:$1,0))/100</f>
        <v>0.10645219</v>
      </c>
      <c r="Z19">
        <f>INDEX('AEO 2023 Table 42'!84:84,MATCH(Z$11,'AEO 2023 Table 42'!$1:$1,0))/100</f>
        <v>0.10722920999999999</v>
      </c>
      <c r="AA19">
        <f>INDEX('AEO 2023 Table 42'!84:84,MATCH(AA$11,'AEO 2023 Table 42'!$1:$1,0))/100</f>
        <v>0.10722408</v>
      </c>
      <c r="AB19">
        <f>INDEX('AEO 2023 Table 42'!84:84,MATCH(AB$11,'AEO 2023 Table 42'!$1:$1,0))/100</f>
        <v>0.10756681</v>
      </c>
      <c r="AC19">
        <f>INDEX('AEO 2023 Table 42'!84:84,MATCH(AC$11,'AEO 2023 Table 42'!$1:$1,0))/100</f>
        <v>0.10788122</v>
      </c>
      <c r="AD19">
        <f>INDEX('AEO 2023 Table 42'!84:84,MATCH(AD$11,'AEO 2023 Table 42'!$1:$1,0))/100</f>
        <v>0.10819339</v>
      </c>
      <c r="AE19">
        <f>INDEX('AEO 2023 Table 42'!84:84,MATCH(AE$11,'AEO 2023 Table 42'!$1:$1,0))/100</f>
        <v>0.10835283999999999</v>
      </c>
      <c r="AF19">
        <f>INDEX('AEO 2023 Table 42'!84:84,MATCH(AF$11,'AEO 2023 Table 42'!$1:$1,0))/100</f>
        <v>0.10880487</v>
      </c>
    </row>
    <row r="21" spans="2:32" x14ac:dyDescent="0.35">
      <c r="B21" s="1" t="s">
        <v>166</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35">
      <c r="B22" t="s">
        <v>167</v>
      </c>
      <c r="C22">
        <f>INDEX('AEO 2022 Table 42'!81:81,MATCH(C$3,'AEO 2022 Table 42'!$1:$1,0))/100</f>
        <v>3.5764580000000004E-2</v>
      </c>
      <c r="D22">
        <f>INDEX('AEO 2023 Table 42'!87:87,MATCH(D$11,'AEO 2023 Table 42'!$1:$1,0))/100</f>
        <v>2.4554090000000001E-2</v>
      </c>
      <c r="E22">
        <f>INDEX('AEO 2023 Table 42'!87:87,MATCH(E$11,'AEO 2023 Table 42'!$1:$1,0))/100</f>
        <v>2.845698E-2</v>
      </c>
      <c r="F22">
        <f>INDEX('AEO 2023 Table 42'!87:87,MATCH(F$11,'AEO 2023 Table 42'!$1:$1,0))/100</f>
        <v>2.758851E-2</v>
      </c>
      <c r="G22">
        <f>INDEX('AEO 2023 Table 42'!87:87,MATCH(G$11,'AEO 2023 Table 42'!$1:$1,0))/100</f>
        <v>2.8508230000000002E-2</v>
      </c>
      <c r="H22">
        <f>INDEX('AEO 2023 Table 42'!87:87,MATCH(H$11,'AEO 2023 Table 42'!$1:$1,0))/100</f>
        <v>2.7506650000000001E-2</v>
      </c>
      <c r="I22">
        <f>INDEX('AEO 2023 Table 42'!87:87,MATCH(I$11,'AEO 2023 Table 42'!$1:$1,0))/100</f>
        <v>2.7345410000000001E-2</v>
      </c>
      <c r="J22">
        <f>INDEX('AEO 2023 Table 42'!87:87,MATCH(J$11,'AEO 2023 Table 42'!$1:$1,0))/100</f>
        <v>2.736514E-2</v>
      </c>
      <c r="K22">
        <f>INDEX('AEO 2023 Table 42'!87:87,MATCH(K$11,'AEO 2023 Table 42'!$1:$1,0))/100</f>
        <v>2.72377E-2</v>
      </c>
      <c r="L22">
        <f>INDEX('AEO 2023 Table 42'!87:87,MATCH(L$11,'AEO 2023 Table 42'!$1:$1,0))/100</f>
        <v>2.706826E-2</v>
      </c>
      <c r="M22">
        <f>INDEX('AEO 2023 Table 42'!87:87,MATCH(M$11,'AEO 2023 Table 42'!$1:$1,0))/100</f>
        <v>2.7106889999999998E-2</v>
      </c>
      <c r="N22">
        <f>INDEX('AEO 2023 Table 42'!87:87,MATCH(N$11,'AEO 2023 Table 42'!$1:$1,0))/100</f>
        <v>2.6959420000000001E-2</v>
      </c>
      <c r="O22">
        <f>INDEX('AEO 2023 Table 42'!87:87,MATCH(O$11,'AEO 2023 Table 42'!$1:$1,0))/100</f>
        <v>2.6872220000000002E-2</v>
      </c>
      <c r="P22">
        <f>INDEX('AEO 2023 Table 42'!87:87,MATCH(P$11,'AEO 2023 Table 42'!$1:$1,0))/100</f>
        <v>2.6880970000000001E-2</v>
      </c>
      <c r="Q22">
        <f>INDEX('AEO 2023 Table 42'!87:87,MATCH(Q$11,'AEO 2023 Table 42'!$1:$1,0))/100</f>
        <v>2.6919400000000003E-2</v>
      </c>
      <c r="R22">
        <f>INDEX('AEO 2023 Table 42'!87:87,MATCH(R$11,'AEO 2023 Table 42'!$1:$1,0))/100</f>
        <v>2.6593710000000003E-2</v>
      </c>
      <c r="S22">
        <f>INDEX('AEO 2023 Table 42'!87:87,MATCH(S$11,'AEO 2023 Table 42'!$1:$1,0))/100</f>
        <v>2.672768E-2</v>
      </c>
      <c r="T22">
        <f>INDEX('AEO 2023 Table 42'!87:87,MATCH(T$11,'AEO 2023 Table 42'!$1:$1,0))/100</f>
        <v>2.663548E-2</v>
      </c>
      <c r="U22">
        <f>INDEX('AEO 2023 Table 42'!87:87,MATCH(U$11,'AEO 2023 Table 42'!$1:$1,0))/100</f>
        <v>2.6501320000000002E-2</v>
      </c>
      <c r="V22">
        <f>INDEX('AEO 2023 Table 42'!87:87,MATCH(V$11,'AEO 2023 Table 42'!$1:$1,0))/100</f>
        <v>2.668775E-2</v>
      </c>
      <c r="W22">
        <f>INDEX('AEO 2023 Table 42'!87:87,MATCH(W$11,'AEO 2023 Table 42'!$1:$1,0))/100</f>
        <v>2.6653690000000001E-2</v>
      </c>
      <c r="X22">
        <f>INDEX('AEO 2023 Table 42'!87:87,MATCH(X$11,'AEO 2023 Table 42'!$1:$1,0))/100</f>
        <v>2.6534909999999998E-2</v>
      </c>
      <c r="Y22">
        <f>INDEX('AEO 2023 Table 42'!87:87,MATCH(Y$11,'AEO 2023 Table 42'!$1:$1,0))/100</f>
        <v>2.6558579999999998E-2</v>
      </c>
      <c r="Z22">
        <f>INDEX('AEO 2023 Table 42'!87:87,MATCH(Z$11,'AEO 2023 Table 42'!$1:$1,0))/100</f>
        <v>2.6644250000000001E-2</v>
      </c>
      <c r="AA22">
        <f>INDEX('AEO 2023 Table 42'!87:87,MATCH(AA$11,'AEO 2023 Table 42'!$1:$1,0))/100</f>
        <v>2.6499310000000002E-2</v>
      </c>
      <c r="AB22">
        <f>INDEX('AEO 2023 Table 42'!87:87,MATCH(AB$11,'AEO 2023 Table 42'!$1:$1,0))/100</f>
        <v>2.6477290000000001E-2</v>
      </c>
      <c r="AC22">
        <f>INDEX('AEO 2023 Table 42'!87:87,MATCH(AC$11,'AEO 2023 Table 42'!$1:$1,0))/100</f>
        <v>2.6450149999999999E-2</v>
      </c>
      <c r="AD22">
        <f>INDEX('AEO 2023 Table 42'!87:87,MATCH(AD$11,'AEO 2023 Table 42'!$1:$1,0))/100</f>
        <v>2.6428980000000001E-2</v>
      </c>
      <c r="AE22">
        <f>INDEX('AEO 2023 Table 42'!87:87,MATCH(AE$11,'AEO 2023 Table 42'!$1:$1,0))/100</f>
        <v>2.636554E-2</v>
      </c>
      <c r="AF22">
        <f>INDEX('AEO 2023 Table 42'!87:87,MATCH(AF$11,'AEO 2023 Table 42'!$1:$1,0))/100</f>
        <v>2.6378720000000001E-2</v>
      </c>
    </row>
    <row r="23" spans="2:32" x14ac:dyDescent="0.35">
      <c r="B23" t="s">
        <v>174</v>
      </c>
      <c r="C23">
        <f>INDEX('AEO 2022 Table 42'!82:82,MATCH(C$3,'AEO 2022 Table 42'!$1:$1,0))/100</f>
        <v>0.23795731000000001</v>
      </c>
      <c r="D23">
        <f>INDEX('AEO 2023 Table 42'!88:88,MATCH(D$11,'AEO 2023 Table 42'!$1:$1,0))/100</f>
        <v>0.23202041999999998</v>
      </c>
      <c r="E23">
        <f>INDEX('AEO 2023 Table 42'!88:88,MATCH(E$11,'AEO 2023 Table 42'!$1:$1,0))/100</f>
        <v>0.22708435000000002</v>
      </c>
      <c r="F23">
        <f>INDEX('AEO 2023 Table 42'!88:88,MATCH(F$11,'AEO 2023 Table 42'!$1:$1,0))/100</f>
        <v>0.22977935999999999</v>
      </c>
      <c r="G23">
        <f>INDEX('AEO 2023 Table 42'!88:88,MATCH(G$11,'AEO 2023 Table 42'!$1:$1,0))/100</f>
        <v>0.23001879</v>
      </c>
      <c r="H23">
        <f>INDEX('AEO 2023 Table 42'!88:88,MATCH(H$11,'AEO 2023 Table 42'!$1:$1,0))/100</f>
        <v>0.23281626</v>
      </c>
      <c r="I23">
        <f>INDEX('AEO 2023 Table 42'!88:88,MATCH(I$11,'AEO 2023 Table 42'!$1:$1,0))/100</f>
        <v>0.23355678999999999</v>
      </c>
      <c r="J23">
        <f>INDEX('AEO 2023 Table 42'!88:88,MATCH(J$11,'AEO 2023 Table 42'!$1:$1,0))/100</f>
        <v>0.23428875000000002</v>
      </c>
      <c r="K23">
        <f>INDEX('AEO 2023 Table 42'!88:88,MATCH(K$11,'AEO 2023 Table 42'!$1:$1,0))/100</f>
        <v>0.23565986999999999</v>
      </c>
      <c r="L23">
        <f>INDEX('AEO 2023 Table 42'!88:88,MATCH(L$11,'AEO 2023 Table 42'!$1:$1,0))/100</f>
        <v>0.23640024000000001</v>
      </c>
      <c r="M23">
        <f>INDEX('AEO 2023 Table 42'!88:88,MATCH(M$11,'AEO 2023 Table 42'!$1:$1,0))/100</f>
        <v>0.23686953999999999</v>
      </c>
      <c r="N23">
        <f>INDEX('AEO 2023 Table 42'!88:88,MATCH(N$11,'AEO 2023 Table 42'!$1:$1,0))/100</f>
        <v>0.23739610999999999</v>
      </c>
      <c r="O23">
        <f>INDEX('AEO 2023 Table 42'!88:88,MATCH(O$11,'AEO 2023 Table 42'!$1:$1,0))/100</f>
        <v>0.23789257</v>
      </c>
      <c r="P23">
        <f>INDEX('AEO 2023 Table 42'!88:88,MATCH(P$11,'AEO 2023 Table 42'!$1:$1,0))/100</f>
        <v>0.23842526999999999</v>
      </c>
      <c r="Q23">
        <f>INDEX('AEO 2023 Table 42'!88:88,MATCH(Q$11,'AEO 2023 Table 42'!$1:$1,0))/100</f>
        <v>0.23873584999999997</v>
      </c>
      <c r="R23">
        <f>INDEX('AEO 2023 Table 42'!88:88,MATCH(R$11,'AEO 2023 Table 42'!$1:$1,0))/100</f>
        <v>0.23939695</v>
      </c>
      <c r="S23">
        <f>INDEX('AEO 2023 Table 42'!88:88,MATCH(S$11,'AEO 2023 Table 42'!$1:$1,0))/100</f>
        <v>0.23959561999999998</v>
      </c>
      <c r="T23">
        <f>INDEX('AEO 2023 Table 42'!88:88,MATCH(T$11,'AEO 2023 Table 42'!$1:$1,0))/100</f>
        <v>0.24010172000000002</v>
      </c>
      <c r="U23">
        <f>INDEX('AEO 2023 Table 42'!88:88,MATCH(U$11,'AEO 2023 Table 42'!$1:$1,0))/100</f>
        <v>0.24060053000000001</v>
      </c>
      <c r="V23">
        <f>INDEX('AEO 2023 Table 42'!88:88,MATCH(V$11,'AEO 2023 Table 42'!$1:$1,0))/100</f>
        <v>0.24078484</v>
      </c>
      <c r="W23">
        <f>INDEX('AEO 2023 Table 42'!88:88,MATCH(W$11,'AEO 2023 Table 42'!$1:$1,0))/100</f>
        <v>0.24115759000000001</v>
      </c>
      <c r="X23">
        <f>INDEX('AEO 2023 Table 42'!88:88,MATCH(X$11,'AEO 2023 Table 42'!$1:$1,0))/100</f>
        <v>0.24153010999999999</v>
      </c>
      <c r="Y23">
        <f>INDEX('AEO 2023 Table 42'!88:88,MATCH(Y$11,'AEO 2023 Table 42'!$1:$1,0))/100</f>
        <v>0.24183627999999999</v>
      </c>
      <c r="Z23">
        <f>INDEX('AEO 2023 Table 42'!88:88,MATCH(Z$11,'AEO 2023 Table 42'!$1:$1,0))/100</f>
        <v>0.24208067</v>
      </c>
      <c r="AA23">
        <f>INDEX('AEO 2023 Table 42'!88:88,MATCH(AA$11,'AEO 2023 Table 42'!$1:$1,0))/100</f>
        <v>0.24242792000000002</v>
      </c>
      <c r="AB23">
        <f>INDEX('AEO 2023 Table 42'!88:88,MATCH(AB$11,'AEO 2023 Table 42'!$1:$1,0))/100</f>
        <v>0.24269768</v>
      </c>
      <c r="AC23">
        <f>INDEX('AEO 2023 Table 42'!88:88,MATCH(AC$11,'AEO 2023 Table 42'!$1:$1,0))/100</f>
        <v>0.24296603999999999</v>
      </c>
      <c r="AD23">
        <f>INDEX('AEO 2023 Table 42'!88:88,MATCH(AD$11,'AEO 2023 Table 42'!$1:$1,0))/100</f>
        <v>0.24320517999999999</v>
      </c>
      <c r="AE23">
        <f>INDEX('AEO 2023 Table 42'!88:88,MATCH(AE$11,'AEO 2023 Table 42'!$1:$1,0))/100</f>
        <v>0.24348616000000001</v>
      </c>
      <c r="AF23">
        <f>INDEX('AEO 2023 Table 42'!88:88,MATCH(AF$11,'AEO 2023 Table 42'!$1:$1,0))/100</f>
        <v>0.24367951999999998</v>
      </c>
    </row>
    <row r="24" spans="2:32" x14ac:dyDescent="0.35">
      <c r="B24" t="s">
        <v>175</v>
      </c>
      <c r="C24">
        <f>INDEX('AEO 2022 Table 42'!83:83,MATCH(C$3,'AEO 2022 Table 42'!$1:$1,0))/100</f>
        <v>1.40859E-2</v>
      </c>
      <c r="D24">
        <f>INDEX('AEO 2023 Table 42'!89:89,MATCH(D$11,'AEO 2023 Table 42'!$1:$1,0))/100</f>
        <v>1.3354980000000001E-2</v>
      </c>
      <c r="E24">
        <f>INDEX('AEO 2023 Table 42'!89:89,MATCH(E$11,'AEO 2023 Table 42'!$1:$1,0))/100</f>
        <v>1.149384E-2</v>
      </c>
      <c r="F24">
        <f>INDEX('AEO 2023 Table 42'!89:89,MATCH(F$11,'AEO 2023 Table 42'!$1:$1,0))/100</f>
        <v>1.1843969999999999E-2</v>
      </c>
      <c r="G24">
        <f>INDEX('AEO 2023 Table 42'!89:89,MATCH(G$11,'AEO 2023 Table 42'!$1:$1,0))/100</f>
        <v>1.1094390000000001E-2</v>
      </c>
      <c r="H24">
        <f>INDEX('AEO 2023 Table 42'!89:89,MATCH(H$11,'AEO 2023 Table 42'!$1:$1,0))/100</f>
        <v>1.164691E-2</v>
      </c>
      <c r="I24">
        <f>INDEX('AEO 2023 Table 42'!89:89,MATCH(I$11,'AEO 2023 Table 42'!$1:$1,0))/100</f>
        <v>1.167495E-2</v>
      </c>
      <c r="J24">
        <f>INDEX('AEO 2023 Table 42'!89:89,MATCH(J$11,'AEO 2023 Table 42'!$1:$1,0))/100</f>
        <v>1.1646559999999999E-2</v>
      </c>
      <c r="K24">
        <f>INDEX('AEO 2023 Table 42'!89:89,MATCH(K$11,'AEO 2023 Table 42'!$1:$1,0))/100</f>
        <v>1.1822029999999999E-2</v>
      </c>
      <c r="L24">
        <f>INDEX('AEO 2023 Table 42'!89:89,MATCH(L$11,'AEO 2023 Table 42'!$1:$1,0))/100</f>
        <v>1.187533E-2</v>
      </c>
      <c r="M24">
        <f>INDEX('AEO 2023 Table 42'!89:89,MATCH(M$11,'AEO 2023 Table 42'!$1:$1,0))/100</f>
        <v>1.180965E-2</v>
      </c>
      <c r="N24">
        <f>INDEX('AEO 2023 Table 42'!89:89,MATCH(N$11,'AEO 2023 Table 42'!$1:$1,0))/100</f>
        <v>1.193201E-2</v>
      </c>
      <c r="O24">
        <f>INDEX('AEO 2023 Table 42'!89:89,MATCH(O$11,'AEO 2023 Table 42'!$1:$1,0))/100</f>
        <v>1.1942759999999998E-2</v>
      </c>
      <c r="P24">
        <f>INDEX('AEO 2023 Table 42'!89:89,MATCH(P$11,'AEO 2023 Table 42'!$1:$1,0))/100</f>
        <v>1.197695E-2</v>
      </c>
      <c r="Q24">
        <f>INDEX('AEO 2023 Table 42'!89:89,MATCH(Q$11,'AEO 2023 Table 42'!$1:$1,0))/100</f>
        <v>1.1944099999999999E-2</v>
      </c>
      <c r="R24">
        <f>INDEX('AEO 2023 Table 42'!89:89,MATCH(R$11,'AEO 2023 Table 42'!$1:$1,0))/100</f>
        <v>1.206376E-2</v>
      </c>
      <c r="S24">
        <f>INDEX('AEO 2023 Table 42'!89:89,MATCH(S$11,'AEO 2023 Table 42'!$1:$1,0))/100</f>
        <v>1.1994659999999999E-2</v>
      </c>
      <c r="T24">
        <f>INDEX('AEO 2023 Table 42'!89:89,MATCH(T$11,'AEO 2023 Table 42'!$1:$1,0))/100</f>
        <v>1.2028669999999998E-2</v>
      </c>
      <c r="U24">
        <f>INDEX('AEO 2023 Table 42'!89:89,MATCH(U$11,'AEO 2023 Table 42'!$1:$1,0))/100</f>
        <v>1.205489E-2</v>
      </c>
      <c r="V24">
        <f>INDEX('AEO 2023 Table 42'!89:89,MATCH(V$11,'AEO 2023 Table 42'!$1:$1,0))/100</f>
        <v>1.198868E-2</v>
      </c>
      <c r="W24">
        <f>INDEX('AEO 2023 Table 42'!89:89,MATCH(W$11,'AEO 2023 Table 42'!$1:$1,0))/100</f>
        <v>1.199237E-2</v>
      </c>
      <c r="X24">
        <f>INDEX('AEO 2023 Table 42'!89:89,MATCH(X$11,'AEO 2023 Table 42'!$1:$1,0))/100</f>
        <v>1.2036460000000001E-2</v>
      </c>
      <c r="Y24">
        <f>INDEX('AEO 2023 Table 42'!89:89,MATCH(Y$11,'AEO 2023 Table 42'!$1:$1,0))/100</f>
        <v>1.20211E-2</v>
      </c>
      <c r="Z24">
        <f>INDEX('AEO 2023 Table 42'!89:89,MATCH(Z$11,'AEO 2023 Table 42'!$1:$1,0))/100</f>
        <v>1.1984170000000001E-2</v>
      </c>
      <c r="AA24">
        <f>INDEX('AEO 2023 Table 42'!89:89,MATCH(AA$11,'AEO 2023 Table 42'!$1:$1,0))/100</f>
        <v>1.2039329999999999E-2</v>
      </c>
      <c r="AB24">
        <f>INDEX('AEO 2023 Table 42'!89:89,MATCH(AB$11,'AEO 2023 Table 42'!$1:$1,0))/100</f>
        <v>1.2043699999999999E-2</v>
      </c>
      <c r="AC24">
        <f>INDEX('AEO 2023 Table 42'!89:89,MATCH(AC$11,'AEO 2023 Table 42'!$1:$1,0))/100</f>
        <v>1.2049199999999999E-2</v>
      </c>
      <c r="AD24">
        <f>INDEX('AEO 2023 Table 42'!89:89,MATCH(AD$11,'AEO 2023 Table 42'!$1:$1,0))/100</f>
        <v>1.205208E-2</v>
      </c>
      <c r="AE24">
        <f>INDEX('AEO 2023 Table 42'!89:89,MATCH(AE$11,'AEO 2023 Table 42'!$1:$1,0))/100</f>
        <v>1.20737E-2</v>
      </c>
      <c r="AF24">
        <f>INDEX('AEO 2023 Table 42'!89:89,MATCH(AF$11,'AEO 2023 Table 42'!$1:$1,0))/100</f>
        <v>1.206672E-2</v>
      </c>
    </row>
    <row r="25" spans="2:32" x14ac:dyDescent="0.35">
      <c r="B25" t="s">
        <v>176</v>
      </c>
      <c r="C25">
        <f>INDEX('AEO 2022 Table 42'!84:84,MATCH(C$3,'AEO 2022 Table 42'!$1:$1,0))/100</f>
        <v>6.8390380000000001E-2</v>
      </c>
      <c r="D25">
        <f>INDEX('AEO 2023 Table 42'!90:90,MATCH(D$11,'AEO 2023 Table 42'!$1:$1,0))/100</f>
        <v>5.7887430000000004E-2</v>
      </c>
      <c r="E25">
        <f>INDEX('AEO 2023 Table 42'!90:90,MATCH(E$11,'AEO 2023 Table 42'!$1:$1,0))/100</f>
        <v>5.5433750000000004E-2</v>
      </c>
      <c r="F25">
        <f>INDEX('AEO 2023 Table 42'!90:90,MATCH(F$11,'AEO 2023 Table 42'!$1:$1,0))/100</f>
        <v>5.527522E-2</v>
      </c>
      <c r="G25">
        <f>INDEX('AEO 2023 Table 42'!90:90,MATCH(G$11,'AEO 2023 Table 42'!$1:$1,0))/100</f>
        <v>5.4755019999999995E-2</v>
      </c>
      <c r="H25">
        <f>INDEX('AEO 2023 Table 42'!90:90,MATCH(H$11,'AEO 2023 Table 42'!$1:$1,0))/100</f>
        <v>5.364737E-2</v>
      </c>
      <c r="I25">
        <f>INDEX('AEO 2023 Table 42'!90:90,MATCH(I$11,'AEO 2023 Table 42'!$1:$1,0))/100</f>
        <v>5.4039840000000006E-2</v>
      </c>
      <c r="J25">
        <f>INDEX('AEO 2023 Table 42'!90:90,MATCH(J$11,'AEO 2023 Table 42'!$1:$1,0))/100</f>
        <v>5.3508420000000001E-2</v>
      </c>
      <c r="K25">
        <f>INDEX('AEO 2023 Table 42'!90:90,MATCH(K$11,'AEO 2023 Table 42'!$1:$1,0))/100</f>
        <v>5.3687500000000006E-2</v>
      </c>
      <c r="L25">
        <f>INDEX('AEO 2023 Table 42'!90:90,MATCH(L$11,'AEO 2023 Table 42'!$1:$1,0))/100</f>
        <v>5.3418840000000002E-2</v>
      </c>
      <c r="M25">
        <f>INDEX('AEO 2023 Table 42'!90:90,MATCH(M$11,'AEO 2023 Table 42'!$1:$1,0))/100</f>
        <v>5.3191379999999996E-2</v>
      </c>
      <c r="N25">
        <f>INDEX('AEO 2023 Table 42'!90:90,MATCH(N$11,'AEO 2023 Table 42'!$1:$1,0))/100</f>
        <v>5.2986279999999997E-2</v>
      </c>
      <c r="O25">
        <f>INDEX('AEO 2023 Table 42'!90:90,MATCH(O$11,'AEO 2023 Table 42'!$1:$1,0))/100</f>
        <v>5.2700669999999998E-2</v>
      </c>
      <c r="P25">
        <f>INDEX('AEO 2023 Table 42'!90:90,MATCH(P$11,'AEO 2023 Table 42'!$1:$1,0))/100</f>
        <v>5.267691E-2</v>
      </c>
      <c r="Q25">
        <f>INDEX('AEO 2023 Table 42'!90:90,MATCH(Q$11,'AEO 2023 Table 42'!$1:$1,0))/100</f>
        <v>5.2498160000000002E-2</v>
      </c>
      <c r="R25">
        <f>INDEX('AEO 2023 Table 42'!90:90,MATCH(R$11,'AEO 2023 Table 42'!$1:$1,0))/100</f>
        <v>5.2344910000000001E-2</v>
      </c>
      <c r="S25">
        <f>INDEX('AEO 2023 Table 42'!90:90,MATCH(S$11,'AEO 2023 Table 42'!$1:$1,0))/100</f>
        <v>5.2216639999999995E-2</v>
      </c>
      <c r="T25">
        <f>INDEX('AEO 2023 Table 42'!90:90,MATCH(T$11,'AEO 2023 Table 42'!$1:$1,0))/100</f>
        <v>5.216022E-2</v>
      </c>
      <c r="U25">
        <f>INDEX('AEO 2023 Table 42'!90:90,MATCH(U$11,'AEO 2023 Table 42'!$1:$1,0))/100</f>
        <v>5.1968189999999997E-2</v>
      </c>
      <c r="V25">
        <f>INDEX('AEO 2023 Table 42'!90:90,MATCH(V$11,'AEO 2023 Table 42'!$1:$1,0))/100</f>
        <v>5.1924119999999997E-2</v>
      </c>
      <c r="W25">
        <f>INDEX('AEO 2023 Table 42'!90:90,MATCH(W$11,'AEO 2023 Table 42'!$1:$1,0))/100</f>
        <v>5.1825250000000003E-2</v>
      </c>
      <c r="X25">
        <f>INDEX('AEO 2023 Table 42'!90:90,MATCH(X$11,'AEO 2023 Table 42'!$1:$1,0))/100</f>
        <v>5.1727809999999999E-2</v>
      </c>
      <c r="Y25">
        <f>INDEX('AEO 2023 Table 42'!90:90,MATCH(Y$11,'AEO 2023 Table 42'!$1:$1,0))/100</f>
        <v>5.167364E-2</v>
      </c>
      <c r="Z25">
        <f>INDEX('AEO 2023 Table 42'!90:90,MATCH(Z$11,'AEO 2023 Table 42'!$1:$1,0))/100</f>
        <v>5.1638419999999997E-2</v>
      </c>
      <c r="AA25">
        <f>INDEX('AEO 2023 Table 42'!90:90,MATCH(AA$11,'AEO 2023 Table 42'!$1:$1,0))/100</f>
        <v>5.1560170000000002E-2</v>
      </c>
      <c r="AB25">
        <f>INDEX('AEO 2023 Table 42'!90:90,MATCH(AB$11,'AEO 2023 Table 42'!$1:$1,0))/100</f>
        <v>5.1496820000000006E-2</v>
      </c>
      <c r="AC25">
        <f>INDEX('AEO 2023 Table 42'!90:90,MATCH(AC$11,'AEO 2023 Table 42'!$1:$1,0))/100</f>
        <v>5.1434559999999997E-2</v>
      </c>
      <c r="AD25">
        <f>INDEX('AEO 2023 Table 42'!90:90,MATCH(AD$11,'AEO 2023 Table 42'!$1:$1,0))/100</f>
        <v>5.1371060000000003E-2</v>
      </c>
      <c r="AE25">
        <f>INDEX('AEO 2023 Table 42'!90:90,MATCH(AE$11,'AEO 2023 Table 42'!$1:$1,0))/100</f>
        <v>5.13138E-2</v>
      </c>
      <c r="AF25">
        <f>INDEX('AEO 2023 Table 42'!90:90,MATCH(AF$11,'AEO 2023 Table 42'!$1:$1,0))/100</f>
        <v>5.1265489999999997E-2</v>
      </c>
    </row>
    <row r="26" spans="2:32" x14ac:dyDescent="0.35">
      <c r="B26" t="s">
        <v>177</v>
      </c>
      <c r="C26">
        <f>INDEX('AEO 2022 Table 42'!85:85,MATCH(C$3,'AEO 2022 Table 42'!$1:$1,0))/100</f>
        <v>2.7864680000000003E-2</v>
      </c>
      <c r="D26">
        <f>INDEX('AEO 2023 Table 42'!91:91,MATCH(D$11,'AEO 2023 Table 42'!$1:$1,0))/100</f>
        <v>3.4845750000000002E-2</v>
      </c>
      <c r="E26">
        <f>INDEX('AEO 2023 Table 42'!91:91,MATCH(E$11,'AEO 2023 Table 42'!$1:$1,0))/100</f>
        <v>3.5925039999999998E-2</v>
      </c>
      <c r="F26">
        <f>INDEX('AEO 2023 Table 42'!91:91,MATCH(F$11,'AEO 2023 Table 42'!$1:$1,0))/100</f>
        <v>3.4781340000000001E-2</v>
      </c>
      <c r="G26">
        <f>INDEX('AEO 2023 Table 42'!91:91,MATCH(G$11,'AEO 2023 Table 42'!$1:$1,0))/100</f>
        <v>3.4740149999999997E-2</v>
      </c>
      <c r="H26">
        <f>INDEX('AEO 2023 Table 42'!91:91,MATCH(H$11,'AEO 2023 Table 42'!$1:$1,0))/100</f>
        <v>3.398259E-2</v>
      </c>
      <c r="I26">
        <f>INDEX('AEO 2023 Table 42'!91:91,MATCH(I$11,'AEO 2023 Table 42'!$1:$1,0))/100</f>
        <v>3.357628E-2</v>
      </c>
      <c r="J26">
        <f>INDEX('AEO 2023 Table 42'!91:91,MATCH(J$11,'AEO 2023 Table 42'!$1:$1,0))/100</f>
        <v>3.324626E-2</v>
      </c>
      <c r="K26">
        <f>INDEX('AEO 2023 Table 42'!91:91,MATCH(K$11,'AEO 2023 Table 42'!$1:$1,0))/100</f>
        <v>3.2875580000000001E-2</v>
      </c>
      <c r="L26">
        <f>INDEX('AEO 2023 Table 42'!91:91,MATCH(L$11,'AEO 2023 Table 42'!$1:$1,0))/100</f>
        <v>3.261944E-2</v>
      </c>
      <c r="M26">
        <f>INDEX('AEO 2023 Table 42'!91:91,MATCH(M$11,'AEO 2023 Table 42'!$1:$1,0))/100</f>
        <v>3.2441939999999996E-2</v>
      </c>
      <c r="N26">
        <f>INDEX('AEO 2023 Table 42'!91:91,MATCH(N$11,'AEO 2023 Table 42'!$1:$1,0))/100</f>
        <v>3.2212070000000002E-2</v>
      </c>
      <c r="O26">
        <f>INDEX('AEO 2023 Table 42'!91:91,MATCH(O$11,'AEO 2023 Table 42'!$1:$1,0))/100</f>
        <v>3.2032199999999997E-2</v>
      </c>
      <c r="P26">
        <f>INDEX('AEO 2023 Table 42'!91:91,MATCH(P$11,'AEO 2023 Table 42'!$1:$1,0))/100</f>
        <v>3.1846569999999998E-2</v>
      </c>
      <c r="Q26">
        <f>INDEX('AEO 2023 Table 42'!91:91,MATCH(Q$11,'AEO 2023 Table 42'!$1:$1,0))/100</f>
        <v>3.1725690000000001E-2</v>
      </c>
      <c r="R26">
        <f>INDEX('AEO 2023 Table 42'!91:91,MATCH(R$11,'AEO 2023 Table 42'!$1:$1,0))/100</f>
        <v>3.1505379999999999E-2</v>
      </c>
      <c r="S26">
        <f>INDEX('AEO 2023 Table 42'!91:91,MATCH(S$11,'AEO 2023 Table 42'!$1:$1,0))/100</f>
        <v>3.143613E-2</v>
      </c>
      <c r="T26">
        <f>INDEX('AEO 2023 Table 42'!91:91,MATCH(T$11,'AEO 2023 Table 42'!$1:$1,0))/100</f>
        <v>3.1295169999999997E-2</v>
      </c>
      <c r="U26">
        <f>INDEX('AEO 2023 Table 42'!91:91,MATCH(U$11,'AEO 2023 Table 42'!$1:$1,0))/100</f>
        <v>3.1178629999999999E-2</v>
      </c>
      <c r="V26">
        <f>INDEX('AEO 2023 Table 42'!91:91,MATCH(V$11,'AEO 2023 Table 42'!$1:$1,0))/100</f>
        <v>3.1111369999999999E-2</v>
      </c>
      <c r="W26">
        <f>INDEX('AEO 2023 Table 42'!91:91,MATCH(W$11,'AEO 2023 Table 42'!$1:$1,0))/100</f>
        <v>3.1007590000000002E-2</v>
      </c>
      <c r="X26">
        <f>INDEX('AEO 2023 Table 42'!91:91,MATCH(X$11,'AEO 2023 Table 42'!$1:$1,0))/100</f>
        <v>3.0883709999999998E-2</v>
      </c>
      <c r="Y26">
        <f>INDEX('AEO 2023 Table 42'!91:91,MATCH(Y$11,'AEO 2023 Table 42'!$1:$1,0))/100</f>
        <v>3.0785369999999999E-2</v>
      </c>
      <c r="Z26">
        <f>INDEX('AEO 2023 Table 42'!91:91,MATCH(Z$11,'AEO 2023 Table 42'!$1:$1,0))/100</f>
        <v>3.0714760000000001E-2</v>
      </c>
      <c r="AA26">
        <f>INDEX('AEO 2023 Table 42'!91:91,MATCH(AA$11,'AEO 2023 Table 42'!$1:$1,0))/100</f>
        <v>3.0598999999999998E-2</v>
      </c>
      <c r="AB26">
        <f>INDEX('AEO 2023 Table 42'!91:91,MATCH(AB$11,'AEO 2023 Table 42'!$1:$1,0))/100</f>
        <v>3.05133E-2</v>
      </c>
      <c r="AC26">
        <f>INDEX('AEO 2023 Table 42'!91:91,MATCH(AC$11,'AEO 2023 Table 42'!$1:$1,0))/100</f>
        <v>3.0426700000000001E-2</v>
      </c>
      <c r="AD26">
        <f>INDEX('AEO 2023 Table 42'!91:91,MATCH(AD$11,'AEO 2023 Table 42'!$1:$1,0))/100</f>
        <v>3.0347590000000001E-2</v>
      </c>
      <c r="AE26">
        <f>INDEX('AEO 2023 Table 42'!91:91,MATCH(AE$11,'AEO 2023 Table 42'!$1:$1,0))/100</f>
        <v>3.0256539999999998E-2</v>
      </c>
      <c r="AF26">
        <f>INDEX('AEO 2023 Table 42'!91:91,MATCH(AF$11,'AEO 2023 Table 42'!$1:$1,0))/100</f>
        <v>3.0195420000000001E-2</v>
      </c>
    </row>
    <row r="27" spans="2:32" x14ac:dyDescent="0.35">
      <c r="B27" t="s">
        <v>178</v>
      </c>
      <c r="C27">
        <f>INDEX('AEO 2022 Table 42'!86:86,MATCH(C$3,'AEO 2022 Table 42'!$1:$1,0))/100</f>
        <v>5.0232210000000006E-2</v>
      </c>
      <c r="D27">
        <f>INDEX('AEO 2023 Table 42'!92:92,MATCH(D$11,'AEO 2023 Table 42'!$1:$1,0))/100</f>
        <v>4.7800209999999996E-2</v>
      </c>
      <c r="E27">
        <f>INDEX('AEO 2023 Table 42'!92:92,MATCH(E$11,'AEO 2023 Table 42'!$1:$1,0))/100</f>
        <v>4.7049359999999998E-2</v>
      </c>
      <c r="F27">
        <f>INDEX('AEO 2023 Table 42'!92:92,MATCH(F$11,'AEO 2023 Table 42'!$1:$1,0))/100</f>
        <v>4.6600089999999997E-2</v>
      </c>
      <c r="G27">
        <f>INDEX('AEO 2023 Table 42'!92:92,MATCH(G$11,'AEO 2023 Table 42'!$1:$1,0))/100</f>
        <v>4.6176990000000001E-2</v>
      </c>
      <c r="H27">
        <f>INDEX('AEO 2023 Table 42'!92:92,MATCH(H$11,'AEO 2023 Table 42'!$1:$1,0))/100</f>
        <v>4.5867999999999999E-2</v>
      </c>
      <c r="I27">
        <f>INDEX('AEO 2023 Table 42'!92:92,MATCH(I$11,'AEO 2023 Table 42'!$1:$1,0))/100</f>
        <v>4.553604E-2</v>
      </c>
      <c r="J27">
        <f>INDEX('AEO 2023 Table 42'!92:92,MATCH(J$11,'AEO 2023 Table 42'!$1:$1,0))/100</f>
        <v>4.5278939999999997E-2</v>
      </c>
      <c r="K27">
        <f>INDEX('AEO 2023 Table 42'!92:92,MATCH(K$11,'AEO 2023 Table 42'!$1:$1,0))/100</f>
        <v>4.5011219999999998E-2</v>
      </c>
      <c r="L27">
        <f>INDEX('AEO 2023 Table 42'!92:92,MATCH(L$11,'AEO 2023 Table 42'!$1:$1,0))/100</f>
        <v>4.4839039999999997E-2</v>
      </c>
      <c r="M27">
        <f>INDEX('AEO 2023 Table 42'!92:92,MATCH(M$11,'AEO 2023 Table 42'!$1:$1,0))/100</f>
        <v>4.466676E-2</v>
      </c>
      <c r="N27">
        <f>INDEX('AEO 2023 Table 42'!92:92,MATCH(N$11,'AEO 2023 Table 42'!$1:$1,0))/100</f>
        <v>4.4523630000000002E-2</v>
      </c>
      <c r="O27">
        <f>INDEX('AEO 2023 Table 42'!92:92,MATCH(O$11,'AEO 2023 Table 42'!$1:$1,0))/100</f>
        <v>4.4393549999999997E-2</v>
      </c>
      <c r="P27">
        <f>INDEX('AEO 2023 Table 42'!92:92,MATCH(P$11,'AEO 2023 Table 42'!$1:$1,0))/100</f>
        <v>4.4223290000000005E-2</v>
      </c>
      <c r="Q27">
        <f>INDEX('AEO 2023 Table 42'!92:92,MATCH(Q$11,'AEO 2023 Table 42'!$1:$1,0))/100</f>
        <v>4.4098129999999999E-2</v>
      </c>
      <c r="R27">
        <f>INDEX('AEO 2023 Table 42'!92:92,MATCH(R$11,'AEO 2023 Table 42'!$1:$1,0))/100</f>
        <v>4.4025389999999998E-2</v>
      </c>
      <c r="S27">
        <f>INDEX('AEO 2023 Table 42'!92:92,MATCH(S$11,'AEO 2023 Table 42'!$1:$1,0))/100</f>
        <v>4.3913580000000001E-2</v>
      </c>
      <c r="T27">
        <f>INDEX('AEO 2023 Table 42'!92:92,MATCH(T$11,'AEO 2023 Table 42'!$1:$1,0))/100</f>
        <v>4.382395E-2</v>
      </c>
      <c r="U27">
        <f>INDEX('AEO 2023 Table 42'!92:92,MATCH(U$11,'AEO 2023 Table 42'!$1:$1,0))/100</f>
        <v>4.3771820000000003E-2</v>
      </c>
      <c r="V27">
        <f>INDEX('AEO 2023 Table 42'!92:92,MATCH(V$11,'AEO 2023 Table 42'!$1:$1,0))/100</f>
        <v>4.3658759999999998E-2</v>
      </c>
      <c r="W27">
        <f>INDEX('AEO 2023 Table 42'!92:92,MATCH(W$11,'AEO 2023 Table 42'!$1:$1,0))/100</f>
        <v>4.3579630000000001E-2</v>
      </c>
      <c r="X27">
        <f>INDEX('AEO 2023 Table 42'!92:92,MATCH(X$11,'AEO 2023 Table 42'!$1:$1,0))/100</f>
        <v>4.3520589999999998E-2</v>
      </c>
      <c r="Y27">
        <f>INDEX('AEO 2023 Table 42'!92:92,MATCH(Y$11,'AEO 2023 Table 42'!$1:$1,0))/100</f>
        <v>4.343822E-2</v>
      </c>
      <c r="Z27">
        <f>INDEX('AEO 2023 Table 42'!92:92,MATCH(Z$11,'AEO 2023 Table 42'!$1:$1,0))/100</f>
        <v>4.3358090000000002E-2</v>
      </c>
      <c r="AA27">
        <f>INDEX('AEO 2023 Table 42'!92:92,MATCH(AA$11,'AEO 2023 Table 42'!$1:$1,0))/100</f>
        <v>4.3318070000000007E-2</v>
      </c>
      <c r="AB27">
        <f>INDEX('AEO 2023 Table 42'!92:92,MATCH(AB$11,'AEO 2023 Table 42'!$1:$1,0))/100</f>
        <v>4.3259740000000005E-2</v>
      </c>
      <c r="AC27">
        <f>INDEX('AEO 2023 Table 42'!92:92,MATCH(AC$11,'AEO 2023 Table 42'!$1:$1,0))/100</f>
        <v>4.3202160000000003E-2</v>
      </c>
      <c r="AD27">
        <f>INDEX('AEO 2023 Table 42'!92:92,MATCH(AD$11,'AEO 2023 Table 42'!$1:$1,0))/100</f>
        <v>4.3148369999999998E-2</v>
      </c>
      <c r="AE27">
        <f>INDEX('AEO 2023 Table 42'!92:92,MATCH(AE$11,'AEO 2023 Table 42'!$1:$1,0))/100</f>
        <v>4.3098580000000004E-2</v>
      </c>
      <c r="AF27">
        <f>INDEX('AEO 2023 Table 42'!92:92,MATCH(AF$11,'AEO 2023 Table 42'!$1:$1,0))/100</f>
        <v>4.3046069999999999E-2</v>
      </c>
    </row>
    <row r="28" spans="2:32" x14ac:dyDescent="0.35">
      <c r="B28" t="s">
        <v>201</v>
      </c>
      <c r="C28">
        <f>INDEX('AEO 2022 Table 42'!87:87,MATCH(C$3,'AEO 2022 Table 42'!$1:$1,0))/100</f>
        <v>0.16554660999999998</v>
      </c>
      <c r="D28">
        <f>INDEX('AEO 2023 Table 42'!93:93,MATCH(D$11,'AEO 2023 Table 42'!$1:$1,0))/100</f>
        <v>0.17835712000000001</v>
      </c>
      <c r="E28">
        <f>INDEX('AEO 2023 Table 42'!93:93,MATCH(E$11,'AEO 2023 Table 42'!$1:$1,0))/100</f>
        <v>0.18590789999999999</v>
      </c>
      <c r="F28">
        <f>INDEX('AEO 2023 Table 42'!93:93,MATCH(F$11,'AEO 2023 Table 42'!$1:$1,0))/100</f>
        <v>0.18520102000000002</v>
      </c>
      <c r="G28">
        <f>INDEX('AEO 2023 Table 42'!93:93,MATCH(G$11,'AEO 2023 Table 42'!$1:$1,0))/100</f>
        <v>0.18683181999999998</v>
      </c>
      <c r="H28">
        <f>INDEX('AEO 2023 Table 42'!93:93,MATCH(H$11,'AEO 2023 Table 42'!$1:$1,0))/100</f>
        <v>0.18556093000000001</v>
      </c>
      <c r="I28">
        <f>INDEX('AEO 2023 Table 42'!93:93,MATCH(I$11,'AEO 2023 Table 42'!$1:$1,0))/100</f>
        <v>0.18606554</v>
      </c>
      <c r="J28">
        <f>INDEX('AEO 2023 Table 42'!93:93,MATCH(J$11,'AEO 2023 Table 42'!$1:$1,0))/100</f>
        <v>0.18616066000000001</v>
      </c>
      <c r="K28">
        <f>INDEX('AEO 2023 Table 42'!93:93,MATCH(K$11,'AEO 2023 Table 42'!$1:$1,0))/100</f>
        <v>0.18589327</v>
      </c>
      <c r="L28">
        <f>INDEX('AEO 2023 Table 42'!93:93,MATCH(L$11,'AEO 2023 Table 42'!$1:$1,0))/100</f>
        <v>0.18596424</v>
      </c>
      <c r="M28">
        <f>INDEX('AEO 2023 Table 42'!93:93,MATCH(M$11,'AEO 2023 Table 42'!$1:$1,0))/100</f>
        <v>0.18622448</v>
      </c>
      <c r="N28">
        <f>INDEX('AEO 2023 Table 42'!93:93,MATCH(N$11,'AEO 2023 Table 42'!$1:$1,0))/100</f>
        <v>0.18631434999999999</v>
      </c>
      <c r="O28">
        <f>INDEX('AEO 2023 Table 42'!93:93,MATCH(O$11,'AEO 2023 Table 42'!$1:$1,0))/100</f>
        <v>0.18646509000000003</v>
      </c>
      <c r="P28">
        <f>INDEX('AEO 2023 Table 42'!93:93,MATCH(P$11,'AEO 2023 Table 42'!$1:$1,0))/100</f>
        <v>0.18651661</v>
      </c>
      <c r="Q28">
        <f>INDEX('AEO 2023 Table 42'!93:93,MATCH(Q$11,'AEO 2023 Table 42'!$1:$1,0))/100</f>
        <v>0.18673279000000001</v>
      </c>
      <c r="R28">
        <f>INDEX('AEO 2023 Table 42'!93:93,MATCH(R$11,'AEO 2023 Table 42'!$1:$1,0))/100</f>
        <v>0.18647919000000002</v>
      </c>
      <c r="S28">
        <f>INDEX('AEO 2023 Table 42'!93:93,MATCH(S$11,'AEO 2023 Table 42'!$1:$1,0))/100</f>
        <v>0.1867625</v>
      </c>
      <c r="T28">
        <f>INDEX('AEO 2023 Table 42'!93:93,MATCH(T$11,'AEO 2023 Table 42'!$1:$1,0))/100</f>
        <v>0.18673746000000002</v>
      </c>
      <c r="U28">
        <f>INDEX('AEO 2023 Table 42'!93:93,MATCH(U$11,'AEO 2023 Table 42'!$1:$1,0))/100</f>
        <v>0.18668164999999998</v>
      </c>
      <c r="V28">
        <f>INDEX('AEO 2023 Table 42'!93:93,MATCH(V$11,'AEO 2023 Table 42'!$1:$1,0))/100</f>
        <v>0.18695862000000002</v>
      </c>
      <c r="W28">
        <f>INDEX('AEO 2023 Table 42'!93:93,MATCH(W$11,'AEO 2023 Table 42'!$1:$1,0))/100</f>
        <v>0.18697244999999998</v>
      </c>
      <c r="X28">
        <f>INDEX('AEO 2023 Table 42'!93:93,MATCH(X$11,'AEO 2023 Table 42'!$1:$1,0))/100</f>
        <v>0.18691219000000001</v>
      </c>
      <c r="Y28">
        <f>INDEX('AEO 2023 Table 42'!93:93,MATCH(Y$11,'AEO 2023 Table 42'!$1:$1,0))/100</f>
        <v>0.18701712000000001</v>
      </c>
      <c r="Z28">
        <f>INDEX('AEO 2023 Table 42'!93:93,MATCH(Z$11,'AEO 2023 Table 42'!$1:$1,0))/100</f>
        <v>0.18715938999999998</v>
      </c>
      <c r="AA28">
        <f>INDEX('AEO 2023 Table 42'!93:93,MATCH(AA$11,'AEO 2023 Table 42'!$1:$1,0))/100</f>
        <v>0.18710535</v>
      </c>
      <c r="AB28">
        <f>INDEX('AEO 2023 Table 42'!93:93,MATCH(AB$11,'AEO 2023 Table 42'!$1:$1,0))/100</f>
        <v>0.18714217999999999</v>
      </c>
      <c r="AC28">
        <f>INDEX('AEO 2023 Table 42'!93:93,MATCH(AC$11,'AEO 2023 Table 42'!$1:$1,0))/100</f>
        <v>0.18717448999999997</v>
      </c>
      <c r="AD28">
        <f>INDEX('AEO 2023 Table 42'!93:93,MATCH(AD$11,'AEO 2023 Table 42'!$1:$1,0))/100</f>
        <v>0.18722180999999999</v>
      </c>
      <c r="AE28">
        <f>INDEX('AEO 2023 Table 42'!93:93,MATCH(AE$11,'AEO 2023 Table 42'!$1:$1,0))/100</f>
        <v>0.18720762000000002</v>
      </c>
      <c r="AF28">
        <f>INDEX('AEO 2023 Table 42'!93:93,MATCH(AF$11,'AEO 2023 Table 42'!$1:$1,0))/100</f>
        <v>0.18729089999999998</v>
      </c>
    </row>
    <row r="29" spans="2:32" x14ac:dyDescent="0.35">
      <c r="B29" t="s">
        <v>202</v>
      </c>
      <c r="C29">
        <f>INDEX('AEO 2022 Table 42'!88:88,MATCH(C$3,'AEO 2022 Table 42'!$1:$1,0))/100</f>
        <v>0.40015830999999996</v>
      </c>
      <c r="D29">
        <f>INDEX('AEO 2023 Table 42'!94:94,MATCH(D$11,'AEO 2023 Table 42'!$1:$1,0))/100</f>
        <v>0.41117966</v>
      </c>
      <c r="E29">
        <f>INDEX('AEO 2023 Table 42'!94:94,MATCH(E$11,'AEO 2023 Table 42'!$1:$1,0))/100</f>
        <v>0.40864863999999995</v>
      </c>
      <c r="F29">
        <f>INDEX('AEO 2023 Table 42'!94:94,MATCH(F$11,'AEO 2023 Table 42'!$1:$1,0))/100</f>
        <v>0.40892997999999997</v>
      </c>
      <c r="G29">
        <f>INDEX('AEO 2023 Table 42'!94:94,MATCH(G$11,'AEO 2023 Table 42'!$1:$1,0))/100</f>
        <v>0.40787476</v>
      </c>
      <c r="H29">
        <f>INDEX('AEO 2023 Table 42'!94:94,MATCH(H$11,'AEO 2023 Table 42'!$1:$1,0))/100</f>
        <v>0.40897201999999999</v>
      </c>
      <c r="I29">
        <f>INDEX('AEO 2023 Table 42'!94:94,MATCH(I$11,'AEO 2023 Table 42'!$1:$1,0))/100</f>
        <v>0.40820503000000002</v>
      </c>
      <c r="J29">
        <f>INDEX('AEO 2023 Table 42'!94:94,MATCH(J$11,'AEO 2023 Table 42'!$1:$1,0))/100</f>
        <v>0.40850451999999998</v>
      </c>
      <c r="K29">
        <f>INDEX('AEO 2023 Table 42'!94:94,MATCH(K$11,'AEO 2023 Table 42'!$1:$1,0))/100</f>
        <v>0.40781292000000002</v>
      </c>
      <c r="L29">
        <f>INDEX('AEO 2023 Table 42'!94:94,MATCH(L$11,'AEO 2023 Table 42'!$1:$1,0))/100</f>
        <v>0.40781445</v>
      </c>
      <c r="M29">
        <f>INDEX('AEO 2023 Table 42'!94:94,MATCH(M$11,'AEO 2023 Table 42'!$1:$1,0))/100</f>
        <v>0.40768943999999996</v>
      </c>
      <c r="N29">
        <f>INDEX('AEO 2023 Table 42'!94:94,MATCH(N$11,'AEO 2023 Table 42'!$1:$1,0))/100</f>
        <v>0.40767611999999998</v>
      </c>
      <c r="O29">
        <f>INDEX('AEO 2023 Table 42'!94:94,MATCH(O$11,'AEO 2023 Table 42'!$1:$1,0))/100</f>
        <v>0.40770102999999996</v>
      </c>
      <c r="P29">
        <f>INDEX('AEO 2023 Table 42'!94:94,MATCH(P$11,'AEO 2023 Table 42'!$1:$1,0))/100</f>
        <v>0.40745292999999999</v>
      </c>
      <c r="Q29">
        <f>INDEX('AEO 2023 Table 42'!94:94,MATCH(Q$11,'AEO 2023 Table 42'!$1:$1,0))/100</f>
        <v>0.40734543000000001</v>
      </c>
      <c r="R29">
        <f>INDEX('AEO 2023 Table 42'!94:94,MATCH(R$11,'AEO 2023 Table 42'!$1:$1,0))/100</f>
        <v>0.40759064</v>
      </c>
      <c r="S29">
        <f>INDEX('AEO 2023 Table 42'!94:94,MATCH(S$11,'AEO 2023 Table 42'!$1:$1,0))/100</f>
        <v>0.40735305999999999</v>
      </c>
      <c r="T29">
        <f>INDEX('AEO 2023 Table 42'!94:94,MATCH(T$11,'AEO 2023 Table 42'!$1:$1,0))/100</f>
        <v>0.40721718000000001</v>
      </c>
      <c r="U29">
        <f>INDEX('AEO 2023 Table 42'!94:94,MATCH(U$11,'AEO 2023 Table 42'!$1:$1,0))/100</f>
        <v>0.40724262000000006</v>
      </c>
      <c r="V29">
        <f>INDEX('AEO 2023 Table 42'!94:94,MATCH(V$11,'AEO 2023 Table 42'!$1:$1,0))/100</f>
        <v>0.40688575999999999</v>
      </c>
      <c r="W29">
        <f>INDEX('AEO 2023 Table 42'!94:94,MATCH(W$11,'AEO 2023 Table 42'!$1:$1,0))/100</f>
        <v>0.40681182999999999</v>
      </c>
      <c r="X29">
        <f>INDEX('AEO 2023 Table 42'!94:94,MATCH(X$11,'AEO 2023 Table 42'!$1:$1,0))/100</f>
        <v>0.40685443999999998</v>
      </c>
      <c r="Y29">
        <f>INDEX('AEO 2023 Table 42'!94:94,MATCH(Y$11,'AEO 2023 Table 42'!$1:$1,0))/100</f>
        <v>0.40666961999999995</v>
      </c>
      <c r="Z29">
        <f>INDEX('AEO 2023 Table 42'!94:94,MATCH(Z$11,'AEO 2023 Table 42'!$1:$1,0))/100</f>
        <v>0.40642033</v>
      </c>
      <c r="AA29">
        <f>INDEX('AEO 2023 Table 42'!94:94,MATCH(AA$11,'AEO 2023 Table 42'!$1:$1,0))/100</f>
        <v>0.40645088000000001</v>
      </c>
      <c r="AB29">
        <f>INDEX('AEO 2023 Table 42'!94:94,MATCH(AB$11,'AEO 2023 Table 42'!$1:$1,0))/100</f>
        <v>0.40636893999999996</v>
      </c>
      <c r="AC29">
        <f>INDEX('AEO 2023 Table 42'!94:94,MATCH(AC$11,'AEO 2023 Table 42'!$1:$1,0))/100</f>
        <v>0.40629680999999995</v>
      </c>
      <c r="AD29">
        <f>INDEX('AEO 2023 Table 42'!94:94,MATCH(AD$11,'AEO 2023 Table 42'!$1:$1,0))/100</f>
        <v>0.40622517000000002</v>
      </c>
      <c r="AE29">
        <f>INDEX('AEO 2023 Table 42'!94:94,MATCH(AE$11,'AEO 2023 Table 42'!$1:$1,0))/100</f>
        <v>0.40619835000000004</v>
      </c>
      <c r="AF29">
        <f>INDEX('AEO 2023 Table 42'!94:94,MATCH(AF$11,'AEO 2023 Table 42'!$1:$1,0))/100</f>
        <v>0.40607746</v>
      </c>
    </row>
    <row r="31" spans="2:32" x14ac:dyDescent="0.35">
      <c r="B31" t="s">
        <v>179</v>
      </c>
    </row>
    <row r="32" spans="2:32" x14ac:dyDescent="0.35">
      <c r="B32" t="s">
        <v>180</v>
      </c>
    </row>
    <row r="33" spans="2:32" x14ac:dyDescent="0.35">
      <c r="B33" t="s">
        <v>184</v>
      </c>
    </row>
    <row r="34" spans="2:32" x14ac:dyDescent="0.35">
      <c r="B34" t="s">
        <v>183</v>
      </c>
    </row>
    <row r="36" spans="2:32" x14ac:dyDescent="0.35">
      <c r="B36" s="1" t="s">
        <v>181</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35">
      <c r="B37" t="s">
        <v>168</v>
      </c>
      <c r="C37">
        <f t="shared" ref="C37:AF44" si="6">C12*C$4</f>
        <v>0</v>
      </c>
      <c r="D37">
        <f t="shared" si="6"/>
        <v>2.5175275228205667E-3</v>
      </c>
      <c r="E37">
        <f t="shared" si="6"/>
        <v>1.9380664076115608E-3</v>
      </c>
      <c r="F37">
        <f t="shared" si="6"/>
        <v>2.061237400729755E-3</v>
      </c>
      <c r="G37">
        <f t="shared" si="6"/>
        <v>1.9039612613518176E-3</v>
      </c>
      <c r="H37">
        <f t="shared" si="6"/>
        <v>1.9409082420425528E-3</v>
      </c>
      <c r="I37">
        <f t="shared" si="6"/>
        <v>1.9229778846887346E-3</v>
      </c>
      <c r="J37">
        <f t="shared" si="6"/>
        <v>1.9003832425172164E-3</v>
      </c>
      <c r="K37">
        <f t="shared" si="6"/>
        <v>1.8436862513440419E-3</v>
      </c>
      <c r="L37">
        <f t="shared" si="6"/>
        <v>1.8046065291111362E-3</v>
      </c>
      <c r="M37">
        <f t="shared" si="6"/>
        <v>1.7462431634791917E-3</v>
      </c>
      <c r="N37">
        <f t="shared" si="6"/>
        <v>1.7047140430368785E-3</v>
      </c>
      <c r="O37">
        <f t="shared" si="6"/>
        <v>1.6582593441818204E-3</v>
      </c>
      <c r="P37">
        <f t="shared" si="6"/>
        <v>1.6118734095539372E-3</v>
      </c>
      <c r="Q37">
        <f t="shared" si="6"/>
        <v>1.5600711478685105E-3</v>
      </c>
      <c r="R37">
        <f t="shared" si="6"/>
        <v>1.5412721797610047E-3</v>
      </c>
      <c r="S37">
        <f t="shared" si="6"/>
        <v>1.4912947502987322E-3</v>
      </c>
      <c r="T37">
        <f t="shared" si="6"/>
        <v>1.4736327513240194E-3</v>
      </c>
      <c r="U37">
        <f t="shared" si="6"/>
        <v>1.4595226693791508E-3</v>
      </c>
      <c r="V37">
        <f t="shared" si="6"/>
        <v>1.4041782200772711E-3</v>
      </c>
      <c r="W37">
        <f t="shared" si="6"/>
        <v>1.3824268068769693E-3</v>
      </c>
      <c r="X37">
        <f t="shared" si="6"/>
        <v>1.3675637319011408E-3</v>
      </c>
      <c r="Y37">
        <f t="shared" si="6"/>
        <v>1.3435489370670016E-3</v>
      </c>
      <c r="Z37">
        <f t="shared" si="6"/>
        <v>1.317558361301594E-3</v>
      </c>
      <c r="AA37">
        <f t="shared" si="6"/>
        <v>1.3081796755747314E-3</v>
      </c>
      <c r="AB37">
        <f t="shared" si="6"/>
        <v>1.2917179767320361E-3</v>
      </c>
      <c r="AC37">
        <f t="shared" si="6"/>
        <v>1.275988659995462E-3</v>
      </c>
      <c r="AD37">
        <f t="shared" si="6"/>
        <v>1.2611957383359199E-3</v>
      </c>
      <c r="AE37">
        <f t="shared" si="6"/>
        <v>1.250481664859677E-3</v>
      </c>
      <c r="AF37">
        <f t="shared" si="6"/>
        <v>1.2368910100681188E-3</v>
      </c>
    </row>
    <row r="38" spans="2:32" x14ac:dyDescent="0.35">
      <c r="B38" t="s">
        <v>169</v>
      </c>
      <c r="C38">
        <f t="shared" si="6"/>
        <v>2.1001831768002704E-3</v>
      </c>
      <c r="D38">
        <f t="shared" si="6"/>
        <v>2.6448872786272462E-2</v>
      </c>
      <c r="E38">
        <f t="shared" si="6"/>
        <v>2.0431027202813996E-2</v>
      </c>
      <c r="F38">
        <f t="shared" si="6"/>
        <v>2.0632409865931838E-2</v>
      </c>
      <c r="G38">
        <f t="shared" si="6"/>
        <v>1.8594297189212211E-2</v>
      </c>
      <c r="H38">
        <f t="shared" si="6"/>
        <v>1.8932848002036283E-2</v>
      </c>
      <c r="I38">
        <f t="shared" si="6"/>
        <v>1.8414240521027435E-2</v>
      </c>
      <c r="J38">
        <f t="shared" si="6"/>
        <v>1.7866522825282938E-2</v>
      </c>
      <c r="K38">
        <f t="shared" si="6"/>
        <v>1.7337548599218898E-2</v>
      </c>
      <c r="L38">
        <f t="shared" si="6"/>
        <v>1.6816878017545271E-2</v>
      </c>
      <c r="M38">
        <f t="shared" si="6"/>
        <v>1.612792408259698E-2</v>
      </c>
      <c r="N38">
        <f t="shared" si="6"/>
        <v>1.5623806193860685E-2</v>
      </c>
      <c r="O38">
        <f t="shared" si="6"/>
        <v>1.5093291659030407E-2</v>
      </c>
      <c r="P38">
        <f t="shared" si="6"/>
        <v>1.4592944365936425E-2</v>
      </c>
      <c r="Q38">
        <f t="shared" si="6"/>
        <v>1.4038936289978765E-2</v>
      </c>
      <c r="R38">
        <f t="shared" si="6"/>
        <v>1.3789351045950953E-2</v>
      </c>
      <c r="S38">
        <f t="shared" si="6"/>
        <v>1.3284778189659287E-2</v>
      </c>
      <c r="T38">
        <f t="shared" si="6"/>
        <v>1.2970020615505879E-2</v>
      </c>
      <c r="U38">
        <f t="shared" si="6"/>
        <v>1.2711771578838847E-2</v>
      </c>
      <c r="V38">
        <f t="shared" si="6"/>
        <v>1.2271291877461553E-2</v>
      </c>
      <c r="W38">
        <f t="shared" si="6"/>
        <v>1.2012527723119474E-2</v>
      </c>
      <c r="X38">
        <f t="shared" si="6"/>
        <v>1.1828618641113819E-2</v>
      </c>
      <c r="Y38">
        <f t="shared" si="6"/>
        <v>1.158043286890737E-2</v>
      </c>
      <c r="Z38">
        <f t="shared" si="6"/>
        <v>1.1317941585924314E-2</v>
      </c>
      <c r="AA38">
        <f t="shared" si="6"/>
        <v>1.1191289704236565E-2</v>
      </c>
      <c r="AB38">
        <f t="shared" si="6"/>
        <v>1.1011721340585305E-2</v>
      </c>
      <c r="AC38">
        <f t="shared" si="6"/>
        <v>1.0845199616217981E-2</v>
      </c>
      <c r="AD38">
        <f t="shared" si="6"/>
        <v>1.0684739404653469E-2</v>
      </c>
      <c r="AE38">
        <f t="shared" si="6"/>
        <v>1.0557813748464675E-2</v>
      </c>
      <c r="AF38">
        <f t="shared" si="6"/>
        <v>1.0396737143367477E-2</v>
      </c>
    </row>
    <row r="39" spans="2:32" x14ac:dyDescent="0.35">
      <c r="B39" t="s">
        <v>170</v>
      </c>
      <c r="C39">
        <f t="shared" si="6"/>
        <v>2.970689498630108E-2</v>
      </c>
      <c r="D39">
        <f t="shared" si="6"/>
        <v>8.019101917513799E-2</v>
      </c>
      <c r="E39">
        <f t="shared" si="6"/>
        <v>6.7539413055760875E-2</v>
      </c>
      <c r="F39">
        <f t="shared" si="6"/>
        <v>6.7683236309615258E-2</v>
      </c>
      <c r="G39">
        <f t="shared" si="6"/>
        <v>6.3014916414054684E-2</v>
      </c>
      <c r="H39">
        <f t="shared" si="6"/>
        <v>6.2265107076364401E-2</v>
      </c>
      <c r="I39">
        <f t="shared" si="6"/>
        <v>6.0626852706360264E-2</v>
      </c>
      <c r="J39">
        <f t="shared" si="6"/>
        <v>5.8801596632670608E-2</v>
      </c>
      <c r="K39">
        <f t="shared" si="6"/>
        <v>5.6636770370410455E-2</v>
      </c>
      <c r="L39">
        <f t="shared" si="6"/>
        <v>5.4838415417198222E-2</v>
      </c>
      <c r="M39">
        <f t="shared" si="6"/>
        <v>5.2797228152602592E-2</v>
      </c>
      <c r="N39">
        <f t="shared" si="6"/>
        <v>5.1133620910296718E-2</v>
      </c>
      <c r="O39">
        <f t="shared" si="6"/>
        <v>4.9442933730439405E-2</v>
      </c>
      <c r="P39">
        <f t="shared" si="6"/>
        <v>4.7760337930749464E-2</v>
      </c>
      <c r="Q39">
        <f t="shared" si="6"/>
        <v>4.6117495018651401E-2</v>
      </c>
      <c r="R39">
        <f t="shared" si="6"/>
        <v>4.511465923026961E-2</v>
      </c>
      <c r="S39">
        <f t="shared" si="6"/>
        <v>4.3571510266925288E-2</v>
      </c>
      <c r="T39">
        <f t="shared" si="6"/>
        <v>4.2539662208145916E-2</v>
      </c>
      <c r="U39">
        <f t="shared" si="6"/>
        <v>4.1713120119886676E-2</v>
      </c>
      <c r="V39">
        <f t="shared" si="6"/>
        <v>4.0342500765085068E-2</v>
      </c>
      <c r="W39">
        <f t="shared" si="6"/>
        <v>3.9513449411840977E-2</v>
      </c>
      <c r="X39">
        <f t="shared" si="6"/>
        <v>3.8865299551199155E-2</v>
      </c>
      <c r="Y39">
        <f t="shared" si="6"/>
        <v>3.8094676625977382E-2</v>
      </c>
      <c r="Z39">
        <f t="shared" si="6"/>
        <v>3.7314180379493168E-2</v>
      </c>
      <c r="AA39">
        <f t="shared" si="6"/>
        <v>3.6843831776481428E-2</v>
      </c>
      <c r="AB39">
        <f t="shared" si="6"/>
        <v>3.6273618374256647E-2</v>
      </c>
      <c r="AC39">
        <f t="shared" si="6"/>
        <v>3.5736495535877648E-2</v>
      </c>
      <c r="AD39">
        <f t="shared" si="6"/>
        <v>3.522590141583045E-2</v>
      </c>
      <c r="AE39">
        <f t="shared" si="6"/>
        <v>3.479392352706373E-2</v>
      </c>
      <c r="AF39">
        <f t="shared" si="6"/>
        <v>3.4317303847476097E-2</v>
      </c>
    </row>
    <row r="40" spans="2:32" x14ac:dyDescent="0.35">
      <c r="B40" t="s">
        <v>171</v>
      </c>
      <c r="C40">
        <f t="shared" si="6"/>
        <v>6.9575543146175881E-2</v>
      </c>
      <c r="D40">
        <f t="shared" si="6"/>
        <v>0.14259869731576458</v>
      </c>
      <c r="E40">
        <f t="shared" si="6"/>
        <v>0.15611962670867849</v>
      </c>
      <c r="F40">
        <f t="shared" si="6"/>
        <v>0.14615382373297131</v>
      </c>
      <c r="G40">
        <f t="shared" si="6"/>
        <v>0.14769314172957282</v>
      </c>
      <c r="H40">
        <f t="shared" si="6"/>
        <v>0.13807469750956117</v>
      </c>
      <c r="I40">
        <f t="shared" si="6"/>
        <v>0.13272495461798667</v>
      </c>
      <c r="J40">
        <f t="shared" si="6"/>
        <v>0.12831318995350599</v>
      </c>
      <c r="K40">
        <f t="shared" si="6"/>
        <v>0.12324620011874717</v>
      </c>
      <c r="L40">
        <f t="shared" si="6"/>
        <v>0.11864022066076674</v>
      </c>
      <c r="M40">
        <f t="shared" si="6"/>
        <v>0.11485137399584211</v>
      </c>
      <c r="N40">
        <f t="shared" si="6"/>
        <v>0.11064013088131619</v>
      </c>
      <c r="O40">
        <f t="shared" si="6"/>
        <v>0.10681963587833807</v>
      </c>
      <c r="P40">
        <f t="shared" si="6"/>
        <v>0.10331524652705172</v>
      </c>
      <c r="Q40">
        <f t="shared" si="6"/>
        <v>0.10021707553853117</v>
      </c>
      <c r="R40">
        <f t="shared" si="6"/>
        <v>9.6234531013255395E-2</v>
      </c>
      <c r="S40">
        <f t="shared" si="6"/>
        <v>9.3824446381843313E-2</v>
      </c>
      <c r="T40">
        <f t="shared" si="6"/>
        <v>9.0946340999121286E-2</v>
      </c>
      <c r="U40">
        <f t="shared" si="6"/>
        <v>8.8399240174919902E-2</v>
      </c>
      <c r="V40">
        <f t="shared" si="6"/>
        <v>8.696442031989178E-2</v>
      </c>
      <c r="W40">
        <f t="shared" si="6"/>
        <v>8.5077158395546415E-2</v>
      </c>
      <c r="X40">
        <f t="shared" si="6"/>
        <v>8.313847257624539E-2</v>
      </c>
      <c r="Y40">
        <f t="shared" si="6"/>
        <v>8.1690342366195851E-2</v>
      </c>
      <c r="Z40">
        <f t="shared" si="6"/>
        <v>8.0472257632759017E-2</v>
      </c>
      <c r="AA40">
        <f t="shared" si="6"/>
        <v>7.8829083105114342E-2</v>
      </c>
      <c r="AB40">
        <f t="shared" si="6"/>
        <v>7.7556655229432836E-2</v>
      </c>
      <c r="AC40">
        <f t="shared" si="6"/>
        <v>7.6354068647720708E-2</v>
      </c>
      <c r="AD40">
        <f t="shared" si="6"/>
        <v>7.5226938089203929E-2</v>
      </c>
      <c r="AE40">
        <f t="shared" si="6"/>
        <v>7.40623064094727E-2</v>
      </c>
      <c r="AF40">
        <f t="shared" si="6"/>
        <v>7.3094642093091799E-2</v>
      </c>
    </row>
    <row r="41" spans="2:32" x14ac:dyDescent="0.35">
      <c r="B41" t="s">
        <v>172</v>
      </c>
      <c r="C41">
        <f t="shared" si="6"/>
        <v>0.16131030837901356</v>
      </c>
      <c r="D41">
        <f t="shared" si="6"/>
        <v>3.947413315060417E-2</v>
      </c>
      <c r="E41">
        <f t="shared" si="6"/>
        <v>4.8818147411685199E-2</v>
      </c>
      <c r="F41">
        <f t="shared" si="6"/>
        <v>4.4154914129505264E-2</v>
      </c>
      <c r="G41">
        <f t="shared" si="6"/>
        <v>4.5739530456778324E-2</v>
      </c>
      <c r="H41">
        <f t="shared" si="6"/>
        <v>4.1388699439031097E-2</v>
      </c>
      <c r="I41">
        <f t="shared" si="6"/>
        <v>3.9383637546776727E-2</v>
      </c>
      <c r="J41">
        <f t="shared" si="6"/>
        <v>3.7683609831966239E-2</v>
      </c>
      <c r="K41">
        <f t="shared" si="6"/>
        <v>3.6173224870075994E-2</v>
      </c>
      <c r="L41">
        <f t="shared" si="6"/>
        <v>3.4629733932326497E-2</v>
      </c>
      <c r="M41">
        <f t="shared" si="6"/>
        <v>3.3546856159304271E-2</v>
      </c>
      <c r="N41">
        <f t="shared" si="6"/>
        <v>3.2165237864218793E-2</v>
      </c>
      <c r="O41">
        <f t="shared" si="6"/>
        <v>3.0952398423379327E-2</v>
      </c>
      <c r="P41">
        <f t="shared" si="6"/>
        <v>2.9847831356828048E-2</v>
      </c>
      <c r="Q41">
        <f t="shared" si="6"/>
        <v>2.8952852354600697E-2</v>
      </c>
      <c r="R41">
        <f t="shared" si="6"/>
        <v>2.7530387776492391E-2</v>
      </c>
      <c r="S41">
        <f t="shared" si="6"/>
        <v>2.6948166862656484E-2</v>
      </c>
      <c r="T41">
        <f t="shared" si="6"/>
        <v>2.6022368650650468E-2</v>
      </c>
      <c r="U41">
        <f t="shared" si="6"/>
        <v>2.5125507919556485E-2</v>
      </c>
      <c r="V41">
        <f t="shared" si="6"/>
        <v>2.4883940195853365E-2</v>
      </c>
      <c r="W41">
        <f t="shared" si="6"/>
        <v>2.4284100847955598E-2</v>
      </c>
      <c r="X41">
        <f t="shared" si="6"/>
        <v>2.3637861869350706E-2</v>
      </c>
      <c r="Y41">
        <f t="shared" si="6"/>
        <v>2.3233441008796027E-2</v>
      </c>
      <c r="Z41">
        <f t="shared" si="6"/>
        <v>2.293245867068042E-2</v>
      </c>
      <c r="AA41">
        <f t="shared" si="6"/>
        <v>2.2374957180886661E-2</v>
      </c>
      <c r="AB41">
        <f t="shared" si="6"/>
        <v>2.1988997330179783E-2</v>
      </c>
      <c r="AC41">
        <f t="shared" si="6"/>
        <v>2.1621158295557278E-2</v>
      </c>
      <c r="AD41">
        <f t="shared" si="6"/>
        <v>2.1278071361040936E-2</v>
      </c>
      <c r="AE41">
        <f t="shared" si="6"/>
        <v>2.0900107597169707E-2</v>
      </c>
      <c r="AF41">
        <f t="shared" si="6"/>
        <v>2.062847207051233E-2</v>
      </c>
    </row>
    <row r="42" spans="2:32" x14ac:dyDescent="0.35">
      <c r="B42" t="s">
        <v>173</v>
      </c>
      <c r="C42">
        <f t="shared" si="6"/>
        <v>4.8313397279284333E-2</v>
      </c>
      <c r="D42">
        <f t="shared" si="6"/>
        <v>5.3143051300292348E-3</v>
      </c>
      <c r="E42">
        <f t="shared" si="6"/>
        <v>5.4809341645033396E-3</v>
      </c>
      <c r="F42">
        <f t="shared" si="6"/>
        <v>5.2776020519089027E-3</v>
      </c>
      <c r="G42">
        <f t="shared" si="6"/>
        <v>5.2030869250119299E-3</v>
      </c>
      <c r="H42">
        <f t="shared" si="6"/>
        <v>4.9931214527610063E-3</v>
      </c>
      <c r="I42">
        <f t="shared" si="6"/>
        <v>4.8373020034910754E-3</v>
      </c>
      <c r="J42">
        <f t="shared" si="6"/>
        <v>4.6988769425194516E-3</v>
      </c>
      <c r="K42">
        <f t="shared" si="6"/>
        <v>4.5221521613770946E-3</v>
      </c>
      <c r="L42">
        <f t="shared" si="6"/>
        <v>4.3738537401190603E-3</v>
      </c>
      <c r="M42">
        <f t="shared" si="6"/>
        <v>4.228749738687837E-3</v>
      </c>
      <c r="N42">
        <f t="shared" si="6"/>
        <v>4.0843668797003636E-3</v>
      </c>
      <c r="O42">
        <f t="shared" si="6"/>
        <v>3.9497355860881305E-3</v>
      </c>
      <c r="P42">
        <f t="shared" si="6"/>
        <v>3.8183545797125678E-3</v>
      </c>
      <c r="Q42">
        <f t="shared" si="6"/>
        <v>3.6990073118222415E-3</v>
      </c>
      <c r="R42">
        <f t="shared" si="6"/>
        <v>3.5759421132673082E-3</v>
      </c>
      <c r="S42">
        <f t="shared" si="6"/>
        <v>3.4807252303419383E-3</v>
      </c>
      <c r="T42">
        <f t="shared" si="6"/>
        <v>3.3889794445869136E-3</v>
      </c>
      <c r="U42">
        <f t="shared" si="6"/>
        <v>3.3097459576936676E-3</v>
      </c>
      <c r="V42">
        <f t="shared" si="6"/>
        <v>3.2400389974137156E-3</v>
      </c>
      <c r="W42">
        <f t="shared" si="6"/>
        <v>3.1722819735438552E-3</v>
      </c>
      <c r="X42">
        <f t="shared" si="6"/>
        <v>3.1091410157690629E-3</v>
      </c>
      <c r="Y42">
        <f t="shared" si="6"/>
        <v>3.0526488768335015E-3</v>
      </c>
      <c r="Z42">
        <f t="shared" si="6"/>
        <v>3.0020626265599387E-3</v>
      </c>
      <c r="AA42">
        <f t="shared" si="6"/>
        <v>2.9518346699871894E-3</v>
      </c>
      <c r="AB42">
        <f t="shared" si="6"/>
        <v>2.9057108234876198E-3</v>
      </c>
      <c r="AC42">
        <f t="shared" si="6"/>
        <v>2.8615743297251599E-3</v>
      </c>
      <c r="AD42">
        <f t="shared" si="6"/>
        <v>2.8201739117734784E-3</v>
      </c>
      <c r="AE42">
        <f t="shared" si="6"/>
        <v>2.7800943676538621E-3</v>
      </c>
      <c r="AF42">
        <f t="shared" si="6"/>
        <v>2.7435583813475682E-3</v>
      </c>
    </row>
    <row r="43" spans="2:32" x14ac:dyDescent="0.35">
      <c r="B43" t="s">
        <v>201</v>
      </c>
      <c r="C43">
        <f t="shared" si="6"/>
        <v>5.1365178591067703E-3</v>
      </c>
      <c r="D43">
        <f t="shared" si="6"/>
        <v>0.1560893205374137</v>
      </c>
      <c r="E43">
        <f t="shared" si="6"/>
        <v>0.13497921705871349</v>
      </c>
      <c r="F43">
        <f t="shared" si="6"/>
        <v>0.13854577723545733</v>
      </c>
      <c r="G43">
        <f t="shared" si="6"/>
        <v>0.129001979334008</v>
      </c>
      <c r="H43">
        <f t="shared" si="6"/>
        <v>0.1319551714035401</v>
      </c>
      <c r="I43">
        <f t="shared" si="6"/>
        <v>0.13021620796645708</v>
      </c>
      <c r="J43">
        <f t="shared" si="6"/>
        <v>0.12713266273883872</v>
      </c>
      <c r="K43">
        <f t="shared" si="6"/>
        <v>0.12458129720045108</v>
      </c>
      <c r="L43">
        <f t="shared" si="6"/>
        <v>0.12176170053094608</v>
      </c>
      <c r="M43">
        <f t="shared" si="6"/>
        <v>0.11810070447133687</v>
      </c>
      <c r="N43">
        <f t="shared" si="6"/>
        <v>0.11518780068077279</v>
      </c>
      <c r="O43">
        <f t="shared" si="6"/>
        <v>0.1121615547029127</v>
      </c>
      <c r="P43">
        <f t="shared" si="6"/>
        <v>0.10906934123249572</v>
      </c>
      <c r="Q43">
        <f t="shared" si="6"/>
        <v>0.10577265040836241</v>
      </c>
      <c r="R43">
        <f t="shared" si="6"/>
        <v>0.1040051603557145</v>
      </c>
      <c r="S43">
        <f t="shared" si="6"/>
        <v>0.10090180672541511</v>
      </c>
      <c r="T43">
        <f t="shared" si="6"/>
        <v>9.8936053801644788E-2</v>
      </c>
      <c r="U43">
        <f t="shared" si="6"/>
        <v>9.716371050623733E-2</v>
      </c>
      <c r="V43">
        <f t="shared" si="6"/>
        <v>9.457530784187114E-2</v>
      </c>
      <c r="W43">
        <f t="shared" si="6"/>
        <v>9.2912419391412121E-2</v>
      </c>
      <c r="X43">
        <f t="shared" si="6"/>
        <v>9.1703925598053848E-2</v>
      </c>
      <c r="Y43">
        <f t="shared" si="6"/>
        <v>9.0215111452884619E-2</v>
      </c>
      <c r="Z43">
        <f t="shared" si="6"/>
        <v>8.865033222729439E-2</v>
      </c>
      <c r="AA43">
        <f t="shared" si="6"/>
        <v>8.7810794445818838E-2</v>
      </c>
      <c r="AB43">
        <f t="shared" si="6"/>
        <v>8.6696250033852146E-2</v>
      </c>
      <c r="AC43">
        <f t="shared" si="6"/>
        <v>8.5651007396823242E-2</v>
      </c>
      <c r="AD43">
        <f t="shared" si="6"/>
        <v>8.4647568494630232E-2</v>
      </c>
      <c r="AE43">
        <f t="shared" si="6"/>
        <v>8.3826027553790969E-2</v>
      </c>
      <c r="AF43">
        <f t="shared" si="6"/>
        <v>8.2851865154863563E-2</v>
      </c>
    </row>
    <row r="44" spans="2:32" x14ac:dyDescent="0.35">
      <c r="B44" t="s">
        <v>202</v>
      </c>
      <c r="C44">
        <f t="shared" si="6"/>
        <v>0.15561423163040686</v>
      </c>
      <c r="D44">
        <f t="shared" si="6"/>
        <v>3.7820737429043585E-2</v>
      </c>
      <c r="E44">
        <f t="shared" si="6"/>
        <v>4.3329990621614245E-2</v>
      </c>
      <c r="F44">
        <f t="shared" si="6"/>
        <v>4.2418485499266564E-2</v>
      </c>
      <c r="G44">
        <f t="shared" si="6"/>
        <v>4.3359328899497826E-2</v>
      </c>
      <c r="H44">
        <f t="shared" si="6"/>
        <v>4.2348203305911436E-2</v>
      </c>
      <c r="I44">
        <f t="shared" si="6"/>
        <v>4.1197176618540068E-2</v>
      </c>
      <c r="J44">
        <f t="shared" si="6"/>
        <v>4.0319105074534969E-2</v>
      </c>
      <c r="K44">
        <f t="shared" si="6"/>
        <v>3.9750421910264171E-2</v>
      </c>
      <c r="L44">
        <f t="shared" si="6"/>
        <v>3.8800160539160182E-2</v>
      </c>
      <c r="M44">
        <f t="shared" si="6"/>
        <v>3.8045838934250911E-2</v>
      </c>
      <c r="N44">
        <f t="shared" si="6"/>
        <v>3.7056124419299195E-2</v>
      </c>
      <c r="O44">
        <f t="shared" si="6"/>
        <v>3.607208320762037E-2</v>
      </c>
      <c r="P44">
        <f t="shared" si="6"/>
        <v>3.5202473760093313E-2</v>
      </c>
      <c r="Q44">
        <f t="shared" si="6"/>
        <v>3.4424038703019043E-2</v>
      </c>
      <c r="R44">
        <f t="shared" si="6"/>
        <v>3.3338636585769237E-2</v>
      </c>
      <c r="S44">
        <f t="shared" si="6"/>
        <v>3.2801946486980642E-2</v>
      </c>
      <c r="T44">
        <f t="shared" si="6"/>
        <v>3.2076892183583318E-2</v>
      </c>
      <c r="U44">
        <f t="shared" si="6"/>
        <v>3.1321329436766077E-2</v>
      </c>
      <c r="V44">
        <f t="shared" si="6"/>
        <v>3.1058661331583113E-2</v>
      </c>
      <c r="W44">
        <f t="shared" si="6"/>
        <v>3.0558840239839454E-2</v>
      </c>
      <c r="X44">
        <f t="shared" si="6"/>
        <v>3.0030119789749215E-2</v>
      </c>
      <c r="Y44">
        <f t="shared" si="6"/>
        <v>2.9689480192919403E-2</v>
      </c>
      <c r="Z44">
        <f t="shared" ref="Z44:AF44" si="7">Z19*Z$4</f>
        <v>2.9427357261250668E-2</v>
      </c>
      <c r="AA44">
        <f t="shared" si="7"/>
        <v>2.8981785124465701E-2</v>
      </c>
      <c r="AB44">
        <f t="shared" si="7"/>
        <v>2.8653441539044533E-2</v>
      </c>
      <c r="AC44">
        <f t="shared" si="7"/>
        <v>2.8338695490782426E-2</v>
      </c>
      <c r="AD44">
        <f t="shared" si="7"/>
        <v>2.804231065627534E-2</v>
      </c>
      <c r="AE44">
        <f t="shared" si="7"/>
        <v>2.7727280862816617E-2</v>
      </c>
      <c r="AF44">
        <f t="shared" si="7"/>
        <v>2.7502864233672646E-2</v>
      </c>
    </row>
    <row r="45" spans="2:32" x14ac:dyDescent="0.35">
      <c r="B45" t="s">
        <v>167</v>
      </c>
      <c r="C45">
        <f t="shared" ref="C45:AF52" si="8">C22*C$5</f>
        <v>1.7932358707046403E-2</v>
      </c>
      <c r="D45">
        <f t="shared" si="8"/>
        <v>1.2511425819286147E-2</v>
      </c>
      <c r="E45">
        <f t="shared" si="8"/>
        <v>1.4836429216358525E-2</v>
      </c>
      <c r="F45">
        <f t="shared" si="8"/>
        <v>1.4706676248177732E-2</v>
      </c>
      <c r="G45">
        <f t="shared" si="8"/>
        <v>1.5550949680473873E-2</v>
      </c>
      <c r="H45">
        <f t="shared" si="8"/>
        <v>1.5351492289517829E-2</v>
      </c>
      <c r="I45">
        <f t="shared" si="8"/>
        <v>1.5605387210159614E-2</v>
      </c>
      <c r="J45">
        <f t="shared" si="8"/>
        <v>1.5961648737180329E-2</v>
      </c>
      <c r="K45">
        <f t="shared" si="8"/>
        <v>1.6231185439450832E-2</v>
      </c>
      <c r="L45">
        <f t="shared" si="8"/>
        <v>1.6466556973713017E-2</v>
      </c>
      <c r="M45">
        <f t="shared" si="8"/>
        <v>1.6821320076338526E-2</v>
      </c>
      <c r="N45">
        <f t="shared" si="8"/>
        <v>1.7049253062827518E-2</v>
      </c>
      <c r="O45">
        <f t="shared" si="8"/>
        <v>1.7301678768036219E-2</v>
      </c>
      <c r="P45">
        <f t="shared" si="8"/>
        <v>1.7601162419585384E-2</v>
      </c>
      <c r="Q45">
        <f t="shared" si="8"/>
        <v>1.7907267007885995E-2</v>
      </c>
      <c r="R45">
        <f t="shared" si="8"/>
        <v>1.7947297531298093E-2</v>
      </c>
      <c r="S45">
        <f t="shared" si="8"/>
        <v>1.8273587330698105E-2</v>
      </c>
      <c r="T45">
        <f t="shared" si="8"/>
        <v>1.842232467868252E-2</v>
      </c>
      <c r="U45">
        <f t="shared" si="8"/>
        <v>1.8519018976506447E-2</v>
      </c>
      <c r="V45">
        <f t="shared" si="8"/>
        <v>1.8821794211130873E-2</v>
      </c>
      <c r="W45">
        <f t="shared" si="8"/>
        <v>1.8953085693514497E-2</v>
      </c>
      <c r="X45">
        <f t="shared" si="8"/>
        <v>1.9007459972149549E-2</v>
      </c>
      <c r="Y45">
        <f t="shared" si="8"/>
        <v>1.9151400919305978E-2</v>
      </c>
      <c r="Z45">
        <f t="shared" si="8"/>
        <v>1.9332157859173093E-2</v>
      </c>
      <c r="AA45">
        <f t="shared" si="8"/>
        <v>1.9336764904097987E-2</v>
      </c>
      <c r="AB45">
        <f t="shared" si="8"/>
        <v>1.9424320026015195E-2</v>
      </c>
      <c r="AC45">
        <f t="shared" si="8"/>
        <v>1.9502112644327538E-2</v>
      </c>
      <c r="AD45">
        <f t="shared" si="8"/>
        <v>1.9578934285668582E-2</v>
      </c>
      <c r="AE45">
        <f t="shared" si="8"/>
        <v>1.9618649630722865E-2</v>
      </c>
      <c r="AF45">
        <f t="shared" si="8"/>
        <v>1.9710908579260604E-2</v>
      </c>
    </row>
    <row r="46" spans="2:32" x14ac:dyDescent="0.35">
      <c r="B46" t="s">
        <v>174</v>
      </c>
      <c r="C46">
        <f t="shared" si="8"/>
        <v>0.11931178389020199</v>
      </c>
      <c r="D46">
        <f t="shared" si="8"/>
        <v>0.11822495858692444</v>
      </c>
      <c r="E46">
        <f t="shared" si="8"/>
        <v>0.11839347973389254</v>
      </c>
      <c r="F46">
        <f t="shared" si="8"/>
        <v>0.12248905997581894</v>
      </c>
      <c r="G46">
        <f t="shared" si="8"/>
        <v>0.12547291181716602</v>
      </c>
      <c r="H46">
        <f t="shared" si="8"/>
        <v>0.12993501645109012</v>
      </c>
      <c r="I46">
        <f t="shared" si="8"/>
        <v>0.13328540853883467</v>
      </c>
      <c r="J46">
        <f t="shared" si="8"/>
        <v>0.13665688282877625</v>
      </c>
      <c r="K46">
        <f t="shared" si="8"/>
        <v>0.14043179308850878</v>
      </c>
      <c r="L46">
        <f t="shared" si="8"/>
        <v>0.14381042669752067</v>
      </c>
      <c r="M46">
        <f t="shared" si="8"/>
        <v>0.14699061193206125</v>
      </c>
      <c r="N46">
        <f t="shared" si="8"/>
        <v>0.15013032014490066</v>
      </c>
      <c r="O46">
        <f t="shared" si="8"/>
        <v>0.15316713049545477</v>
      </c>
      <c r="P46">
        <f t="shared" si="8"/>
        <v>0.15611646090909287</v>
      </c>
      <c r="Q46">
        <f t="shared" si="8"/>
        <v>0.15881136319177319</v>
      </c>
      <c r="R46">
        <f t="shared" si="8"/>
        <v>0.16156182381981651</v>
      </c>
      <c r="S46">
        <f t="shared" si="8"/>
        <v>0.16381038257427347</v>
      </c>
      <c r="T46">
        <f t="shared" si="8"/>
        <v>0.16606540755977067</v>
      </c>
      <c r="U46">
        <f t="shared" si="8"/>
        <v>0.16813071125617546</v>
      </c>
      <c r="V46">
        <f t="shared" si="8"/>
        <v>0.16981584088730123</v>
      </c>
      <c r="W46">
        <f t="shared" si="8"/>
        <v>0.17148396596911855</v>
      </c>
      <c r="X46">
        <f t="shared" si="8"/>
        <v>0.17301260482488456</v>
      </c>
      <c r="Y46">
        <f t="shared" si="8"/>
        <v>0.1743882223791158</v>
      </c>
      <c r="Z46">
        <f t="shared" si="8"/>
        <v>0.1756454667365149</v>
      </c>
      <c r="AA46">
        <f t="shared" si="8"/>
        <v>0.17690165122146481</v>
      </c>
      <c r="AB46">
        <f t="shared" si="8"/>
        <v>0.17804833522960348</v>
      </c>
      <c r="AC46">
        <f t="shared" si="8"/>
        <v>0.17914269222768833</v>
      </c>
      <c r="AD46">
        <f t="shared" si="8"/>
        <v>0.18016958040583475</v>
      </c>
      <c r="AE46">
        <f t="shared" si="8"/>
        <v>0.18117852556671052</v>
      </c>
      <c r="AF46">
        <f t="shared" si="8"/>
        <v>0.18208407160613196</v>
      </c>
    </row>
    <row r="47" spans="2:32" x14ac:dyDescent="0.35">
      <c r="B47" t="s">
        <v>175</v>
      </c>
      <c r="C47">
        <f t="shared" si="8"/>
        <v>7.0626695885030637E-3</v>
      </c>
      <c r="D47">
        <f t="shared" si="8"/>
        <v>6.8049698273505597E-3</v>
      </c>
      <c r="E47">
        <f t="shared" si="8"/>
        <v>5.9924680547320999E-3</v>
      </c>
      <c r="F47">
        <f t="shared" si="8"/>
        <v>6.3136948056683601E-3</v>
      </c>
      <c r="G47">
        <f t="shared" si="8"/>
        <v>6.0518769711606973E-3</v>
      </c>
      <c r="H47">
        <f t="shared" si="8"/>
        <v>6.5001535651090956E-3</v>
      </c>
      <c r="I47">
        <f t="shared" si="8"/>
        <v>6.6626214567363585E-3</v>
      </c>
      <c r="J47">
        <f t="shared" si="8"/>
        <v>6.7932522806934265E-3</v>
      </c>
      <c r="K47">
        <f t="shared" si="8"/>
        <v>7.0448518487519467E-3</v>
      </c>
      <c r="L47">
        <f t="shared" si="8"/>
        <v>7.2241731838929941E-3</v>
      </c>
      <c r="M47">
        <f t="shared" si="8"/>
        <v>7.3285390776858311E-3</v>
      </c>
      <c r="N47">
        <f t="shared" si="8"/>
        <v>7.5458544003613043E-3</v>
      </c>
      <c r="O47">
        <f t="shared" si="8"/>
        <v>7.6893459909063043E-3</v>
      </c>
      <c r="P47">
        <f t="shared" si="8"/>
        <v>7.8422855366176575E-3</v>
      </c>
      <c r="Q47">
        <f t="shared" si="8"/>
        <v>7.9454292394663742E-3</v>
      </c>
      <c r="R47">
        <f t="shared" si="8"/>
        <v>8.1414699215029661E-3</v>
      </c>
      <c r="S47">
        <f t="shared" si="8"/>
        <v>8.2006918300440348E-3</v>
      </c>
      <c r="T47">
        <f t="shared" si="8"/>
        <v>8.3195821585617391E-3</v>
      </c>
      <c r="U47">
        <f t="shared" si="8"/>
        <v>8.4239100795619904E-3</v>
      </c>
      <c r="V47">
        <f t="shared" si="8"/>
        <v>8.4551327040721103E-3</v>
      </c>
      <c r="W47">
        <f t="shared" si="8"/>
        <v>8.5276153612626419E-3</v>
      </c>
      <c r="X47">
        <f t="shared" si="8"/>
        <v>8.6219448890679923E-3</v>
      </c>
      <c r="Y47">
        <f t="shared" si="8"/>
        <v>8.6684192299087189E-3</v>
      </c>
      <c r="Z47">
        <f t="shared" si="8"/>
        <v>8.6953044747428206E-3</v>
      </c>
      <c r="AA47">
        <f t="shared" si="8"/>
        <v>8.7851983245169022E-3</v>
      </c>
      <c r="AB47">
        <f t="shared" si="8"/>
        <v>8.8355221813606749E-3</v>
      </c>
      <c r="AC47">
        <f t="shared" si="8"/>
        <v>8.8840651442064177E-3</v>
      </c>
      <c r="AD47">
        <f t="shared" si="8"/>
        <v>8.9283386012483489E-3</v>
      </c>
      <c r="AE47">
        <f t="shared" si="8"/>
        <v>8.984063669716557E-3</v>
      </c>
      <c r="AF47">
        <f t="shared" si="8"/>
        <v>9.0165866566510999E-3</v>
      </c>
    </row>
    <row r="48" spans="2:32" x14ac:dyDescent="0.35">
      <c r="B48" t="s">
        <v>176</v>
      </c>
      <c r="C48">
        <f t="shared" si="8"/>
        <v>3.4290933271723369E-2</v>
      </c>
      <c r="D48">
        <f t="shared" si="8"/>
        <v>2.9496278881201442E-2</v>
      </c>
      <c r="E48">
        <f t="shared" si="8"/>
        <v>2.8901131043150553E-2</v>
      </c>
      <c r="F48">
        <f t="shared" si="8"/>
        <v>2.9465700216749609E-2</v>
      </c>
      <c r="G48">
        <f t="shared" si="8"/>
        <v>2.9868306828355895E-2</v>
      </c>
      <c r="H48">
        <f t="shared" si="8"/>
        <v>2.9940657510380584E-2</v>
      </c>
      <c r="I48">
        <f t="shared" si="8"/>
        <v>3.0839275329024942E-2</v>
      </c>
      <c r="J48">
        <f t="shared" si="8"/>
        <v>3.121060606748274E-2</v>
      </c>
      <c r="K48">
        <f t="shared" si="8"/>
        <v>3.199285432619188E-2</v>
      </c>
      <c r="L48">
        <f t="shared" si="8"/>
        <v>3.2496524428598655E-2</v>
      </c>
      <c r="M48">
        <f t="shared" si="8"/>
        <v>3.3008184571603441E-2</v>
      </c>
      <c r="N48">
        <f t="shared" si="8"/>
        <v>3.350875117409189E-2</v>
      </c>
      <c r="O48">
        <f t="shared" si="8"/>
        <v>3.3931326224639541E-2</v>
      </c>
      <c r="P48">
        <f t="shared" si="8"/>
        <v>3.4491867245560012E-2</v>
      </c>
      <c r="Q48">
        <f t="shared" si="8"/>
        <v>3.4922716276838274E-2</v>
      </c>
      <c r="R48">
        <f t="shared" si="8"/>
        <v>3.5326010324209026E-2</v>
      </c>
      <c r="S48">
        <f t="shared" si="8"/>
        <v>3.5700267705824969E-2</v>
      </c>
      <c r="T48">
        <f t="shared" si="8"/>
        <v>3.6076410417665065E-2</v>
      </c>
      <c r="U48">
        <f t="shared" si="8"/>
        <v>3.6315168330660223E-2</v>
      </c>
      <c r="V48">
        <f t="shared" si="8"/>
        <v>3.6619988617776496E-2</v>
      </c>
      <c r="W48">
        <f t="shared" si="8"/>
        <v>3.6852248388039792E-2</v>
      </c>
      <c r="X48">
        <f t="shared" si="8"/>
        <v>3.7053612694445057E-2</v>
      </c>
      <c r="Y48">
        <f t="shared" si="8"/>
        <v>3.7261879083892516E-2</v>
      </c>
      <c r="Z48">
        <f t="shared" si="8"/>
        <v>3.7467074023036145E-2</v>
      </c>
      <c r="AA48">
        <f t="shared" si="8"/>
        <v>3.7623880988045574E-2</v>
      </c>
      <c r="AB48">
        <f t="shared" si="8"/>
        <v>3.7779195378458294E-2</v>
      </c>
      <c r="AC48">
        <f t="shared" si="8"/>
        <v>3.7923512075788736E-2</v>
      </c>
      <c r="AD48">
        <f t="shared" si="8"/>
        <v>3.8056353590836187E-2</v>
      </c>
      <c r="AE48">
        <f t="shared" si="8"/>
        <v>3.8182698454914524E-2</v>
      </c>
      <c r="AF48">
        <f t="shared" si="8"/>
        <v>3.830699088738948E-2</v>
      </c>
    </row>
    <row r="49" spans="2:32" x14ac:dyDescent="0.35">
      <c r="B49" t="s">
        <v>177</v>
      </c>
      <c r="C49">
        <f t="shared" si="8"/>
        <v>1.3971349223647022E-2</v>
      </c>
      <c r="D49">
        <f t="shared" si="8"/>
        <v>1.7755494756368093E-2</v>
      </c>
      <c r="E49">
        <f t="shared" si="8"/>
        <v>1.8730002728850659E-2</v>
      </c>
      <c r="F49">
        <f t="shared" si="8"/>
        <v>1.8540976183845887E-2</v>
      </c>
      <c r="G49">
        <f t="shared" si="8"/>
        <v>1.8950398693363787E-2</v>
      </c>
      <c r="H49">
        <f t="shared" si="8"/>
        <v>1.8965721684132589E-2</v>
      </c>
      <c r="I49">
        <f t="shared" si="8"/>
        <v>1.9161199282685396E-2</v>
      </c>
      <c r="J49">
        <f t="shared" si="8"/>
        <v>1.9392012024969318E-2</v>
      </c>
      <c r="K49">
        <f t="shared" si="8"/>
        <v>1.9590847810553057E-2</v>
      </c>
      <c r="L49">
        <f t="shared" si="8"/>
        <v>1.9843531398420634E-2</v>
      </c>
      <c r="M49">
        <f t="shared" si="8"/>
        <v>2.0132012806978957E-2</v>
      </c>
      <c r="N49">
        <f t="shared" si="8"/>
        <v>2.0371051495451847E-2</v>
      </c>
      <c r="O49">
        <f t="shared" si="8"/>
        <v>2.062393187587366E-2</v>
      </c>
      <c r="P49">
        <f t="shared" si="8"/>
        <v>2.0852545539714346E-2</v>
      </c>
      <c r="Q49">
        <f t="shared" si="8"/>
        <v>2.1104497196795569E-2</v>
      </c>
      <c r="R49">
        <f t="shared" si="8"/>
        <v>2.1262036349821375E-2</v>
      </c>
      <c r="S49">
        <f t="shared" si="8"/>
        <v>2.1492732137401327E-2</v>
      </c>
      <c r="T49">
        <f t="shared" si="8"/>
        <v>2.1645180887093635E-2</v>
      </c>
      <c r="U49">
        <f t="shared" si="8"/>
        <v>2.1787504948111002E-2</v>
      </c>
      <c r="V49">
        <f t="shared" si="8"/>
        <v>2.1941595067637799E-2</v>
      </c>
      <c r="W49">
        <f t="shared" si="8"/>
        <v>2.204908627733583E-2</v>
      </c>
      <c r="X49">
        <f t="shared" si="8"/>
        <v>2.2122588002615223E-2</v>
      </c>
      <c r="Y49">
        <f t="shared" si="8"/>
        <v>2.2199340601763148E-2</v>
      </c>
      <c r="Z49">
        <f t="shared" si="8"/>
        <v>2.228558090119314E-2</v>
      </c>
      <c r="AA49">
        <f t="shared" si="8"/>
        <v>2.2328342485162602E-2</v>
      </c>
      <c r="AB49">
        <f t="shared" si="8"/>
        <v>2.2385225385596844E-2</v>
      </c>
      <c r="AC49">
        <f t="shared" si="8"/>
        <v>2.2434085659066613E-2</v>
      </c>
      <c r="AD49">
        <f t="shared" si="8"/>
        <v>2.2481891860314435E-2</v>
      </c>
      <c r="AE49">
        <f t="shared" si="8"/>
        <v>2.2513950303993453E-2</v>
      </c>
      <c r="AF49">
        <f t="shared" si="8"/>
        <v>2.2562852296562425E-2</v>
      </c>
    </row>
    <row r="50" spans="2:32" x14ac:dyDescent="0.35">
      <c r="B50" t="s">
        <v>178</v>
      </c>
      <c r="C50">
        <f t="shared" si="8"/>
        <v>2.5186427699351803E-2</v>
      </c>
      <c r="D50">
        <f t="shared" si="8"/>
        <v>2.4356381424084535E-2</v>
      </c>
      <c r="E50">
        <f t="shared" si="8"/>
        <v>2.4529816562227268E-2</v>
      </c>
      <c r="F50">
        <f t="shared" si="8"/>
        <v>2.4841226900834609E-2</v>
      </c>
      <c r="G50">
        <f t="shared" si="8"/>
        <v>2.5189078658539837E-2</v>
      </c>
      <c r="H50">
        <f t="shared" si="8"/>
        <v>2.5598982367376753E-2</v>
      </c>
      <c r="I50">
        <f t="shared" si="8"/>
        <v>2.5986355158592121E-2</v>
      </c>
      <c r="J50">
        <f t="shared" si="8"/>
        <v>2.6410481929632509E-2</v>
      </c>
      <c r="K50">
        <f t="shared" si="8"/>
        <v>2.6822582621730838E-2</v>
      </c>
      <c r="L50">
        <f t="shared" si="8"/>
        <v>2.7277135907760486E-2</v>
      </c>
      <c r="M50">
        <f t="shared" si="8"/>
        <v>2.7718187764549703E-2</v>
      </c>
      <c r="N50">
        <f t="shared" si="8"/>
        <v>2.8156934946883098E-2</v>
      </c>
      <c r="O50">
        <f t="shared" si="8"/>
        <v>2.8582787037049941E-2</v>
      </c>
      <c r="P50">
        <f t="shared" si="8"/>
        <v>2.8956593084938011E-2</v>
      </c>
      <c r="Q50">
        <f t="shared" si="8"/>
        <v>2.9334865875854127E-2</v>
      </c>
      <c r="R50">
        <f t="shared" si="8"/>
        <v>2.9711415716777975E-2</v>
      </c>
      <c r="S50">
        <f t="shared" si="8"/>
        <v>3.0023505187640593E-2</v>
      </c>
      <c r="T50">
        <f t="shared" si="8"/>
        <v>3.0310662154477742E-2</v>
      </c>
      <c r="U50">
        <f t="shared" si="8"/>
        <v>3.0587576966589754E-2</v>
      </c>
      <c r="V50">
        <f t="shared" si="8"/>
        <v>3.0790763411421045E-2</v>
      </c>
      <c r="W50">
        <f t="shared" si="8"/>
        <v>3.0988897292707134E-2</v>
      </c>
      <c r="X50">
        <f t="shared" si="8"/>
        <v>3.1174625140591466E-2</v>
      </c>
      <c r="Y50">
        <f t="shared" si="8"/>
        <v>3.1323314967931844E-2</v>
      </c>
      <c r="Z50">
        <f t="shared" si="8"/>
        <v>3.1459149360640072E-2</v>
      </c>
      <c r="AA50">
        <f t="shared" si="8"/>
        <v>3.1609552689834564E-2</v>
      </c>
      <c r="AB50">
        <f t="shared" si="8"/>
        <v>3.1736293027051131E-2</v>
      </c>
      <c r="AC50">
        <f t="shared" si="8"/>
        <v>3.185363375248388E-2</v>
      </c>
      <c r="AD50">
        <f t="shared" si="8"/>
        <v>3.1964877220525101E-2</v>
      </c>
      <c r="AE50">
        <f t="shared" si="8"/>
        <v>3.2069737263173068E-2</v>
      </c>
      <c r="AF50">
        <f t="shared" si="8"/>
        <v>3.2165213113693629E-2</v>
      </c>
    </row>
    <row r="51" spans="2:32" x14ac:dyDescent="0.35">
      <c r="B51" t="s">
        <v>201</v>
      </c>
      <c r="C51">
        <f t="shared" ref="C51:Q51" si="9">C28*C$5</f>
        <v>8.3005062362133564E-2</v>
      </c>
      <c r="D51">
        <f t="shared" si="9"/>
        <v>9.0881066096178589E-2</v>
      </c>
      <c r="E51">
        <f t="shared" si="9"/>
        <v>9.6925583779862046E-2</v>
      </c>
      <c r="F51">
        <f t="shared" si="9"/>
        <v>9.8725572420268054E-2</v>
      </c>
      <c r="G51">
        <f t="shared" si="9"/>
        <v>0.10191485867524401</v>
      </c>
      <c r="H51">
        <f t="shared" si="9"/>
        <v>0.10356176365099923</v>
      </c>
      <c r="I51">
        <f t="shared" si="9"/>
        <v>0.10618326067034438</v>
      </c>
      <c r="J51">
        <f t="shared" si="9"/>
        <v>0.10858453724708357</v>
      </c>
      <c r="K51">
        <f t="shared" si="9"/>
        <v>0.1107754376219689</v>
      </c>
      <c r="L51">
        <f t="shared" si="9"/>
        <v>0.11312846681069419</v>
      </c>
      <c r="M51">
        <f t="shared" si="9"/>
        <v>0.11556255933933042</v>
      </c>
      <c r="N51">
        <f t="shared" si="9"/>
        <v>0.11782599560325177</v>
      </c>
      <c r="O51">
        <f t="shared" si="9"/>
        <v>0.120055547648574</v>
      </c>
      <c r="P51">
        <f t="shared" si="9"/>
        <v>0.12212762956695622</v>
      </c>
      <c r="Q51">
        <f t="shared" si="9"/>
        <v>0.12421799630220227</v>
      </c>
      <c r="R51">
        <f t="shared" si="8"/>
        <v>0.12584921420612122</v>
      </c>
      <c r="S51">
        <f t="shared" si="8"/>
        <v>0.12768863043292591</v>
      </c>
      <c r="T51">
        <f t="shared" si="8"/>
        <v>0.12915622762542631</v>
      </c>
      <c r="U51">
        <f t="shared" si="8"/>
        <v>0.13045240836741467</v>
      </c>
      <c r="V51">
        <f t="shared" si="8"/>
        <v>0.13185437781892503</v>
      </c>
      <c r="W51">
        <f t="shared" si="8"/>
        <v>0.13295363107983751</v>
      </c>
      <c r="X51">
        <f t="shared" si="8"/>
        <v>0.13388875144976226</v>
      </c>
      <c r="Y51">
        <f t="shared" si="8"/>
        <v>0.13485810777134757</v>
      </c>
      <c r="Z51">
        <f t="shared" si="8"/>
        <v>0.13579646161203793</v>
      </c>
      <c r="AA51">
        <f t="shared" si="8"/>
        <v>0.13653231594516876</v>
      </c>
      <c r="AB51">
        <f t="shared" si="8"/>
        <v>0.13729160328289414</v>
      </c>
      <c r="AC51">
        <f t="shared" si="8"/>
        <v>0.13800670272662188</v>
      </c>
      <c r="AD51">
        <f t="shared" si="8"/>
        <v>0.13869636720122866</v>
      </c>
      <c r="AE51">
        <f t="shared" si="8"/>
        <v>0.13930155441464528</v>
      </c>
      <c r="AF51">
        <f t="shared" si="8"/>
        <v>0.13994893640129011</v>
      </c>
    </row>
    <row r="52" spans="2:32" x14ac:dyDescent="0.35">
      <c r="B52" t="s">
        <v>202</v>
      </c>
      <c r="C52">
        <f t="shared" si="8"/>
        <v>0.200639357557826</v>
      </c>
      <c r="D52">
        <f t="shared" si="8"/>
        <v>0.20951474131150041</v>
      </c>
      <c r="E52">
        <f t="shared" si="8"/>
        <v>0.21305446402679329</v>
      </c>
      <c r="F52">
        <f t="shared" si="8"/>
        <v>0.21798933048699604</v>
      </c>
      <c r="G52">
        <f t="shared" si="8"/>
        <v>0.22249153555641149</v>
      </c>
      <c r="H52">
        <f t="shared" si="8"/>
        <v>0.22824774415127003</v>
      </c>
      <c r="I52">
        <f t="shared" si="8"/>
        <v>0.23295308259356221</v>
      </c>
      <c r="J52">
        <f t="shared" si="8"/>
        <v>0.23827415667489574</v>
      </c>
      <c r="K52">
        <f t="shared" si="8"/>
        <v>0.24301931253828066</v>
      </c>
      <c r="L52">
        <f t="shared" si="8"/>
        <v>0.24808760798176308</v>
      </c>
      <c r="M52">
        <f t="shared" si="8"/>
        <v>0.25299377988338795</v>
      </c>
      <c r="N52">
        <f t="shared" si="8"/>
        <v>0.25781613022652705</v>
      </c>
      <c r="O52">
        <f t="shared" si="8"/>
        <v>0.26249830696747412</v>
      </c>
      <c r="P52">
        <f t="shared" si="8"/>
        <v>0.26679264919628842</v>
      </c>
      <c r="Q52">
        <f t="shared" si="8"/>
        <v>0.27097347561432028</v>
      </c>
      <c r="R52">
        <f t="shared" si="8"/>
        <v>0.27507070232217351</v>
      </c>
      <c r="S52">
        <f t="shared" si="8"/>
        <v>0.27850534413525996</v>
      </c>
      <c r="T52">
        <f t="shared" si="8"/>
        <v>0.28165015628393036</v>
      </c>
      <c r="U52">
        <f t="shared" si="8"/>
        <v>0.28457955331365398</v>
      </c>
      <c r="V52">
        <f t="shared" si="8"/>
        <v>0.28696012373315788</v>
      </c>
      <c r="W52">
        <f t="shared" si="8"/>
        <v>0.28927850046749443</v>
      </c>
      <c r="X52">
        <f t="shared" si="8"/>
        <v>0.29143756216965949</v>
      </c>
      <c r="Y52">
        <f t="shared" si="8"/>
        <v>0.29324959897410974</v>
      </c>
      <c r="Z52">
        <f t="shared" si="8"/>
        <v>0.29488471158832474</v>
      </c>
      <c r="AA52">
        <f t="shared" si="8"/>
        <v>0.29659055694747305</v>
      </c>
      <c r="AB52">
        <f t="shared" si="8"/>
        <v>0.29812115738402861</v>
      </c>
      <c r="AC52">
        <f t="shared" si="8"/>
        <v>0.29956904424553144</v>
      </c>
      <c r="AD52">
        <f t="shared" si="8"/>
        <v>0.30093692259839572</v>
      </c>
      <c r="AE52">
        <f t="shared" si="8"/>
        <v>0.30225298284153246</v>
      </c>
      <c r="AF52">
        <f t="shared" si="8"/>
        <v>0.303432300360228</v>
      </c>
    </row>
    <row r="54" spans="2:32" x14ac:dyDescent="0.35">
      <c r="B54" s="1" t="s">
        <v>182</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35">
      <c r="B55" s="16" t="s">
        <v>185</v>
      </c>
      <c r="C55">
        <f t="shared" ref="C55:AF55" si="11">C12*C$8</f>
        <v>0</v>
      </c>
      <c r="D55">
        <f t="shared" si="11"/>
        <v>2.0992548698088717E-3</v>
      </c>
      <c r="E55">
        <f t="shared" si="11"/>
        <v>1.5071097346046262E-3</v>
      </c>
      <c r="F55">
        <f t="shared" si="11"/>
        <v>1.4773752368411543E-3</v>
      </c>
      <c r="G55">
        <f t="shared" si="11"/>
        <v>1.254688028090859E-3</v>
      </c>
      <c r="H55">
        <f t="shared" si="11"/>
        <v>1.1697739570922126E-3</v>
      </c>
      <c r="I55">
        <f t="shared" si="11"/>
        <v>1.05538011380995E-3</v>
      </c>
      <c r="J55">
        <f t="shared" si="11"/>
        <v>9.4317007113424152E-4</v>
      </c>
      <c r="K55">
        <f t="shared" si="11"/>
        <v>8.2511026927682869E-4</v>
      </c>
      <c r="L55">
        <f t="shared" si="11"/>
        <v>7.2548531319233491E-4</v>
      </c>
      <c r="M55">
        <f t="shared" si="11"/>
        <v>6.2886595797878239E-4</v>
      </c>
      <c r="N55">
        <f t="shared" si="11"/>
        <v>5.4678881253731758E-4</v>
      </c>
      <c r="O55">
        <f t="shared" si="11"/>
        <v>4.7129638138467732E-4</v>
      </c>
      <c r="P55">
        <f t="shared" si="11"/>
        <v>4.0401033576447401E-4</v>
      </c>
      <c r="Q55">
        <f t="shared" si="11"/>
        <v>3.44701759821358E-4</v>
      </c>
      <c r="R55">
        <f t="shared" si="11"/>
        <v>3.0090066881624593E-4</v>
      </c>
      <c r="S55">
        <f t="shared" si="11"/>
        <v>2.5898745139609234E-4</v>
      </c>
      <c r="T55">
        <f t="shared" si="11"/>
        <v>2.3045884643396015E-4</v>
      </c>
      <c r="U55">
        <f t="shared" si="11"/>
        <v>2.0918393119548058E-4</v>
      </c>
      <c r="V55">
        <f t="shared" si="11"/>
        <v>1.8714341864334595E-4</v>
      </c>
      <c r="W55">
        <f t="shared" si="11"/>
        <v>1.7154508854913916E-4</v>
      </c>
      <c r="X55">
        <f t="shared" si="11"/>
        <v>1.5831932140211824E-4</v>
      </c>
      <c r="Y55">
        <f t="shared" si="11"/>
        <v>1.4542940068666707E-4</v>
      </c>
      <c r="Z55">
        <f t="shared" si="11"/>
        <v>1.3357663211165642E-4</v>
      </c>
      <c r="AA55">
        <f t="shared" si="11"/>
        <v>1.2423640515343625E-4</v>
      </c>
      <c r="AB55">
        <f t="shared" si="11"/>
        <v>1.1491148506629563E-4</v>
      </c>
      <c r="AC55">
        <f t="shared" si="11"/>
        <v>1.0635830728176203E-4</v>
      </c>
      <c r="AD55">
        <f t="shared" si="11"/>
        <v>9.850226392447105E-5</v>
      </c>
      <c r="AE55">
        <f t="shared" si="11"/>
        <v>9.1469414762690326E-5</v>
      </c>
      <c r="AF55">
        <f t="shared" si="11"/>
        <v>8.4718354706980447E-5</v>
      </c>
    </row>
    <row r="56" spans="2:32" x14ac:dyDescent="0.35">
      <c r="B56" s="16" t="s">
        <v>186</v>
      </c>
      <c r="C56">
        <f t="shared" ref="C56:AF56" si="12">C17*C$8</f>
        <v>4.7126885130351369E-2</v>
      </c>
      <c r="D56">
        <f t="shared" si="12"/>
        <v>4.4313640358398868E-3</v>
      </c>
      <c r="E56">
        <f t="shared" si="12"/>
        <v>4.2621703784804727E-3</v>
      </c>
      <c r="F56">
        <f t="shared" si="12"/>
        <v>3.7826785884206493E-3</v>
      </c>
      <c r="G56">
        <f t="shared" si="12"/>
        <v>3.4287729516584149E-3</v>
      </c>
      <c r="H56">
        <f t="shared" si="12"/>
        <v>3.0093248683881906E-3</v>
      </c>
      <c r="I56">
        <f t="shared" si="12"/>
        <v>2.654836740259168E-3</v>
      </c>
      <c r="J56">
        <f t="shared" si="12"/>
        <v>2.3320770258196846E-3</v>
      </c>
      <c r="K56">
        <f t="shared" si="12"/>
        <v>2.0238119066433129E-3</v>
      </c>
      <c r="L56">
        <f t="shared" si="12"/>
        <v>1.7583703701164674E-3</v>
      </c>
      <c r="M56">
        <f t="shared" si="12"/>
        <v>1.5228788355993129E-3</v>
      </c>
      <c r="N56">
        <f t="shared" si="12"/>
        <v>1.3100649491568702E-3</v>
      </c>
      <c r="O56">
        <f t="shared" si="12"/>
        <v>1.1225602893063025E-3</v>
      </c>
      <c r="P56">
        <f t="shared" si="12"/>
        <v>9.5705699137030808E-4</v>
      </c>
      <c r="Q56">
        <f t="shared" si="12"/>
        <v>8.173052438789569E-4</v>
      </c>
      <c r="R56">
        <f t="shared" si="12"/>
        <v>6.9812677323298077E-4</v>
      </c>
      <c r="S56">
        <f t="shared" si="12"/>
        <v>6.0448422837655407E-4</v>
      </c>
      <c r="T56">
        <f t="shared" si="12"/>
        <v>5.2999656304203154E-4</v>
      </c>
      <c r="U56">
        <f t="shared" si="12"/>
        <v>4.7436445162117347E-4</v>
      </c>
      <c r="V56">
        <f t="shared" si="12"/>
        <v>4.3181981164783673E-4</v>
      </c>
      <c r="W56">
        <f t="shared" si="12"/>
        <v>3.9364788743050566E-4</v>
      </c>
      <c r="X56">
        <f t="shared" si="12"/>
        <v>3.5993722579624076E-4</v>
      </c>
      <c r="Y56">
        <f t="shared" si="12"/>
        <v>3.3042703873062152E-4</v>
      </c>
      <c r="Z56">
        <f t="shared" si="12"/>
        <v>3.0435495445378473E-4</v>
      </c>
      <c r="AA56">
        <f t="shared" si="12"/>
        <v>2.8033253753569624E-4</v>
      </c>
      <c r="AB56">
        <f t="shared" si="12"/>
        <v>2.5849260590528881E-4</v>
      </c>
      <c r="AC56">
        <f t="shared" si="12"/>
        <v>2.3852265416809677E-4</v>
      </c>
      <c r="AD56">
        <f t="shared" si="12"/>
        <v>2.2026201526572929E-4</v>
      </c>
      <c r="AE56">
        <f t="shared" si="12"/>
        <v>2.0335652408217116E-4</v>
      </c>
      <c r="AF56">
        <f t="shared" si="12"/>
        <v>1.8791449708856071E-4</v>
      </c>
    </row>
    <row r="57" spans="2:32" x14ac:dyDescent="0.35">
      <c r="B57" s="1"/>
    </row>
    <row r="58" spans="2:32" x14ac:dyDescent="0.3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35">
      <c r="B59" t="s">
        <v>169</v>
      </c>
      <c r="C59">
        <f t="shared" ref="C59:AF59" si="13">C13*C$8+SUM(C$55:C$56)*C13/SUM(C$13:C$16)</f>
        <v>2.4253765501146118E-3</v>
      </c>
      <c r="D59">
        <f t="shared" si="13"/>
        <v>2.265281312244408E-2</v>
      </c>
      <c r="E59">
        <f t="shared" si="13"/>
        <v>1.6290317936125707E-2</v>
      </c>
      <c r="F59">
        <f t="shared" si="13"/>
        <v>1.5177625070863943E-2</v>
      </c>
      <c r="G59">
        <f t="shared" si="13"/>
        <v>1.2570049586085069E-2</v>
      </c>
      <c r="H59">
        <f t="shared" si="13"/>
        <v>1.1714260098946491E-2</v>
      </c>
      <c r="I59">
        <f t="shared" si="13"/>
        <v>1.0378244859017265E-2</v>
      </c>
      <c r="J59">
        <f t="shared" si="13"/>
        <v>9.1083924128855971E-3</v>
      </c>
      <c r="K59">
        <f t="shared" si="13"/>
        <v>7.9707544340348428E-3</v>
      </c>
      <c r="L59">
        <f t="shared" si="13"/>
        <v>6.9464062828524398E-3</v>
      </c>
      <c r="M59">
        <f t="shared" si="13"/>
        <v>5.9677544462296587E-3</v>
      </c>
      <c r="N59">
        <f t="shared" si="13"/>
        <v>5.1497886005039285E-3</v>
      </c>
      <c r="O59">
        <f t="shared" si="13"/>
        <v>4.4085974532754868E-3</v>
      </c>
      <c r="P59">
        <f t="shared" si="13"/>
        <v>3.7592568933190623E-3</v>
      </c>
      <c r="Q59">
        <f t="shared" si="13"/>
        <v>3.1881045192244796E-3</v>
      </c>
      <c r="R59">
        <f t="shared" si="13"/>
        <v>2.7674928127479088E-3</v>
      </c>
      <c r="S59">
        <f t="shared" si="13"/>
        <v>2.3716952033099848E-3</v>
      </c>
      <c r="T59">
        <f t="shared" si="13"/>
        <v>2.0855435042774644E-3</v>
      </c>
      <c r="U59">
        <f t="shared" si="13"/>
        <v>1.8736322959665768E-3</v>
      </c>
      <c r="V59">
        <f t="shared" si="13"/>
        <v>1.681653860535719E-3</v>
      </c>
      <c r="W59">
        <f t="shared" si="13"/>
        <v>1.5328320785591635E-3</v>
      </c>
      <c r="X59">
        <f t="shared" si="13"/>
        <v>1.4082982641886019E-3</v>
      </c>
      <c r="Y59">
        <f t="shared" si="13"/>
        <v>1.2891422833513572E-3</v>
      </c>
      <c r="Z59">
        <f t="shared" si="13"/>
        <v>1.1800355025155982E-3</v>
      </c>
      <c r="AA59">
        <f t="shared" si="13"/>
        <v>1.0931628517115428E-3</v>
      </c>
      <c r="AB59">
        <f t="shared" si="13"/>
        <v>1.0076086676859537E-3</v>
      </c>
      <c r="AC59">
        <f t="shared" si="13"/>
        <v>9.2986118787771017E-4</v>
      </c>
      <c r="AD59">
        <f t="shared" si="13"/>
        <v>8.5841782094659412E-4</v>
      </c>
      <c r="AE59">
        <f t="shared" si="13"/>
        <v>7.9445996924181676E-4</v>
      </c>
      <c r="AF59">
        <f t="shared" si="13"/>
        <v>7.3257847606029026E-4</v>
      </c>
    </row>
    <row r="60" spans="2:32" x14ac:dyDescent="0.35">
      <c r="B60" t="s">
        <v>170</v>
      </c>
      <c r="C60">
        <f t="shared" ref="C60:AF60" si="14">C14*C$8+SUM(C$55:C$56)*C14/SUM(C$13:C$16)</f>
        <v>3.4306724895427562E-2</v>
      </c>
      <c r="D60">
        <f t="shared" si="14"/>
        <v>6.8681648029082012E-2</v>
      </c>
      <c r="E60">
        <f t="shared" si="14"/>
        <v>5.3851355635517267E-2</v>
      </c>
      <c r="F60">
        <f t="shared" si="14"/>
        <v>4.9789180758097053E-2</v>
      </c>
      <c r="G60">
        <f t="shared" si="14"/>
        <v>4.2599116058402227E-2</v>
      </c>
      <c r="H60">
        <f t="shared" si="14"/>
        <v>3.8525089268283269E-2</v>
      </c>
      <c r="I60">
        <f t="shared" si="14"/>
        <v>3.4169224720383619E-2</v>
      </c>
      <c r="J60">
        <f t="shared" si="14"/>
        <v>2.9977182570559559E-2</v>
      </c>
      <c r="K60">
        <f t="shared" si="14"/>
        <v>2.6038155623667628E-2</v>
      </c>
      <c r="L60">
        <f t="shared" si="14"/>
        <v>2.2651642772116714E-2</v>
      </c>
      <c r="M60">
        <f t="shared" si="14"/>
        <v>1.9536357651651362E-2</v>
      </c>
      <c r="N60">
        <f t="shared" si="14"/>
        <v>1.6854237360535672E-2</v>
      </c>
      <c r="O60">
        <f t="shared" si="14"/>
        <v>1.4441779609822134E-2</v>
      </c>
      <c r="P60">
        <f t="shared" si="14"/>
        <v>1.2303437544277691E-2</v>
      </c>
      <c r="Q60">
        <f t="shared" si="14"/>
        <v>1.047283008109565E-2</v>
      </c>
      <c r="R60">
        <f t="shared" si="14"/>
        <v>9.0544141456173882E-3</v>
      </c>
      <c r="S60">
        <f t="shared" si="14"/>
        <v>7.7787028451461694E-3</v>
      </c>
      <c r="T60">
        <f t="shared" si="14"/>
        <v>6.8402602295243864E-3</v>
      </c>
      <c r="U60">
        <f t="shared" si="14"/>
        <v>6.1482420870633625E-3</v>
      </c>
      <c r="V60">
        <f t="shared" si="14"/>
        <v>5.5285232258125028E-3</v>
      </c>
      <c r="W60">
        <f t="shared" si="14"/>
        <v>5.0420264734478458E-3</v>
      </c>
      <c r="X60">
        <f t="shared" si="14"/>
        <v>4.6272464736397912E-3</v>
      </c>
      <c r="Y60">
        <f t="shared" si="14"/>
        <v>4.2407273514791857E-3</v>
      </c>
      <c r="Z60">
        <f t="shared" si="14"/>
        <v>3.8904651752076419E-3</v>
      </c>
      <c r="AA60">
        <f t="shared" si="14"/>
        <v>3.5988978283273141E-3</v>
      </c>
      <c r="AB60">
        <f t="shared" si="14"/>
        <v>3.3191552121396811E-3</v>
      </c>
      <c r="AC60">
        <f t="shared" si="14"/>
        <v>3.0640266076693832E-3</v>
      </c>
      <c r="AD60">
        <f t="shared" si="14"/>
        <v>2.8300682299361541E-3</v>
      </c>
      <c r="AE60">
        <f t="shared" si="14"/>
        <v>2.6181916136882939E-3</v>
      </c>
      <c r="AF60">
        <f t="shared" si="14"/>
        <v>2.4180776919150953E-3</v>
      </c>
    </row>
    <row r="61" spans="2:32" x14ac:dyDescent="0.35">
      <c r="B61" t="s">
        <v>171</v>
      </c>
      <c r="C61">
        <f t="shared" ref="C61:AF62" si="15">C15*C$8+SUM(C$55:C$56)*C15/SUM(C$13:C$16)</f>
        <v>8.0348653713775753E-2</v>
      </c>
      <c r="D61">
        <f t="shared" si="15"/>
        <v>0.12213229909270688</v>
      </c>
      <c r="E61">
        <f t="shared" si="15"/>
        <v>0.12447922123090077</v>
      </c>
      <c r="F61">
        <f t="shared" si="15"/>
        <v>0.10751375887287752</v>
      </c>
      <c r="G61">
        <f t="shared" si="15"/>
        <v>9.9842983909201224E-2</v>
      </c>
      <c r="H61">
        <f t="shared" si="15"/>
        <v>8.5430513123878588E-2</v>
      </c>
      <c r="I61">
        <f t="shared" si="15"/>
        <v>7.4803632349348947E-2</v>
      </c>
      <c r="J61">
        <f t="shared" si="15"/>
        <v>6.5414344876989466E-2</v>
      </c>
      <c r="K61">
        <f t="shared" si="15"/>
        <v>5.6661135826244068E-2</v>
      </c>
      <c r="L61">
        <f t="shared" si="15"/>
        <v>4.9005717549781315E-2</v>
      </c>
      <c r="M61">
        <f t="shared" si="15"/>
        <v>4.2498017370931576E-2</v>
      </c>
      <c r="N61">
        <f t="shared" si="15"/>
        <v>3.6468276532689907E-2</v>
      </c>
      <c r="O61">
        <f t="shared" si="15"/>
        <v>3.1200932528942345E-2</v>
      </c>
      <c r="P61">
        <f t="shared" si="15"/>
        <v>2.6614817609965903E-2</v>
      </c>
      <c r="Q61">
        <f t="shared" si="15"/>
        <v>2.2758313367083137E-2</v>
      </c>
      <c r="R61">
        <f t="shared" si="15"/>
        <v>1.9314061410856141E-2</v>
      </c>
      <c r="S61">
        <f t="shared" si="15"/>
        <v>1.6750222416979599E-2</v>
      </c>
      <c r="T61">
        <f t="shared" si="15"/>
        <v>1.4623920526522829E-2</v>
      </c>
      <c r="U61">
        <f t="shared" si="15"/>
        <v>1.3029471958602112E-2</v>
      </c>
      <c r="V61">
        <f t="shared" si="15"/>
        <v>1.1917575966781509E-2</v>
      </c>
      <c r="W61">
        <f t="shared" si="15"/>
        <v>1.0856082961653914E-2</v>
      </c>
      <c r="X61">
        <f t="shared" si="15"/>
        <v>9.898346558359675E-3</v>
      </c>
      <c r="Y61">
        <f t="shared" si="15"/>
        <v>9.0938288471463687E-3</v>
      </c>
      <c r="Z61">
        <f t="shared" si="15"/>
        <v>8.3902289345914004E-3</v>
      </c>
      <c r="AA61">
        <f t="shared" si="15"/>
        <v>7.7000084496402065E-3</v>
      </c>
      <c r="AB61">
        <f t="shared" si="15"/>
        <v>7.096688667364512E-3</v>
      </c>
      <c r="AC61">
        <f t="shared" si="15"/>
        <v>6.5465540040308638E-3</v>
      </c>
      <c r="AD61">
        <f t="shared" si="15"/>
        <v>6.0437734441042392E-3</v>
      </c>
      <c r="AE61">
        <f t="shared" si="15"/>
        <v>5.5730797183843276E-3</v>
      </c>
      <c r="AF61">
        <f t="shared" si="15"/>
        <v>5.1504198648409435E-3</v>
      </c>
    </row>
    <row r="62" spans="2:32" x14ac:dyDescent="0.35">
      <c r="B62" t="s">
        <v>172</v>
      </c>
      <c r="C62">
        <f t="shared" si="15"/>
        <v>0.1862876741210194</v>
      </c>
      <c r="D62">
        <f t="shared" si="15"/>
        <v>3.380863028292156E-2</v>
      </c>
      <c r="E62">
        <f t="shared" si="15"/>
        <v>3.8924285817576086E-2</v>
      </c>
      <c r="F62">
        <f t="shared" si="15"/>
        <v>3.2481263024946035E-2</v>
      </c>
      <c r="G62">
        <f t="shared" si="15"/>
        <v>3.0920672076786931E-2</v>
      </c>
      <c r="H62">
        <f t="shared" si="15"/>
        <v>2.5608296772560858E-2</v>
      </c>
      <c r="I62">
        <f t="shared" si="15"/>
        <v>2.2196572996453365E-2</v>
      </c>
      <c r="J62">
        <f t="shared" si="15"/>
        <v>1.9211186711602726E-2</v>
      </c>
      <c r="K62">
        <f t="shared" si="15"/>
        <v>1.6630257205997836E-2</v>
      </c>
      <c r="L62">
        <f t="shared" si="15"/>
        <v>1.4304212774217057E-2</v>
      </c>
      <c r="M62">
        <f t="shared" si="15"/>
        <v>1.2413215673413438E-2</v>
      </c>
      <c r="N62">
        <f t="shared" si="15"/>
        <v>1.0602037252019969E-2</v>
      </c>
      <c r="O62">
        <f t="shared" si="15"/>
        <v>9.0408817337360239E-3</v>
      </c>
      <c r="P62">
        <f t="shared" si="15"/>
        <v>7.6890353971811693E-3</v>
      </c>
      <c r="Q62">
        <f t="shared" si="15"/>
        <v>6.5749083498605441E-3</v>
      </c>
      <c r="R62">
        <f t="shared" si="15"/>
        <v>5.5252890473027538E-3</v>
      </c>
      <c r="S62">
        <f t="shared" si="15"/>
        <v>4.8109827031894634E-3</v>
      </c>
      <c r="T62">
        <f t="shared" si="15"/>
        <v>4.1843250303238528E-3</v>
      </c>
      <c r="U62">
        <f t="shared" si="15"/>
        <v>3.7033361399454257E-3</v>
      </c>
      <c r="V62">
        <f t="shared" si="15"/>
        <v>3.4100870970687966E-3</v>
      </c>
      <c r="W62">
        <f t="shared" si="15"/>
        <v>3.0987190736776714E-3</v>
      </c>
      <c r="X62">
        <f t="shared" si="15"/>
        <v>2.8142897196829341E-3</v>
      </c>
      <c r="Y62">
        <f t="shared" si="15"/>
        <v>2.5863636991157062E-3</v>
      </c>
      <c r="Z62">
        <f t="shared" si="15"/>
        <v>2.3909926717619232E-3</v>
      </c>
      <c r="AA62">
        <f t="shared" si="15"/>
        <v>2.1855811658170526E-3</v>
      </c>
      <c r="AB62">
        <f t="shared" si="15"/>
        <v>2.0120654726298016E-3</v>
      </c>
      <c r="AC62">
        <f t="shared" si="15"/>
        <v>1.8537856975849702E-3</v>
      </c>
      <c r="AD62">
        <f t="shared" si="15"/>
        <v>1.7094919173916232E-3</v>
      </c>
      <c r="AE62">
        <f t="shared" si="15"/>
        <v>1.5727023827459277E-3</v>
      </c>
      <c r="AF62">
        <f t="shared" si="15"/>
        <v>1.4535305090894559E-3</v>
      </c>
    </row>
    <row r="63" spans="2:32" x14ac:dyDescent="0.3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35">
      <c r="B64" t="s">
        <v>201</v>
      </c>
      <c r="C64">
        <f>C18*C$8+SUM(C$55:C$56)*C18/SUM(C$13:C$16,$C$23:$C$24)</f>
        <v>5.6336776678675669E-3</v>
      </c>
      <c r="D64">
        <f t="shared" ref="D64:AF64" si="16">D18*D$8+SUM(D$55:D$56)*D18/SUM(D$13:D$16,$C$23:$C$24)</f>
        <v>0.13262818529414225</v>
      </c>
      <c r="E64">
        <f t="shared" si="16"/>
        <v>0.10684773092865713</v>
      </c>
      <c r="F64">
        <f t="shared" si="16"/>
        <v>0.10114042310705786</v>
      </c>
      <c r="G64">
        <f t="shared" si="16"/>
        <v>8.6561550449827634E-2</v>
      </c>
      <c r="H64">
        <f t="shared" si="16"/>
        <v>8.101085118949411E-2</v>
      </c>
      <c r="I64">
        <f t="shared" si="16"/>
        <v>7.2810458035035358E-2</v>
      </c>
      <c r="J64">
        <f t="shared" si="16"/>
        <v>6.4294174573530996E-2</v>
      </c>
      <c r="K64">
        <f t="shared" si="16"/>
        <v>5.681293473690497E-2</v>
      </c>
      <c r="L64">
        <f t="shared" si="16"/>
        <v>4.9884948223677811E-2</v>
      </c>
      <c r="M64">
        <f t="shared" si="16"/>
        <v>4.3343022871376431E-2</v>
      </c>
      <c r="N64">
        <f t="shared" si="16"/>
        <v>3.7654343644752279E-2</v>
      </c>
      <c r="O64">
        <f t="shared" si="16"/>
        <v>3.2489674252651153E-2</v>
      </c>
      <c r="P64">
        <f t="shared" si="16"/>
        <v>2.7863282641773131E-2</v>
      </c>
      <c r="Q64">
        <f t="shared" si="16"/>
        <v>2.3819794363411258E-2</v>
      </c>
      <c r="R64">
        <f t="shared" si="16"/>
        <v>2.0697459305019407E-2</v>
      </c>
      <c r="S64">
        <f t="shared" si="16"/>
        <v>1.7861778810380029E-2</v>
      </c>
      <c r="T64">
        <f t="shared" si="16"/>
        <v>1.5773145247986987E-2</v>
      </c>
      <c r="U64">
        <f t="shared" si="16"/>
        <v>1.4198191963073252E-2</v>
      </c>
      <c r="V64">
        <f t="shared" si="16"/>
        <v>1.2849818231387027E-2</v>
      </c>
      <c r="W64">
        <f t="shared" si="16"/>
        <v>1.175418394419742E-2</v>
      </c>
      <c r="X64">
        <f t="shared" si="16"/>
        <v>1.0823891528808029E-2</v>
      </c>
      <c r="Y64">
        <f t="shared" si="16"/>
        <v>9.956017408905336E-3</v>
      </c>
      <c r="Z64">
        <f t="shared" si="16"/>
        <v>9.1630483101311343E-3</v>
      </c>
      <c r="AA64">
        <f t="shared" si="16"/>
        <v>8.5027335706059047E-3</v>
      </c>
      <c r="AB64">
        <f t="shared" si="16"/>
        <v>7.863811265236496E-3</v>
      </c>
      <c r="AC64">
        <f t="shared" si="16"/>
        <v>7.2794772242830621E-3</v>
      </c>
      <c r="AD64">
        <f t="shared" si="16"/>
        <v>6.7410534568376436E-3</v>
      </c>
      <c r="AE64">
        <f t="shared" si="16"/>
        <v>6.2523188927679288E-3</v>
      </c>
      <c r="AF64">
        <f t="shared" si="16"/>
        <v>5.7865126954635537E-3</v>
      </c>
    </row>
    <row r="65" spans="2:32" x14ac:dyDescent="0.35">
      <c r="B65" t="s">
        <v>202</v>
      </c>
      <c r="C65">
        <f>C19*C$8+SUM(C$55:C$56)*C19/SUM(C$13:C$16,$C$23:$C$24)</f>
        <v>0.17067601935507468</v>
      </c>
      <c r="D65">
        <f t="shared" ref="D65:AF65" si="17">D19*D$8+SUM(D$55:D$56)*D19/SUM(D$13:D$16,$C$23:$C$24)</f>
        <v>3.2136060009934922E-2</v>
      </c>
      <c r="E65">
        <f t="shared" si="17"/>
        <v>3.4299437201992633E-2</v>
      </c>
      <c r="F65">
        <f t="shared" si="17"/>
        <v>3.0966108506253649E-2</v>
      </c>
      <c r="G65">
        <f t="shared" si="17"/>
        <v>2.9094520528919542E-2</v>
      </c>
      <c r="H65">
        <f t="shared" si="17"/>
        <v>2.5998708195119631E-2</v>
      </c>
      <c r="I65">
        <f t="shared" si="17"/>
        <v>2.3035421981561825E-2</v>
      </c>
      <c r="J65">
        <f t="shared" si="17"/>
        <v>2.0390382176104255E-2</v>
      </c>
      <c r="K65">
        <f t="shared" si="17"/>
        <v>1.8127425034904023E-2</v>
      </c>
      <c r="L65">
        <f t="shared" si="17"/>
        <v>1.5896164320360066E-2</v>
      </c>
      <c r="M65">
        <f t="shared" si="17"/>
        <v>1.3962843612742038E-2</v>
      </c>
      <c r="N65">
        <f t="shared" si="17"/>
        <v>1.2113470652104363E-2</v>
      </c>
      <c r="O65">
        <f t="shared" si="17"/>
        <v>1.0448947824719113E-2</v>
      </c>
      <c r="P65">
        <f t="shared" si="17"/>
        <v>8.992962320880411E-3</v>
      </c>
      <c r="Q65">
        <f t="shared" si="17"/>
        <v>7.7522263070680959E-3</v>
      </c>
      <c r="R65">
        <f t="shared" si="17"/>
        <v>6.6345272836347011E-3</v>
      </c>
      <c r="S65">
        <f t="shared" si="17"/>
        <v>5.8066463992541553E-3</v>
      </c>
      <c r="T65">
        <f t="shared" si="17"/>
        <v>5.1139444123176336E-3</v>
      </c>
      <c r="U65">
        <f t="shared" si="17"/>
        <v>4.5768759299627017E-3</v>
      </c>
      <c r="V65">
        <f t="shared" si="17"/>
        <v>4.2198980022178688E-3</v>
      </c>
      <c r="W65">
        <f t="shared" si="17"/>
        <v>3.865944204802563E-3</v>
      </c>
      <c r="X65">
        <f t="shared" si="17"/>
        <v>3.5444803162085676E-3</v>
      </c>
      <c r="Y65">
        <f t="shared" si="17"/>
        <v>3.2764907885352319E-3</v>
      </c>
      <c r="Z65">
        <f t="shared" si="17"/>
        <v>3.0416614292315966E-3</v>
      </c>
      <c r="AA65">
        <f t="shared" si="17"/>
        <v>2.8063109879495575E-3</v>
      </c>
      <c r="AB65">
        <f t="shared" si="17"/>
        <v>2.5990196378107631E-3</v>
      </c>
      <c r="AC65">
        <f t="shared" si="17"/>
        <v>2.4085051029848715E-3</v>
      </c>
      <c r="AD65">
        <f t="shared" si="17"/>
        <v>2.2331972264412027E-3</v>
      </c>
      <c r="AE65">
        <f t="shared" si="17"/>
        <v>2.0680903896158793E-3</v>
      </c>
      <c r="AF65">
        <f t="shared" si="17"/>
        <v>1.920845991243386E-3</v>
      </c>
    </row>
    <row r="66" spans="2:32" x14ac:dyDescent="0.35">
      <c r="B66" t="s">
        <v>167</v>
      </c>
      <c r="C66">
        <f t="shared" ref="C66:AF73" si="18">C22*C$9</f>
        <v>1.8370294112090315E-2</v>
      </c>
      <c r="D66">
        <f t="shared" si="18"/>
        <v>1.4512244896947172E-2</v>
      </c>
      <c r="E66">
        <f t="shared" si="18"/>
        <v>1.7865152704463379E-2</v>
      </c>
      <c r="F66">
        <f t="shared" si="18"/>
        <v>1.8355559839427032E-2</v>
      </c>
      <c r="G66">
        <f t="shared" si="18"/>
        <v>1.996953500471214E-2</v>
      </c>
      <c r="H66">
        <f t="shared" si="18"/>
        <v>2.0180808094610786E-2</v>
      </c>
      <c r="I66">
        <f t="shared" si="18"/>
        <v>2.090218114816185E-2</v>
      </c>
      <c r="J66">
        <f t="shared" si="18"/>
        <v>2.1705528072836371E-2</v>
      </c>
      <c r="K66">
        <f t="shared" si="18"/>
        <v>2.2311922533126985E-2</v>
      </c>
      <c r="L66">
        <f t="shared" si="18"/>
        <v>2.2806178645242658E-2</v>
      </c>
      <c r="M66">
        <f t="shared" si="18"/>
        <v>2.3402798314101067E-2</v>
      </c>
      <c r="N66">
        <f t="shared" si="18"/>
        <v>2.3780723588272309E-2</v>
      </c>
      <c r="O66">
        <f t="shared" si="18"/>
        <v>2.4152162087259656E-2</v>
      </c>
      <c r="P66">
        <f t="shared" si="18"/>
        <v>2.4555019243463518E-2</v>
      </c>
      <c r="Q66">
        <f t="shared" si="18"/>
        <v>2.4928145879077278E-2</v>
      </c>
      <c r="R66">
        <f t="shared" si="18"/>
        <v>2.4905681546065952E-2</v>
      </c>
      <c r="S66">
        <f t="shared" si="18"/>
        <v>2.5259490083921848E-2</v>
      </c>
      <c r="T66">
        <f t="shared" si="18"/>
        <v>2.5351039016157081E-2</v>
      </c>
      <c r="U66">
        <f t="shared" si="18"/>
        <v>2.5357268493907001E-2</v>
      </c>
      <c r="V66">
        <f t="shared" si="18"/>
        <v>2.5639405967755019E-2</v>
      </c>
      <c r="W66">
        <f t="shared" si="18"/>
        <v>2.5698123426011028E-2</v>
      </c>
      <c r="X66">
        <f t="shared" si="18"/>
        <v>2.5663476550502971E-2</v>
      </c>
      <c r="Y66">
        <f t="shared" si="18"/>
        <v>2.5756806737586686E-2</v>
      </c>
      <c r="Z66">
        <f t="shared" si="18"/>
        <v>2.5902935861249532E-2</v>
      </c>
      <c r="AA66">
        <f t="shared" si="18"/>
        <v>2.5819090859557161E-2</v>
      </c>
      <c r="AB66">
        <f t="shared" si="18"/>
        <v>2.5849856405022079E-2</v>
      </c>
      <c r="AC66">
        <f t="shared" si="18"/>
        <v>2.5871005752681687E-2</v>
      </c>
      <c r="AD66">
        <f t="shared" si="18"/>
        <v>2.5893975804903328E-2</v>
      </c>
      <c r="AE66">
        <f t="shared" si="18"/>
        <v>2.5872022877047974E-2</v>
      </c>
      <c r="AF66">
        <f t="shared" si="18"/>
        <v>2.5922021706889807E-2</v>
      </c>
    </row>
    <row r="67" spans="2:32" x14ac:dyDescent="0.35">
      <c r="B67" t="s">
        <v>174</v>
      </c>
      <c r="C67">
        <f t="shared" si="18"/>
        <v>0.12222555866228121</v>
      </c>
      <c r="D67">
        <f t="shared" si="18"/>
        <v>0.13713141705241527</v>
      </c>
      <c r="E67">
        <f t="shared" si="18"/>
        <v>0.14256244301200649</v>
      </c>
      <c r="F67">
        <f t="shared" si="18"/>
        <v>0.15287990516143299</v>
      </c>
      <c r="G67">
        <f t="shared" si="18"/>
        <v>0.16112428862284786</v>
      </c>
      <c r="H67">
        <f t="shared" si="18"/>
        <v>0.17081034093082981</v>
      </c>
      <c r="I67">
        <f t="shared" si="18"/>
        <v>0.17852525644937103</v>
      </c>
      <c r="J67">
        <f t="shared" si="18"/>
        <v>0.18583354736262056</v>
      </c>
      <c r="K67">
        <f t="shared" si="18"/>
        <v>0.19304217182826655</v>
      </c>
      <c r="L67">
        <f t="shared" si="18"/>
        <v>0.19917741684239176</v>
      </c>
      <c r="M67">
        <f t="shared" si="18"/>
        <v>0.20450188388907378</v>
      </c>
      <c r="N67">
        <f t="shared" si="18"/>
        <v>0.20940551661872131</v>
      </c>
      <c r="O67">
        <f t="shared" si="18"/>
        <v>0.21381262545464286</v>
      </c>
      <c r="P67">
        <f t="shared" si="18"/>
        <v>0.21779485982008778</v>
      </c>
      <c r="Q67">
        <f t="shared" si="18"/>
        <v>0.22107632768061358</v>
      </c>
      <c r="R67">
        <f t="shared" si="18"/>
        <v>0.22420129420827228</v>
      </c>
      <c r="S67">
        <f t="shared" si="18"/>
        <v>0.2264342878821172</v>
      </c>
      <c r="T67">
        <f t="shared" si="18"/>
        <v>0.22852331069559939</v>
      </c>
      <c r="U67">
        <f t="shared" si="18"/>
        <v>0.23021390025049041</v>
      </c>
      <c r="V67">
        <f t="shared" si="18"/>
        <v>0.23132636747724847</v>
      </c>
      <c r="W67">
        <f t="shared" si="18"/>
        <v>0.23251180279125941</v>
      </c>
      <c r="X67">
        <f t="shared" si="18"/>
        <v>0.23359801537768182</v>
      </c>
      <c r="Y67">
        <f t="shared" si="18"/>
        <v>0.23453551831825722</v>
      </c>
      <c r="Z67">
        <f t="shared" si="18"/>
        <v>0.23534533973590224</v>
      </c>
      <c r="AA67">
        <f t="shared" si="18"/>
        <v>0.2362049613130853</v>
      </c>
      <c r="AB67">
        <f t="shared" si="18"/>
        <v>0.23694646158394606</v>
      </c>
      <c r="AC67">
        <f t="shared" si="18"/>
        <v>0.23764613125242348</v>
      </c>
      <c r="AD67">
        <f t="shared" si="18"/>
        <v>0.23828195588884468</v>
      </c>
      <c r="AE67">
        <f t="shared" si="18"/>
        <v>0.23892852191779737</v>
      </c>
      <c r="AF67">
        <f t="shared" si="18"/>
        <v>0.23946066401116081</v>
      </c>
    </row>
    <row r="68" spans="2:32" x14ac:dyDescent="0.35">
      <c r="B68" t="s">
        <v>175</v>
      </c>
      <c r="C68">
        <f t="shared" si="18"/>
        <v>7.2351506947234646E-3</v>
      </c>
      <c r="D68">
        <f t="shared" si="18"/>
        <v>7.8932161751395207E-3</v>
      </c>
      <c r="E68">
        <f t="shared" si="18"/>
        <v>7.2157764724390767E-3</v>
      </c>
      <c r="F68">
        <f t="shared" si="18"/>
        <v>7.8801899802264982E-3</v>
      </c>
      <c r="G68">
        <f t="shared" si="18"/>
        <v>7.7714333531379645E-3</v>
      </c>
      <c r="H68">
        <f t="shared" si="18"/>
        <v>8.5449902334600297E-3</v>
      </c>
      <c r="I68">
        <f t="shared" si="18"/>
        <v>8.9240541573789595E-3</v>
      </c>
      <c r="J68">
        <f t="shared" si="18"/>
        <v>9.2378381777682532E-3</v>
      </c>
      <c r="K68">
        <f t="shared" si="18"/>
        <v>9.6840855705255281E-3</v>
      </c>
      <c r="L68">
        <f t="shared" si="18"/>
        <v>1.0005478647360764E-2</v>
      </c>
      <c r="M68">
        <f t="shared" si="18"/>
        <v>1.0195889573098341E-2</v>
      </c>
      <c r="N68">
        <f t="shared" si="18"/>
        <v>1.0525146003233789E-2</v>
      </c>
      <c r="O68">
        <f t="shared" si="18"/>
        <v>1.0733890809514103E-2</v>
      </c>
      <c r="P68">
        <f t="shared" si="18"/>
        <v>1.094061106158001E-2</v>
      </c>
      <c r="Q68">
        <f t="shared" si="18"/>
        <v>1.106058334116982E-2</v>
      </c>
      <c r="R68">
        <f t="shared" si="18"/>
        <v>1.1298016140213928E-2</v>
      </c>
      <c r="S68">
        <f t="shared" si="18"/>
        <v>1.1335776069229128E-2</v>
      </c>
      <c r="T68">
        <f t="shared" si="18"/>
        <v>1.1448612245113591E-2</v>
      </c>
      <c r="U68">
        <f t="shared" si="18"/>
        <v>1.1534485165060252E-2</v>
      </c>
      <c r="V68">
        <f t="shared" si="18"/>
        <v>1.1517742542458815E-2</v>
      </c>
      <c r="W68">
        <f t="shared" si="18"/>
        <v>1.1562429233265333E-2</v>
      </c>
      <c r="X68">
        <f t="shared" si="18"/>
        <v>1.1641170403859182E-2</v>
      </c>
      <c r="Y68">
        <f t="shared" si="18"/>
        <v>1.165819669098285E-2</v>
      </c>
      <c r="Z68">
        <f t="shared" si="18"/>
        <v>1.1650738409236921E-2</v>
      </c>
      <c r="AA68">
        <f t="shared" si="18"/>
        <v>1.1730288643673826E-2</v>
      </c>
      <c r="AB68">
        <f t="shared" si="18"/>
        <v>1.1758299870763374E-2</v>
      </c>
      <c r="AC68">
        <f t="shared" si="18"/>
        <v>1.1785374469150919E-2</v>
      </c>
      <c r="AD68">
        <f t="shared" si="18"/>
        <v>1.1808108671570347E-2</v>
      </c>
      <c r="AE68">
        <f t="shared" si="18"/>
        <v>1.1847701302936109E-2</v>
      </c>
      <c r="AF68">
        <f t="shared" si="18"/>
        <v>1.1857807269305005E-2</v>
      </c>
    </row>
    <row r="69" spans="2:32" x14ac:dyDescent="0.35">
      <c r="B69" t="s">
        <v>176</v>
      </c>
      <c r="C69">
        <f t="shared" si="18"/>
        <v>3.5128369885445855E-2</v>
      </c>
      <c r="D69">
        <f t="shared" si="18"/>
        <v>3.4213304610958367E-2</v>
      </c>
      <c r="E69">
        <f t="shared" si="18"/>
        <v>3.4801036818771593E-2</v>
      </c>
      <c r="F69">
        <f t="shared" si="18"/>
        <v>3.6776455428274082E-2</v>
      </c>
      <c r="G69">
        <f t="shared" si="18"/>
        <v>3.8354969374588078E-2</v>
      </c>
      <c r="H69">
        <f t="shared" si="18"/>
        <v>3.9359474118097981E-2</v>
      </c>
      <c r="I69">
        <f t="shared" si="18"/>
        <v>4.1306768664199321E-2</v>
      </c>
      <c r="J69">
        <f t="shared" si="18"/>
        <v>4.2441899162332777E-2</v>
      </c>
      <c r="K69">
        <f t="shared" si="18"/>
        <v>4.397843213623967E-2</v>
      </c>
      <c r="L69">
        <f t="shared" si="18"/>
        <v>4.5007680880176058E-2</v>
      </c>
      <c r="M69">
        <f t="shared" si="18"/>
        <v>4.5922905142888368E-2</v>
      </c>
      <c r="N69">
        <f t="shared" si="18"/>
        <v>4.67388422544254E-2</v>
      </c>
      <c r="O69">
        <f t="shared" si="18"/>
        <v>4.7366206586102008E-2</v>
      </c>
      <c r="P69">
        <f t="shared" si="18"/>
        <v>4.8118893728023797E-2</v>
      </c>
      <c r="Q69">
        <f t="shared" si="18"/>
        <v>4.8614820198932346E-2</v>
      </c>
      <c r="R69">
        <f t="shared" si="18"/>
        <v>4.9022331183482225E-2</v>
      </c>
      <c r="S69">
        <f t="shared" si="18"/>
        <v>4.934830483961633E-2</v>
      </c>
      <c r="T69">
        <f t="shared" si="18"/>
        <v>4.9644901173597662E-2</v>
      </c>
      <c r="U69">
        <f t="shared" si="18"/>
        <v>4.9724743785304761E-2</v>
      </c>
      <c r="V69">
        <f t="shared" si="18"/>
        <v>4.9884444818256608E-2</v>
      </c>
      <c r="W69">
        <f t="shared" si="18"/>
        <v>4.9967252980126886E-2</v>
      </c>
      <c r="X69">
        <f t="shared" si="18"/>
        <v>5.0029016075195776E-2</v>
      </c>
      <c r="Y69">
        <f t="shared" si="18"/>
        <v>5.0113671698849442E-2</v>
      </c>
      <c r="Z69">
        <f t="shared" si="18"/>
        <v>5.0201701351558589E-2</v>
      </c>
      <c r="AA69">
        <f t="shared" si="18"/>
        <v>5.0236655745535007E-2</v>
      </c>
      <c r="AB69">
        <f t="shared" si="18"/>
        <v>5.0276497417797258E-2</v>
      </c>
      <c r="AC69">
        <f t="shared" si="18"/>
        <v>5.0308364891943957E-2</v>
      </c>
      <c r="AD69">
        <f t="shared" si="18"/>
        <v>5.0331151058884492E-2</v>
      </c>
      <c r="AE69">
        <f t="shared" si="18"/>
        <v>5.0353294774476996E-2</v>
      </c>
      <c r="AF69">
        <f t="shared" si="18"/>
        <v>5.0377923742863269E-2</v>
      </c>
    </row>
    <row r="70" spans="2:32" x14ac:dyDescent="0.35">
      <c r="B70" t="s">
        <v>177</v>
      </c>
      <c r="C70">
        <f t="shared" si="18"/>
        <v>1.4312550767806605E-2</v>
      </c>
      <c r="D70">
        <f t="shared" si="18"/>
        <v>2.059494192689678E-2</v>
      </c>
      <c r="E70">
        <f t="shared" si="18"/>
        <v>2.2553564205124894E-2</v>
      </c>
      <c r="F70">
        <f t="shared" si="18"/>
        <v>2.3141190577724458E-2</v>
      </c>
      <c r="G70">
        <f t="shared" si="18"/>
        <v>2.4334890012250861E-2</v>
      </c>
      <c r="H70">
        <f t="shared" si="18"/>
        <v>2.4932011980660661E-2</v>
      </c>
      <c r="I70">
        <f t="shared" si="18"/>
        <v>2.5664910010177348E-2</v>
      </c>
      <c r="J70">
        <f t="shared" si="18"/>
        <v>2.6370324790840352E-2</v>
      </c>
      <c r="K70">
        <f t="shared" si="18"/>
        <v>2.6930225172889743E-2</v>
      </c>
      <c r="L70">
        <f t="shared" si="18"/>
        <v>2.7483287656752748E-2</v>
      </c>
      <c r="M70">
        <f t="shared" si="18"/>
        <v>2.8008826491647248E-2</v>
      </c>
      <c r="N70">
        <f t="shared" si="18"/>
        <v>2.8414050928249897E-2</v>
      </c>
      <c r="O70">
        <f t="shared" si="18"/>
        <v>2.8789838964235873E-2</v>
      </c>
      <c r="P70">
        <f t="shared" si="18"/>
        <v>2.9090956880957343E-2</v>
      </c>
      <c r="Q70">
        <f t="shared" si="18"/>
        <v>2.9378909947264172E-2</v>
      </c>
      <c r="R70">
        <f t="shared" si="18"/>
        <v>2.9505584638916317E-2</v>
      </c>
      <c r="S70">
        <f t="shared" si="18"/>
        <v>2.970929815127531E-2</v>
      </c>
      <c r="T70">
        <f t="shared" si="18"/>
        <v>2.9786025094620732E-2</v>
      </c>
      <c r="U70">
        <f t="shared" si="18"/>
        <v>2.9832660870559791E-2</v>
      </c>
      <c r="V70">
        <f t="shared" si="18"/>
        <v>2.9889258016994109E-2</v>
      </c>
      <c r="W70">
        <f t="shared" si="18"/>
        <v>2.9895930918501165E-2</v>
      </c>
      <c r="X70">
        <f t="shared" si="18"/>
        <v>2.9869457532644132E-2</v>
      </c>
      <c r="Y70">
        <f t="shared" si="18"/>
        <v>2.9855994764595811E-2</v>
      </c>
      <c r="Z70">
        <f t="shared" si="18"/>
        <v>2.9860193410348301E-2</v>
      </c>
      <c r="AA70">
        <f t="shared" si="18"/>
        <v>2.9813544624806815E-2</v>
      </c>
      <c r="AB70">
        <f t="shared" si="18"/>
        <v>2.9790224884924409E-2</v>
      </c>
      <c r="AC70">
        <f t="shared" si="18"/>
        <v>2.9760486452255278E-2</v>
      </c>
      <c r="AD70">
        <f t="shared" si="18"/>
        <v>2.9733261033801764E-2</v>
      </c>
      <c r="AE70">
        <f t="shared" si="18"/>
        <v>2.9690190114077582E-2</v>
      </c>
      <c r="AF70">
        <f t="shared" si="18"/>
        <v>2.9672642671390217E-2</v>
      </c>
    </row>
    <row r="71" spans="2:32" x14ac:dyDescent="0.35">
      <c r="B71" t="s">
        <v>178</v>
      </c>
      <c r="C71">
        <f t="shared" si="18"/>
        <v>2.5801518474431524E-2</v>
      </c>
      <c r="D71">
        <f t="shared" si="18"/>
        <v>2.8251438096280623E-2</v>
      </c>
      <c r="E71">
        <f t="shared" si="18"/>
        <v>2.9537357830917797E-2</v>
      </c>
      <c r="F71">
        <f t="shared" si="18"/>
        <v>3.1004600847152862E-2</v>
      </c>
      <c r="G71">
        <f t="shared" si="18"/>
        <v>3.2346203823150101E-2</v>
      </c>
      <c r="H71">
        <f t="shared" si="18"/>
        <v>3.3651982545442924E-2</v>
      </c>
      <c r="I71">
        <f t="shared" si="18"/>
        <v>3.48066661589621E-2</v>
      </c>
      <c r="J71">
        <f t="shared" si="18"/>
        <v>3.5914426283887954E-2</v>
      </c>
      <c r="K71">
        <f t="shared" si="18"/>
        <v>3.6871206223783065E-2</v>
      </c>
      <c r="L71">
        <f t="shared" si="18"/>
        <v>3.7778828654711508E-2</v>
      </c>
      <c r="M71">
        <f t="shared" si="18"/>
        <v>3.8563154077223799E-2</v>
      </c>
      <c r="N71">
        <f t="shared" si="18"/>
        <v>3.9273995441167081E-2</v>
      </c>
      <c r="O71">
        <f t="shared" si="18"/>
        <v>3.9899949286991011E-2</v>
      </c>
      <c r="P71">
        <f t="shared" si="18"/>
        <v>4.039674673046649E-2</v>
      </c>
      <c r="Q71">
        <f t="shared" si="18"/>
        <v>4.0836148563285733E-2</v>
      </c>
      <c r="R71">
        <f t="shared" si="18"/>
        <v>4.1230890435420872E-2</v>
      </c>
      <c r="S71">
        <f t="shared" si="18"/>
        <v>4.1501343871204265E-2</v>
      </c>
      <c r="T71">
        <f t="shared" si="18"/>
        <v>4.1710630568404142E-2</v>
      </c>
      <c r="U71">
        <f t="shared" si="18"/>
        <v>4.1882207837457469E-2</v>
      </c>
      <c r="V71">
        <f t="shared" si="18"/>
        <v>4.1943763400390972E-2</v>
      </c>
      <c r="W71">
        <f t="shared" si="18"/>
        <v>4.2017248290945573E-2</v>
      </c>
      <c r="X71">
        <f t="shared" si="18"/>
        <v>4.2091329532644134E-2</v>
      </c>
      <c r="Y71">
        <f t="shared" si="18"/>
        <v>4.2126869643059707E-2</v>
      </c>
      <c r="Z71">
        <f t="shared" si="18"/>
        <v>4.215175222932846E-2</v>
      </c>
      <c r="AA71">
        <f t="shared" si="18"/>
        <v>4.2206124808180187E-2</v>
      </c>
      <c r="AB71">
        <f t="shared" si="18"/>
        <v>4.2234611892629115E-2</v>
      </c>
      <c r="AC71">
        <f t="shared" si="18"/>
        <v>4.2256218958617434E-2</v>
      </c>
      <c r="AD71">
        <f t="shared" si="18"/>
        <v>4.2274913704615787E-2</v>
      </c>
      <c r="AE71">
        <f t="shared" si="18"/>
        <v>4.2291849426496948E-2</v>
      </c>
      <c r="AF71">
        <f t="shared" si="18"/>
        <v>4.2300807656182632E-2</v>
      </c>
    </row>
    <row r="72" spans="2:32" x14ac:dyDescent="0.35">
      <c r="B72" t="s">
        <v>201</v>
      </c>
      <c r="C72">
        <f t="shared" si="18"/>
        <v>8.5032171913091412E-2</v>
      </c>
      <c r="D72">
        <f t="shared" si="18"/>
        <v>0.10541470706323038</v>
      </c>
      <c r="E72">
        <f t="shared" si="18"/>
        <v>0.11671206932239848</v>
      </c>
      <c r="F72">
        <f t="shared" si="18"/>
        <v>0.12322044231214092</v>
      </c>
      <c r="G72">
        <f t="shared" si="18"/>
        <v>0.13087254345443675</v>
      </c>
      <c r="H72">
        <f t="shared" si="18"/>
        <v>0.13614051577300418</v>
      </c>
      <c r="I72">
        <f t="shared" si="18"/>
        <v>0.1422240742600149</v>
      </c>
      <c r="J72">
        <f t="shared" si="18"/>
        <v>0.14765922745828258</v>
      </c>
      <c r="K72">
        <f t="shared" si="18"/>
        <v>0.15227556804244333</v>
      </c>
      <c r="L72">
        <f t="shared" si="18"/>
        <v>0.15668290754805742</v>
      </c>
      <c r="M72">
        <f t="shared" si="18"/>
        <v>0.16077735020831782</v>
      </c>
      <c r="N72">
        <f t="shared" si="18"/>
        <v>0.16434663868431229</v>
      </c>
      <c r="O72">
        <f t="shared" si="18"/>
        <v>0.16759073412228165</v>
      </c>
      <c r="P72">
        <f t="shared" si="18"/>
        <v>0.17037774112227275</v>
      </c>
      <c r="Q72">
        <f t="shared" si="18"/>
        <v>0.17291998445459789</v>
      </c>
      <c r="R72">
        <f t="shared" si="18"/>
        <v>0.17464247452154388</v>
      </c>
      <c r="S72">
        <f t="shared" si="18"/>
        <v>0.1765033671758437</v>
      </c>
      <c r="T72">
        <f t="shared" si="18"/>
        <v>0.17773243186299151</v>
      </c>
      <c r="U72">
        <f t="shared" si="18"/>
        <v>0.17862267698120596</v>
      </c>
      <c r="V72">
        <f t="shared" si="18"/>
        <v>0.17961454065446669</v>
      </c>
      <c r="W72">
        <f t="shared" si="18"/>
        <v>0.18026926468206372</v>
      </c>
      <c r="X72">
        <f t="shared" si="18"/>
        <v>0.18077380345620755</v>
      </c>
      <c r="Y72">
        <f t="shared" si="18"/>
        <v>0.18137128628338028</v>
      </c>
      <c r="Z72">
        <f t="shared" si="18"/>
        <v>0.18195211631029534</v>
      </c>
      <c r="AA72">
        <f t="shared" si="18"/>
        <v>0.18230248379898356</v>
      </c>
      <c r="AB72">
        <f t="shared" si="18"/>
        <v>0.18270746289831</v>
      </c>
      <c r="AC72">
        <f t="shared" si="18"/>
        <v>0.18307617565666964</v>
      </c>
      <c r="AD72">
        <f t="shared" si="18"/>
        <v>0.18343186223192146</v>
      </c>
      <c r="AE72">
        <f t="shared" si="18"/>
        <v>0.18370341845445623</v>
      </c>
      <c r="AF72">
        <f t="shared" si="18"/>
        <v>0.18404830770040878</v>
      </c>
    </row>
    <row r="73" spans="2:32" x14ac:dyDescent="0.35">
      <c r="B73" t="s">
        <v>202</v>
      </c>
      <c r="C73">
        <f t="shared" si="18"/>
        <v>0.20553927506200295</v>
      </c>
      <c r="D73">
        <f t="shared" si="18"/>
        <v>0.24302020244136407</v>
      </c>
      <c r="E73">
        <f t="shared" si="18"/>
        <v>0.25654761524488123</v>
      </c>
      <c r="F73">
        <f t="shared" si="18"/>
        <v>0.27207481368242425</v>
      </c>
      <c r="G73">
        <f t="shared" si="18"/>
        <v>0.28570940031557773</v>
      </c>
      <c r="H73">
        <f t="shared" si="18"/>
        <v>0.30005056419757853</v>
      </c>
      <c r="I73">
        <f t="shared" si="18"/>
        <v>0.31202221808525971</v>
      </c>
      <c r="J73">
        <f t="shared" si="18"/>
        <v>0.32401830674867904</v>
      </c>
      <c r="K73">
        <f t="shared" si="18"/>
        <v>0.33406235765311731</v>
      </c>
      <c r="L73">
        <f t="shared" si="18"/>
        <v>0.34360129542169981</v>
      </c>
      <c r="M73">
        <f t="shared" si="18"/>
        <v>0.3519796531106596</v>
      </c>
      <c r="N73">
        <f t="shared" si="18"/>
        <v>0.35960837151761171</v>
      </c>
      <c r="O73">
        <f t="shared" si="18"/>
        <v>0.36643274577622204</v>
      </c>
      <c r="P73">
        <f t="shared" si="18"/>
        <v>0.37219693102427454</v>
      </c>
      <c r="Q73">
        <f t="shared" si="18"/>
        <v>0.37721369355243656</v>
      </c>
      <c r="R73">
        <f t="shared" si="18"/>
        <v>0.38171893583096189</v>
      </c>
      <c r="S73">
        <f t="shared" ref="S73:AF73" si="19">S29*S$9</f>
        <v>0.38497657034674243</v>
      </c>
      <c r="T73">
        <f t="shared" si="19"/>
        <v>0.38757997296198388</v>
      </c>
      <c r="U73">
        <f t="shared" si="19"/>
        <v>0.38966211711349252</v>
      </c>
      <c r="V73">
        <f t="shared" si="19"/>
        <v>0.39090253704934047</v>
      </c>
      <c r="W73">
        <f t="shared" si="19"/>
        <v>0.39222714072615894</v>
      </c>
      <c r="X73">
        <f t="shared" si="19"/>
        <v>0.3934929261266768</v>
      </c>
      <c r="Y73">
        <f t="shared" si="19"/>
        <v>0.39439272763784117</v>
      </c>
      <c r="Z73">
        <f t="shared" si="19"/>
        <v>0.39511263183230411</v>
      </c>
      <c r="AA73">
        <f t="shared" si="19"/>
        <v>0.39601756425608681</v>
      </c>
      <c r="AB73">
        <f t="shared" si="19"/>
        <v>0.39673919598497548</v>
      </c>
      <c r="AC73">
        <f t="shared" si="19"/>
        <v>0.39740066157682347</v>
      </c>
      <c r="AD73">
        <f t="shared" si="19"/>
        <v>0.39800191771770005</v>
      </c>
      <c r="AE73">
        <f t="shared" si="19"/>
        <v>0.39859502228359972</v>
      </c>
      <c r="AF73">
        <f t="shared" si="19"/>
        <v>0.39904698684389073</v>
      </c>
    </row>
    <row r="76" spans="2:32" x14ac:dyDescent="0.35">
      <c r="B76" t="s">
        <v>203</v>
      </c>
    </row>
    <row r="77" spans="2:32" x14ac:dyDescent="0.35">
      <c r="B77" s="1" t="s">
        <v>189</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3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3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35">
      <c r="B80" t="s">
        <v>170</v>
      </c>
      <c r="C80">
        <f>C14/SUM(C$14:C$16,$C$18:$C$19)</f>
        <v>7.0505170409062845E-2</v>
      </c>
      <c r="D80">
        <f t="shared" ref="D80:AF80" si="21">D14/SUM(D$14:D$16,$C$18:$C$19)</f>
        <v>0.19075457567320289</v>
      </c>
      <c r="E80">
        <f t="shared" si="21"/>
        <v>0.15824915394450298</v>
      </c>
      <c r="F80">
        <f t="shared" si="21"/>
        <v>0.16567451905273961</v>
      </c>
      <c r="G80">
        <f t="shared" si="21"/>
        <v>0.15637093014954218</v>
      </c>
      <c r="H80">
        <f t="shared" si="21"/>
        <v>0.1620649163157476</v>
      </c>
      <c r="I80">
        <f t="shared" si="21"/>
        <v>0.16334817223427744</v>
      </c>
      <c r="J80">
        <f t="shared" si="21"/>
        <v>0.1637246223704294</v>
      </c>
      <c r="K80">
        <f t="shared" si="21"/>
        <v>0.16353086181100751</v>
      </c>
      <c r="L80">
        <f t="shared" si="21"/>
        <v>0.16399883089394948</v>
      </c>
      <c r="M80">
        <f t="shared" si="21"/>
        <v>0.16319109895499223</v>
      </c>
      <c r="N80">
        <f t="shared" si="21"/>
        <v>0.16365199693950042</v>
      </c>
      <c r="O80">
        <f t="shared" si="21"/>
        <v>0.1636970620674098</v>
      </c>
      <c r="P80">
        <f t="shared" si="21"/>
        <v>0.16343781408079247</v>
      </c>
      <c r="Q80">
        <f t="shared" si="21"/>
        <v>0.16283128225906754</v>
      </c>
      <c r="R80">
        <f t="shared" si="21"/>
        <v>0.16483079821501817</v>
      </c>
      <c r="S80">
        <f t="shared" si="21"/>
        <v>0.16360455504239574</v>
      </c>
      <c r="T80">
        <f t="shared" si="21"/>
        <v>0.16429465793416881</v>
      </c>
      <c r="U80">
        <f t="shared" si="21"/>
        <v>0.16530046013974128</v>
      </c>
      <c r="V80">
        <f t="shared" si="21"/>
        <v>0.16318700807812755</v>
      </c>
      <c r="W80">
        <f t="shared" si="21"/>
        <v>0.16326417449608557</v>
      </c>
      <c r="X80">
        <f t="shared" si="21"/>
        <v>0.16391834726800797</v>
      </c>
      <c r="Y80">
        <f t="shared" si="21"/>
        <v>0.16354076710622867</v>
      </c>
      <c r="Z80">
        <f t="shared" si="21"/>
        <v>0.16280352483915295</v>
      </c>
      <c r="AA80">
        <f t="shared" si="21"/>
        <v>0.16361142449021096</v>
      </c>
      <c r="AB80">
        <f t="shared" si="21"/>
        <v>0.16361527322419572</v>
      </c>
      <c r="AC80">
        <f t="shared" si="21"/>
        <v>0.16362697755975425</v>
      </c>
      <c r="AD80">
        <f t="shared" si="21"/>
        <v>0.16361777077079678</v>
      </c>
      <c r="AE80">
        <f t="shared" si="21"/>
        <v>0.16392206019765806</v>
      </c>
      <c r="AF80">
        <f t="shared" si="21"/>
        <v>0.16377815815521585</v>
      </c>
    </row>
    <row r="81" spans="2:32" x14ac:dyDescent="0.35">
      <c r="B81" t="s">
        <v>171</v>
      </c>
      <c r="C81">
        <f>C15/SUM(C$14:C$16,$C$18:$C$19)</f>
        <v>0.16512784416164356</v>
      </c>
      <c r="D81">
        <f t="shared" ref="D81:AF81" si="22">D15/SUM(D$14:D$16,$C$18:$C$19)</f>
        <v>0.33920698698955476</v>
      </c>
      <c r="E81">
        <f t="shared" si="22"/>
        <v>0.36579824613493117</v>
      </c>
      <c r="F81">
        <f t="shared" si="22"/>
        <v>0.35775423539017448</v>
      </c>
      <c r="G81">
        <f t="shared" si="22"/>
        <v>0.36649916024978546</v>
      </c>
      <c r="H81">
        <f t="shared" si="22"/>
        <v>0.35938369574736417</v>
      </c>
      <c r="I81">
        <f t="shared" si="22"/>
        <v>0.35760356638884361</v>
      </c>
      <c r="J81">
        <f t="shared" si="22"/>
        <v>0.35726969628934746</v>
      </c>
      <c r="K81">
        <f t="shared" si="22"/>
        <v>0.35585640191941886</v>
      </c>
      <c r="L81">
        <f t="shared" si="22"/>
        <v>0.35480342269816839</v>
      </c>
      <c r="M81">
        <f t="shared" si="22"/>
        <v>0.35499443047841872</v>
      </c>
      <c r="N81">
        <f t="shared" si="22"/>
        <v>0.35410123589994003</v>
      </c>
      <c r="O81">
        <f t="shared" si="22"/>
        <v>0.35366146879001192</v>
      </c>
      <c r="P81">
        <f t="shared" si="22"/>
        <v>0.35354896521215939</v>
      </c>
      <c r="Q81">
        <f t="shared" si="22"/>
        <v>0.35384564811235186</v>
      </c>
      <c r="R81">
        <f t="shared" si="22"/>
        <v>0.35160222493978066</v>
      </c>
      <c r="S81">
        <f t="shared" si="22"/>
        <v>0.35229687262074799</v>
      </c>
      <c r="T81">
        <f t="shared" si="22"/>
        <v>0.35124862796756445</v>
      </c>
      <c r="U81">
        <f t="shared" si="22"/>
        <v>0.35030788957815945</v>
      </c>
      <c r="V81">
        <f t="shared" si="22"/>
        <v>0.35177451303499863</v>
      </c>
      <c r="W81">
        <f t="shared" si="22"/>
        <v>0.35152719493426904</v>
      </c>
      <c r="X81">
        <f t="shared" si="22"/>
        <v>0.35064495003137758</v>
      </c>
      <c r="Y81">
        <f t="shared" si="22"/>
        <v>0.35069732673955606</v>
      </c>
      <c r="Z81">
        <f t="shared" si="22"/>
        <v>0.35110424672700657</v>
      </c>
      <c r="AA81">
        <f t="shared" si="22"/>
        <v>0.35005421413083732</v>
      </c>
      <c r="AB81">
        <f t="shared" si="22"/>
        <v>0.34982595904256675</v>
      </c>
      <c r="AC81">
        <f t="shared" si="22"/>
        <v>0.34960298400478579</v>
      </c>
      <c r="AD81">
        <f t="shared" si="22"/>
        <v>0.34941515808980522</v>
      </c>
      <c r="AE81">
        <f t="shared" si="22"/>
        <v>0.34892431260842965</v>
      </c>
      <c r="AF81">
        <f t="shared" si="22"/>
        <v>0.34884167783774572</v>
      </c>
    </row>
    <row r="82" spans="2:32" x14ac:dyDescent="0.35">
      <c r="B82" t="s">
        <v>172</v>
      </c>
      <c r="C82">
        <f>C16/SUM(C$14:C$16,$C$18:$C$19)</f>
        <v>0.38284751019066193</v>
      </c>
      <c r="D82">
        <f t="shared" ref="D82:AF82" si="23">D16/SUM(D$14:D$16,$C$18:$C$19)</f>
        <v>9.3899187174135978E-2</v>
      </c>
      <c r="E82">
        <f t="shared" si="23"/>
        <v>0.11438403408479515</v>
      </c>
      <c r="F82">
        <f t="shared" si="23"/>
        <v>0.10808206819125706</v>
      </c>
      <c r="G82">
        <f t="shared" si="23"/>
        <v>0.11350222025422702</v>
      </c>
      <c r="H82">
        <f t="shared" si="23"/>
        <v>0.1077273681193171</v>
      </c>
      <c r="I82">
        <f t="shared" si="23"/>
        <v>0.10611214209587923</v>
      </c>
      <c r="J82">
        <f t="shared" si="23"/>
        <v>0.1049246133201989</v>
      </c>
      <c r="K82">
        <f t="shared" si="23"/>
        <v>0.10444519697714584</v>
      </c>
      <c r="L82">
        <f t="shared" si="23"/>
        <v>0.10356309232977903</v>
      </c>
      <c r="M82">
        <f t="shared" si="23"/>
        <v>0.1036900707608843</v>
      </c>
      <c r="N82">
        <f t="shared" si="23"/>
        <v>0.10294411611780559</v>
      </c>
      <c r="O82">
        <f t="shared" si="23"/>
        <v>0.10247807529931728</v>
      </c>
      <c r="P82">
        <f t="shared" si="23"/>
        <v>0.1021404898576177</v>
      </c>
      <c r="Q82">
        <f t="shared" si="23"/>
        <v>0.10222649933719138</v>
      </c>
      <c r="R82">
        <f t="shared" si="23"/>
        <v>0.10058495109553112</v>
      </c>
      <c r="S82">
        <f t="shared" si="23"/>
        <v>0.10118636746268253</v>
      </c>
      <c r="T82">
        <f t="shared" si="23"/>
        <v>0.10050235319632542</v>
      </c>
      <c r="U82">
        <f t="shared" si="23"/>
        <v>9.9567186736705893E-2</v>
      </c>
      <c r="V82">
        <f t="shared" si="23"/>
        <v>0.10065652036303067</v>
      </c>
      <c r="W82">
        <f t="shared" si="23"/>
        <v>0.10033858692005398</v>
      </c>
      <c r="X82">
        <f t="shared" si="23"/>
        <v>9.9695082639698396E-2</v>
      </c>
      <c r="Y82">
        <f t="shared" si="23"/>
        <v>9.9741357628556279E-2</v>
      </c>
      <c r="Z82">
        <f t="shared" si="23"/>
        <v>0.10005539628218088</v>
      </c>
      <c r="AA82">
        <f t="shared" si="23"/>
        <v>9.9359877644679281E-2</v>
      </c>
      <c r="AB82">
        <f t="shared" si="23"/>
        <v>9.9183262308807474E-2</v>
      </c>
      <c r="AC82">
        <f t="shared" si="23"/>
        <v>9.8996970189515837E-2</v>
      </c>
      <c r="AD82">
        <f t="shared" si="23"/>
        <v>9.8832690221261052E-2</v>
      </c>
      <c r="AE82">
        <f t="shared" si="23"/>
        <v>9.8465144151275413E-2</v>
      </c>
      <c r="AF82">
        <f t="shared" si="23"/>
        <v>9.8448676978838384E-2</v>
      </c>
    </row>
    <row r="83" spans="2:32" x14ac:dyDescent="0.35">
      <c r="B83" t="s">
        <v>173</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35">
      <c r="B84" t="s">
        <v>201</v>
      </c>
      <c r="C84">
        <f>C18/SUM(C$14:C$16,$C$18:$C$19)</f>
        <v>1.2190808468287189E-2</v>
      </c>
      <c r="D84">
        <f t="shared" ref="D84:AF84" si="24">D18/SUM(D$14:D$16,$C$18:$C$19)</f>
        <v>0.37129783874182404</v>
      </c>
      <c r="E84">
        <f t="shared" si="24"/>
        <v>0.31626491752301172</v>
      </c>
      <c r="F84">
        <f t="shared" si="24"/>
        <v>0.33913131613967401</v>
      </c>
      <c r="G84">
        <f t="shared" si="24"/>
        <v>0.32011721426471185</v>
      </c>
      <c r="H84">
        <f t="shared" si="24"/>
        <v>0.34345566586301812</v>
      </c>
      <c r="I84">
        <f t="shared" si="24"/>
        <v>0.35084419885064994</v>
      </c>
      <c r="J84">
        <f t="shared" si="24"/>
        <v>0.35398268737312993</v>
      </c>
      <c r="K84">
        <f t="shared" si="24"/>
        <v>0.359711310575836</v>
      </c>
      <c r="L84">
        <f t="shared" si="24"/>
        <v>0.36413846721894544</v>
      </c>
      <c r="M84">
        <f t="shared" si="24"/>
        <v>0.36503779505868217</v>
      </c>
      <c r="N84">
        <f t="shared" si="24"/>
        <v>0.36865595021223435</v>
      </c>
      <c r="O84">
        <f t="shared" si="24"/>
        <v>0.37134764457709113</v>
      </c>
      <c r="P84">
        <f t="shared" si="24"/>
        <v>0.37323971074321532</v>
      </c>
      <c r="Q84">
        <f t="shared" si="24"/>
        <v>0.37346122739251475</v>
      </c>
      <c r="R84">
        <f t="shared" si="24"/>
        <v>0.37999297550741873</v>
      </c>
      <c r="S84">
        <f t="shared" si="24"/>
        <v>0.37887131043094485</v>
      </c>
      <c r="T84">
        <f t="shared" si="24"/>
        <v>0.38210611633829922</v>
      </c>
      <c r="U84">
        <f t="shared" si="24"/>
        <v>0.38503967119708421</v>
      </c>
      <c r="V84">
        <f t="shared" si="24"/>
        <v>0.3825608534942363</v>
      </c>
      <c r="W84">
        <f t="shared" si="24"/>
        <v>0.38390142288684176</v>
      </c>
      <c r="X84">
        <f t="shared" si="24"/>
        <v>0.38677061789319356</v>
      </c>
      <c r="Y84">
        <f t="shared" si="24"/>
        <v>0.38729423211635233</v>
      </c>
      <c r="Z84">
        <f t="shared" si="24"/>
        <v>0.38678557100767053</v>
      </c>
      <c r="AA84">
        <f t="shared" si="24"/>
        <v>0.3899390609547928</v>
      </c>
      <c r="AB84">
        <f t="shared" si="24"/>
        <v>0.39105088691314205</v>
      </c>
      <c r="AC84">
        <f t="shared" si="24"/>
        <v>0.39217095171573751</v>
      </c>
      <c r="AD84">
        <f t="shared" si="24"/>
        <v>0.3931722369504968</v>
      </c>
      <c r="AE84">
        <f t="shared" si="24"/>
        <v>0.39492341598425845</v>
      </c>
      <c r="AF84">
        <f t="shared" si="24"/>
        <v>0.39540769097412165</v>
      </c>
    </row>
    <row r="85" spans="2:32" x14ac:dyDescent="0.3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35">
      <c r="B87" t="s">
        <v>192</v>
      </c>
    </row>
    <row r="88" spans="2:32" x14ac:dyDescent="0.35">
      <c r="B88" t="s">
        <v>194</v>
      </c>
    </row>
    <row r="89" spans="2:32" x14ac:dyDescent="0.35">
      <c r="B89" s="1" t="s">
        <v>191</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3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3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35">
      <c r="B92" t="s">
        <v>170</v>
      </c>
      <c r="C92">
        <f t="shared" ref="C92:AF92" si="26">C14/SUM(C$14,C$16)*C$4</f>
        <v>7.7542017134533917E-2</v>
      </c>
      <c r="D92">
        <f t="shared" si="26"/>
        <v>0.32866750474710504</v>
      </c>
      <c r="E92">
        <f t="shared" si="26"/>
        <v>0.2778232170733882</v>
      </c>
      <c r="F92">
        <f t="shared" si="26"/>
        <v>0.28257945595123524</v>
      </c>
      <c r="G92">
        <f t="shared" si="26"/>
        <v>0.26335401335103886</v>
      </c>
      <c r="H92">
        <f t="shared" si="26"/>
        <v>0.26544978655496865</v>
      </c>
      <c r="I92">
        <f t="shared" si="26"/>
        <v>0.26025792803569958</v>
      </c>
      <c r="J92">
        <f t="shared" si="26"/>
        <v>0.2539618884934185</v>
      </c>
      <c r="K92">
        <f t="shared" si="26"/>
        <v>0.24659434345632589</v>
      </c>
      <c r="L92">
        <f t="shared" si="26"/>
        <v>0.24006659815493692</v>
      </c>
      <c r="M92">
        <f t="shared" si="26"/>
        <v>0.2320209508014727</v>
      </c>
      <c r="N92">
        <f t="shared" si="26"/>
        <v>0.22565134243904958</v>
      </c>
      <c r="O92">
        <f t="shared" si="26"/>
        <v>0.21903138554975415</v>
      </c>
      <c r="P92">
        <f t="shared" si="26"/>
        <v>0.21244865551667322</v>
      </c>
      <c r="Q92">
        <f t="shared" si="26"/>
        <v>0.20566457870097124</v>
      </c>
      <c r="R92">
        <f t="shared" si="26"/>
        <v>0.20191505096975726</v>
      </c>
      <c r="S92">
        <f t="shared" si="26"/>
        <v>0.19543306329755375</v>
      </c>
      <c r="T92">
        <f t="shared" si="26"/>
        <v>0.19131977969062758</v>
      </c>
      <c r="U92">
        <f t="shared" si="26"/>
        <v>0.18797744601555783</v>
      </c>
      <c r="V92">
        <f t="shared" si="26"/>
        <v>0.18229664425101474</v>
      </c>
      <c r="W92">
        <f t="shared" si="26"/>
        <v>0.17894040125542146</v>
      </c>
      <c r="X92">
        <f t="shared" si="26"/>
        <v>0.1763966353012999</v>
      </c>
      <c r="Y92">
        <f t="shared" si="26"/>
        <v>0.17324178503619114</v>
      </c>
      <c r="Z92">
        <f t="shared" si="26"/>
        <v>0.16997272532411531</v>
      </c>
      <c r="AA92">
        <f t="shared" si="26"/>
        <v>0.16816595293249473</v>
      </c>
      <c r="AB92">
        <f t="shared" si="26"/>
        <v>0.1658438625112604</v>
      </c>
      <c r="AC92">
        <f t="shared" si="26"/>
        <v>0.16366453785366683</v>
      </c>
      <c r="AD92">
        <f t="shared" si="26"/>
        <v>0.16158319783167296</v>
      </c>
      <c r="AE92">
        <f t="shared" si="26"/>
        <v>0.15986807076970683</v>
      </c>
      <c r="AF92">
        <f t="shared" si="26"/>
        <v>0.15787321015806272</v>
      </c>
    </row>
    <row r="93" spans="2:32" x14ac:dyDescent="0.3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35">
      <c r="B94" t="s">
        <v>172</v>
      </c>
      <c r="C94">
        <f t="shared" ref="C94:AF94" si="27">C16/SUM(C$14,C$16)*C$4</f>
        <v>0.42105803053703378</v>
      </c>
      <c r="D94">
        <f t="shared" si="27"/>
        <v>0.16178700530453419</v>
      </c>
      <c r="E94">
        <f t="shared" si="27"/>
        <v>0.20081333478986196</v>
      </c>
      <c r="F94">
        <f t="shared" si="27"/>
        <v>0.18434803494342591</v>
      </c>
      <c r="G94">
        <f t="shared" si="27"/>
        <v>0.19115615159172072</v>
      </c>
      <c r="H94">
        <f t="shared" si="27"/>
        <v>0.17644908918897589</v>
      </c>
      <c r="I94">
        <f t="shared" si="27"/>
        <v>0.16906541324316166</v>
      </c>
      <c r="J94">
        <f t="shared" si="27"/>
        <v>0.16275409625285625</v>
      </c>
      <c r="K94">
        <f t="shared" si="27"/>
        <v>0.15749684488003027</v>
      </c>
      <c r="L94">
        <f t="shared" si="27"/>
        <v>0.15159888112917605</v>
      </c>
      <c r="M94">
        <f t="shared" si="27"/>
        <v>0.14742390339100281</v>
      </c>
      <c r="N94">
        <f t="shared" si="27"/>
        <v>0.14194436018261239</v>
      </c>
      <c r="O94">
        <f t="shared" si="27"/>
        <v>0.13711861738873701</v>
      </c>
      <c r="P94">
        <f t="shared" si="27"/>
        <v>0.13276982359381334</v>
      </c>
      <c r="Q94">
        <f t="shared" si="27"/>
        <v>0.12911751124583315</v>
      </c>
      <c r="R94">
        <f t="shared" si="27"/>
        <v>0.12321493159762086</v>
      </c>
      <c r="S94">
        <f t="shared" si="27"/>
        <v>0.12087170648799798</v>
      </c>
      <c r="T94">
        <f t="shared" si="27"/>
        <v>0.11703416479685613</v>
      </c>
      <c r="U94">
        <f t="shared" si="27"/>
        <v>0.11322645716713484</v>
      </c>
      <c r="V94">
        <f t="shared" si="27"/>
        <v>0.1124436687715941</v>
      </c>
      <c r="W94">
        <f t="shared" si="27"/>
        <v>0.10997285264996653</v>
      </c>
      <c r="X94">
        <f t="shared" si="27"/>
        <v>0.10728437314570262</v>
      </c>
      <c r="Y94">
        <f t="shared" si="27"/>
        <v>0.10565788055941008</v>
      </c>
      <c r="Z94">
        <f t="shared" si="27"/>
        <v>0.10446142616548969</v>
      </c>
      <c r="AA94">
        <f t="shared" si="27"/>
        <v>0.10212580545298831</v>
      </c>
      <c r="AB94">
        <f t="shared" si="27"/>
        <v>0.10053422882606319</v>
      </c>
      <c r="AC94">
        <f t="shared" si="27"/>
        <v>9.9019694775352649E-2</v>
      </c>
      <c r="AD94">
        <f t="shared" si="27"/>
        <v>9.760371419941638E-2</v>
      </c>
      <c r="AE94">
        <f t="shared" si="27"/>
        <v>9.6029982874448888E-2</v>
      </c>
      <c r="AF94">
        <f t="shared" si="27"/>
        <v>9.4899154109020625E-2</v>
      </c>
    </row>
    <row r="95" spans="2:32" x14ac:dyDescent="0.3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3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3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3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35">
      <c r="B99" t="s">
        <v>174</v>
      </c>
      <c r="C99">
        <f t="shared" ref="C99:AF99" si="28">C23/SUM(C$23,C$25)*C$5</f>
        <v>0.38946526376680685</v>
      </c>
      <c r="D99">
        <f t="shared" si="28"/>
        <v>0.40780185354389142</v>
      </c>
      <c r="E99">
        <f t="shared" si="28"/>
        <v>0.41906511382418521</v>
      </c>
      <c r="F99">
        <f t="shared" si="28"/>
        <v>0.42970388329076814</v>
      </c>
      <c r="G99">
        <f t="shared" si="28"/>
        <v>0.44060551711959051</v>
      </c>
      <c r="H99">
        <f t="shared" si="28"/>
        <v>0.45358294332544113</v>
      </c>
      <c r="I99">
        <f t="shared" si="28"/>
        <v>0.46344565490504758</v>
      </c>
      <c r="J99">
        <f t="shared" si="28"/>
        <v>0.47483747956512645</v>
      </c>
      <c r="K99">
        <f t="shared" si="28"/>
        <v>0.48533979447785819</v>
      </c>
      <c r="L99">
        <f t="shared" si="28"/>
        <v>0.49620758818750194</v>
      </c>
      <c r="M99">
        <f t="shared" si="28"/>
        <v>0.50675772500501359</v>
      </c>
      <c r="N99">
        <f t="shared" si="28"/>
        <v>0.51700903813382304</v>
      </c>
      <c r="O99">
        <f t="shared" si="28"/>
        <v>0.52708428625337189</v>
      </c>
      <c r="P99">
        <f t="shared" si="28"/>
        <v>0.53629437233720767</v>
      </c>
      <c r="Q99">
        <f t="shared" si="28"/>
        <v>0.54530500469973675</v>
      </c>
      <c r="R99">
        <f t="shared" si="28"/>
        <v>0.55378348454971971</v>
      </c>
      <c r="S99">
        <f t="shared" si="28"/>
        <v>0.56135538162198351</v>
      </c>
      <c r="T99">
        <f t="shared" si="28"/>
        <v>0.56820743597257539</v>
      </c>
      <c r="U99">
        <f t="shared" si="28"/>
        <v>0.57467083718374079</v>
      </c>
      <c r="V99">
        <f t="shared" si="28"/>
        <v>0.58015252039876475</v>
      </c>
      <c r="W99">
        <f t="shared" si="28"/>
        <v>0.58530378765226843</v>
      </c>
      <c r="X99">
        <f t="shared" si="28"/>
        <v>0.5899673735150428</v>
      </c>
      <c r="Y99">
        <f t="shared" si="28"/>
        <v>0.59414762669389787</v>
      </c>
      <c r="Z99">
        <f t="shared" si="28"/>
        <v>0.59800493981005765</v>
      </c>
      <c r="AA99">
        <f t="shared" si="28"/>
        <v>0.60173067290401039</v>
      </c>
      <c r="AB99">
        <f t="shared" si="28"/>
        <v>0.60520619940074827</v>
      </c>
      <c r="AC99">
        <f t="shared" si="28"/>
        <v>0.60849975247227184</v>
      </c>
      <c r="AD99">
        <f t="shared" si="28"/>
        <v>0.61162292113523731</v>
      </c>
      <c r="AE99">
        <f t="shared" si="28"/>
        <v>0.61458124202835884</v>
      </c>
      <c r="AF99">
        <f t="shared" si="28"/>
        <v>0.61734921911759755</v>
      </c>
    </row>
    <row r="100" spans="2:32" x14ac:dyDescent="0.3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35">
      <c r="B101" t="s">
        <v>176</v>
      </c>
      <c r="C101">
        <f t="shared" ref="C101:AF101" si="29">C25/SUM(C$23,C$25)*C$5</f>
        <v>0.1119346885616254</v>
      </c>
      <c r="D101">
        <f t="shared" si="29"/>
        <v>0.10174363640446936</v>
      </c>
      <c r="E101">
        <f t="shared" si="29"/>
        <v>0.10229833431256458</v>
      </c>
      <c r="F101">
        <f t="shared" si="29"/>
        <v>0.10336862581457071</v>
      </c>
      <c r="G101">
        <f t="shared" si="29"/>
        <v>0.10488431793764987</v>
      </c>
      <c r="H101">
        <f t="shared" si="29"/>
        <v>0.10451818093061443</v>
      </c>
      <c r="I101">
        <f t="shared" si="29"/>
        <v>0.10723100381609112</v>
      </c>
      <c r="J101">
        <f t="shared" si="29"/>
        <v>0.1084465356885988</v>
      </c>
      <c r="K101">
        <f t="shared" si="29"/>
        <v>0.11056901718578567</v>
      </c>
      <c r="L101">
        <f t="shared" si="29"/>
        <v>0.11212693252838514</v>
      </c>
      <c r="M101">
        <f t="shared" si="29"/>
        <v>0.11379742080251086</v>
      </c>
      <c r="N101">
        <f t="shared" si="29"/>
        <v>0.1153952592445151</v>
      </c>
      <c r="O101">
        <f t="shared" si="29"/>
        <v>0.116765710808137</v>
      </c>
      <c r="P101">
        <f t="shared" si="29"/>
        <v>0.11848714855230563</v>
      </c>
      <c r="Q101">
        <f t="shared" si="29"/>
        <v>0.1199129053534588</v>
      </c>
      <c r="R101">
        <f t="shared" si="29"/>
        <v>0.12108653288290211</v>
      </c>
      <c r="S101">
        <f t="shared" si="29"/>
        <v>0.12233984859246479</v>
      </c>
      <c r="T101">
        <f t="shared" si="29"/>
        <v>0.12343861953994101</v>
      </c>
      <c r="U101">
        <f t="shared" si="29"/>
        <v>0.12412525963356649</v>
      </c>
      <c r="V101">
        <f t="shared" si="29"/>
        <v>0.12510716657862639</v>
      </c>
      <c r="W101">
        <f t="shared" si="29"/>
        <v>0.12578295844234355</v>
      </c>
      <c r="X101">
        <f t="shared" si="29"/>
        <v>0.12635161803795464</v>
      </c>
      <c r="Y101">
        <f t="shared" si="29"/>
        <v>0.12695270771050096</v>
      </c>
      <c r="Z101">
        <f t="shared" si="29"/>
        <v>0.12756090870033726</v>
      </c>
      <c r="AA101">
        <f t="shared" si="29"/>
        <v>0.1279775687105065</v>
      </c>
      <c r="AB101">
        <f t="shared" si="29"/>
        <v>0.12841570926192805</v>
      </c>
      <c r="AC101">
        <f t="shared" si="29"/>
        <v>0.12881601489870853</v>
      </c>
      <c r="AD101">
        <f t="shared" si="29"/>
        <v>0.12919016683367332</v>
      </c>
      <c r="AE101">
        <f t="shared" si="29"/>
        <v>0.12952070432748539</v>
      </c>
      <c r="AF101">
        <f t="shared" si="29"/>
        <v>0.12987841661531918</v>
      </c>
    </row>
    <row r="102" spans="2:32" x14ac:dyDescent="0.3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3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3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3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35">
      <c r="B107" t="s">
        <v>195</v>
      </c>
    </row>
    <row r="108" spans="2:32" x14ac:dyDescent="0.35">
      <c r="B108" t="s">
        <v>196</v>
      </c>
    </row>
    <row r="109" spans="2:32" x14ac:dyDescent="0.35">
      <c r="B109" s="1" t="s">
        <v>193</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35">
      <c r="B110" t="s">
        <v>168</v>
      </c>
      <c r="C110">
        <f t="shared" ref="C110:AF113" si="31">C12/SUM(C$12:C$15,C$17:C$19)</f>
        <v>0</v>
      </c>
      <c r="D110">
        <f t="shared" si="31"/>
        <v>5.5823425514967724E-3</v>
      </c>
      <c r="E110">
        <f t="shared" si="31"/>
        <v>4.5090367705303905E-3</v>
      </c>
      <c r="F110">
        <f t="shared" si="31"/>
        <v>4.8755230040379372E-3</v>
      </c>
      <c r="G110">
        <f t="shared" si="31"/>
        <v>4.6577731882700094E-3</v>
      </c>
      <c r="H110">
        <f t="shared" si="31"/>
        <v>4.8460911484184532E-3</v>
      </c>
      <c r="I110">
        <f t="shared" si="31"/>
        <v>4.9314748509580028E-3</v>
      </c>
      <c r="J110">
        <f t="shared" si="31"/>
        <v>5.0137760157973558E-3</v>
      </c>
      <c r="K110">
        <f t="shared" si="31"/>
        <v>5.0111325551674343E-3</v>
      </c>
      <c r="L110">
        <f t="shared" si="31"/>
        <v>5.054412890832769E-3</v>
      </c>
      <c r="M110">
        <f t="shared" si="31"/>
        <v>5.0484329130445196E-3</v>
      </c>
      <c r="N110">
        <f t="shared" si="31"/>
        <v>5.0821667014064459E-3</v>
      </c>
      <c r="O110">
        <f t="shared" si="31"/>
        <v>5.0992377685050291E-3</v>
      </c>
      <c r="P110">
        <f t="shared" si="31"/>
        <v>5.111045714650762E-3</v>
      </c>
      <c r="Q110">
        <f t="shared" si="31"/>
        <v>5.1011177750598588E-3</v>
      </c>
      <c r="R110">
        <f t="shared" si="31"/>
        <v>5.1790137676257777E-3</v>
      </c>
      <c r="S110">
        <f t="shared" si="31"/>
        <v>5.1538317228260527E-3</v>
      </c>
      <c r="T110">
        <f t="shared" si="31"/>
        <v>5.2195108349713422E-3</v>
      </c>
      <c r="U110">
        <f t="shared" si="31"/>
        <v>5.2866231315758004E-3</v>
      </c>
      <c r="V110">
        <f t="shared" si="31"/>
        <v>5.203427539394628E-3</v>
      </c>
      <c r="W110">
        <f t="shared" si="31"/>
        <v>5.2240165056789281E-3</v>
      </c>
      <c r="X110">
        <f t="shared" si="31"/>
        <v>5.2589879015722133E-3</v>
      </c>
      <c r="Y110">
        <f t="shared" si="31"/>
        <v>5.2550893310206225E-3</v>
      </c>
      <c r="Z110">
        <f t="shared" si="31"/>
        <v>5.2387654369673254E-3</v>
      </c>
      <c r="AA110">
        <f t="shared" si="31"/>
        <v>5.2766883223763199E-3</v>
      </c>
      <c r="AB110">
        <f t="shared" si="31"/>
        <v>5.2854971673123256E-3</v>
      </c>
      <c r="AC110">
        <f t="shared" si="31"/>
        <v>5.2931744104618714E-3</v>
      </c>
      <c r="AD110">
        <f t="shared" si="31"/>
        <v>5.3011725141596426E-3</v>
      </c>
      <c r="AE110">
        <f t="shared" si="31"/>
        <v>5.3212454883686455E-3</v>
      </c>
      <c r="AF110">
        <f t="shared" si="31"/>
        <v>5.3281228292538013E-3</v>
      </c>
    </row>
    <row r="111" spans="2:32" x14ac:dyDescent="0.35">
      <c r="B111" t="s">
        <v>169</v>
      </c>
      <c r="C111">
        <f t="shared" si="31"/>
        <v>6.7650347587837958E-3</v>
      </c>
      <c r="D111">
        <f t="shared" si="31"/>
        <v>5.8647489116033416E-2</v>
      </c>
      <c r="E111">
        <f t="shared" si="31"/>
        <v>4.7534105413202687E-2</v>
      </c>
      <c r="F111">
        <f t="shared" si="31"/>
        <v>4.8802621616741489E-2</v>
      </c>
      <c r="G111">
        <f t="shared" si="31"/>
        <v>4.5488330388164043E-2</v>
      </c>
      <c r="H111">
        <f t="shared" si="31"/>
        <v>4.7271841671641716E-2</v>
      </c>
      <c r="I111">
        <f t="shared" si="31"/>
        <v>4.7223301293263478E-2</v>
      </c>
      <c r="J111">
        <f t="shared" si="31"/>
        <v>4.7137199288520906E-2</v>
      </c>
      <c r="K111">
        <f t="shared" si="31"/>
        <v>4.712339431343459E-2</v>
      </c>
      <c r="L111">
        <f t="shared" si="31"/>
        <v>4.7101372883378491E-2</v>
      </c>
      <c r="M111">
        <f t="shared" si="31"/>
        <v>4.6626234226992948E-2</v>
      </c>
      <c r="N111">
        <f t="shared" si="31"/>
        <v>4.6578361873651095E-2</v>
      </c>
      <c r="O111">
        <f t="shared" si="31"/>
        <v>4.6412693616850201E-2</v>
      </c>
      <c r="P111">
        <f t="shared" si="31"/>
        <v>4.6272371839856039E-2</v>
      </c>
      <c r="Q111">
        <f t="shared" si="31"/>
        <v>4.590448810593576E-2</v>
      </c>
      <c r="R111">
        <f t="shared" si="31"/>
        <v>4.6335254636646214E-2</v>
      </c>
      <c r="S111">
        <f t="shared" si="31"/>
        <v>4.5911454627503019E-2</v>
      </c>
      <c r="T111">
        <f t="shared" si="31"/>
        <v>4.5938964827980738E-2</v>
      </c>
      <c r="U111">
        <f t="shared" si="31"/>
        <v>4.6044057472970731E-2</v>
      </c>
      <c r="V111">
        <f t="shared" si="31"/>
        <v>4.547341440434767E-2</v>
      </c>
      <c r="W111">
        <f t="shared" si="31"/>
        <v>4.5393826847345477E-2</v>
      </c>
      <c r="X111">
        <f t="shared" si="31"/>
        <v>4.5487139556890467E-2</v>
      </c>
      <c r="Y111">
        <f t="shared" si="31"/>
        <v>4.5295119172098171E-2</v>
      </c>
      <c r="Z111">
        <f t="shared" si="31"/>
        <v>4.5001453400046611E-2</v>
      </c>
      <c r="AA111">
        <f t="shared" si="31"/>
        <v>4.5141312617268177E-2</v>
      </c>
      <c r="AB111">
        <f t="shared" si="31"/>
        <v>4.5058149690031191E-2</v>
      </c>
      <c r="AC111">
        <f t="shared" si="31"/>
        <v>4.4989062116837369E-2</v>
      </c>
      <c r="AD111">
        <f t="shared" si="31"/>
        <v>4.4911067434816314E-2</v>
      </c>
      <c r="AE111">
        <f t="shared" si="31"/>
        <v>4.4927263113736599E-2</v>
      </c>
      <c r="AF111">
        <f t="shared" si="31"/>
        <v>4.478575078355243E-2</v>
      </c>
    </row>
    <row r="112" spans="2:32" x14ac:dyDescent="0.35">
      <c r="B112" t="s">
        <v>170</v>
      </c>
      <c r="C112">
        <f t="shared" si="31"/>
        <v>9.5690785155250854E-2</v>
      </c>
      <c r="D112">
        <f t="shared" si="31"/>
        <v>0.17781483401131909</v>
      </c>
      <c r="E112">
        <f t="shared" si="31"/>
        <v>0.15713481010373276</v>
      </c>
      <c r="F112">
        <f t="shared" si="31"/>
        <v>0.1600937259815079</v>
      </c>
      <c r="G112">
        <f t="shared" si="31"/>
        <v>0.15415712183454158</v>
      </c>
      <c r="H112">
        <f t="shared" si="31"/>
        <v>0.15546452826670062</v>
      </c>
      <c r="I112">
        <f t="shared" si="31"/>
        <v>0.1554775027808214</v>
      </c>
      <c r="J112">
        <f t="shared" si="31"/>
        <v>0.15513609481052004</v>
      </c>
      <c r="K112">
        <f t="shared" si="31"/>
        <v>0.15393853678509906</v>
      </c>
      <c r="L112">
        <f t="shared" si="31"/>
        <v>0.15359358914325383</v>
      </c>
      <c r="M112">
        <f t="shared" si="31"/>
        <v>0.15263811472398972</v>
      </c>
      <c r="N112">
        <f t="shared" si="31"/>
        <v>0.15244174621199416</v>
      </c>
      <c r="O112">
        <f t="shared" si="31"/>
        <v>0.1520397131778827</v>
      </c>
      <c r="P112">
        <f t="shared" si="31"/>
        <v>0.1514419613006594</v>
      </c>
      <c r="Q112">
        <f t="shared" si="31"/>
        <v>0.15079490054174446</v>
      </c>
      <c r="R112">
        <f t="shared" si="31"/>
        <v>0.1515951850318496</v>
      </c>
      <c r="S112">
        <f t="shared" si="31"/>
        <v>0.15058071637423609</v>
      </c>
      <c r="T112">
        <f t="shared" si="31"/>
        <v>0.15067270160217663</v>
      </c>
      <c r="U112">
        <f t="shared" si="31"/>
        <v>0.15109155228798049</v>
      </c>
      <c r="V112">
        <f t="shared" si="31"/>
        <v>0.1494961796783465</v>
      </c>
      <c r="W112">
        <f t="shared" si="31"/>
        <v>0.14931634058087034</v>
      </c>
      <c r="X112">
        <f t="shared" si="31"/>
        <v>0.14945712244547266</v>
      </c>
      <c r="Y112">
        <f t="shared" si="31"/>
        <v>0.14900159062525542</v>
      </c>
      <c r="Z112">
        <f t="shared" si="31"/>
        <v>0.14836552537053574</v>
      </c>
      <c r="AA112">
        <f t="shared" si="31"/>
        <v>0.14861369620434148</v>
      </c>
      <c r="AB112">
        <f t="shared" si="31"/>
        <v>0.14842567078794672</v>
      </c>
      <c r="AC112">
        <f t="shared" si="31"/>
        <v>0.14824544262859293</v>
      </c>
      <c r="AD112">
        <f t="shared" si="31"/>
        <v>0.14806470930395721</v>
      </c>
      <c r="AE112">
        <f t="shared" si="31"/>
        <v>0.14806055441989055</v>
      </c>
      <c r="AF112">
        <f t="shared" si="31"/>
        <v>0.14782774600173287</v>
      </c>
    </row>
    <row r="113" spans="2:32" x14ac:dyDescent="0.35">
      <c r="B113" t="s">
        <v>171</v>
      </c>
      <c r="C113">
        <f t="shared" si="31"/>
        <v>0.22411424534037386</v>
      </c>
      <c r="D113">
        <f t="shared" si="31"/>
        <v>0.3161970499221976</v>
      </c>
      <c r="E113">
        <f t="shared" si="31"/>
        <v>0.36322240283729207</v>
      </c>
      <c r="F113">
        <f t="shared" si="31"/>
        <v>0.34570318270274392</v>
      </c>
      <c r="G113">
        <f t="shared" si="31"/>
        <v>0.36131047915908798</v>
      </c>
      <c r="H113">
        <f t="shared" si="31"/>
        <v>0.34474714204803186</v>
      </c>
      <c r="I113">
        <f t="shared" si="31"/>
        <v>0.34037301260960151</v>
      </c>
      <c r="J113">
        <f t="shared" si="31"/>
        <v>0.33852834518114849</v>
      </c>
      <c r="K113">
        <f t="shared" si="31"/>
        <v>0.33498272564841419</v>
      </c>
      <c r="L113">
        <f t="shared" si="31"/>
        <v>0.33229219278863309</v>
      </c>
      <c r="M113">
        <f t="shared" si="31"/>
        <v>0.33203821135297684</v>
      </c>
      <c r="N113">
        <f t="shared" si="31"/>
        <v>0.32984510880345458</v>
      </c>
      <c r="O113">
        <f t="shared" si="31"/>
        <v>0.32847619619929164</v>
      </c>
      <c r="P113">
        <f t="shared" si="31"/>
        <v>0.32759951550184369</v>
      </c>
      <c r="Q113">
        <f t="shared" si="31"/>
        <v>0.32768960960055243</v>
      </c>
      <c r="R113">
        <f t="shared" si="31"/>
        <v>0.32336920602559849</v>
      </c>
      <c r="S113">
        <f t="shared" si="31"/>
        <v>0.32425206891023495</v>
      </c>
      <c r="T113">
        <f t="shared" si="31"/>
        <v>0.32212599225920496</v>
      </c>
      <c r="U113">
        <f t="shared" si="31"/>
        <v>0.32019610090828521</v>
      </c>
      <c r="V113">
        <f t="shared" si="31"/>
        <v>0.32226184195843255</v>
      </c>
      <c r="W113">
        <f t="shared" si="31"/>
        <v>0.32149584882445709</v>
      </c>
      <c r="X113">
        <f t="shared" si="31"/>
        <v>0.31971030763286873</v>
      </c>
      <c r="Y113">
        <f t="shared" si="31"/>
        <v>0.31951947173071932</v>
      </c>
      <c r="Z113">
        <f t="shared" si="31"/>
        <v>0.31996706506781286</v>
      </c>
      <c r="AA113">
        <f t="shared" si="31"/>
        <v>0.31796588041443485</v>
      </c>
      <c r="AB113">
        <f t="shared" si="31"/>
        <v>0.31734905676428782</v>
      </c>
      <c r="AC113">
        <f t="shared" si="31"/>
        <v>0.31673902360715467</v>
      </c>
      <c r="AD113">
        <f t="shared" si="31"/>
        <v>0.31620070097054109</v>
      </c>
      <c r="AE113">
        <f t="shared" si="31"/>
        <v>0.31516152928464347</v>
      </c>
      <c r="AF113">
        <f t="shared" si="31"/>
        <v>0.31486786472066758</v>
      </c>
    </row>
    <row r="114" spans="2:32" x14ac:dyDescent="0.3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35">
      <c r="B115" t="s">
        <v>173</v>
      </c>
      <c r="C115">
        <f t="shared" ref="C115:AF117" si="32">C17/SUM(C$12:C$15,C$17:C$19)</f>
        <v>0.15562538330930167</v>
      </c>
      <c r="D115">
        <f t="shared" si="32"/>
        <v>1.1783891691385575E-2</v>
      </c>
      <c r="E115">
        <f t="shared" si="32"/>
        <v>1.2751747611712952E-2</v>
      </c>
      <c r="F115">
        <f t="shared" si="32"/>
        <v>1.2483312306059417E-2</v>
      </c>
      <c r="G115">
        <f t="shared" si="32"/>
        <v>1.2728619677036939E-2</v>
      </c>
      <c r="H115">
        <f t="shared" si="32"/>
        <v>1.2466906549759965E-2</v>
      </c>
      <c r="I115">
        <f t="shared" si="32"/>
        <v>1.2405256122103726E-2</v>
      </c>
      <c r="J115">
        <f t="shared" si="32"/>
        <v>1.2397034444684544E-2</v>
      </c>
      <c r="K115">
        <f t="shared" si="32"/>
        <v>1.2291193199915474E-2</v>
      </c>
      <c r="L115">
        <f t="shared" si="32"/>
        <v>1.2250461455198156E-2</v>
      </c>
      <c r="M115">
        <f t="shared" si="32"/>
        <v>1.2225421870391464E-2</v>
      </c>
      <c r="N115">
        <f t="shared" si="32"/>
        <v>1.2176489914614662E-2</v>
      </c>
      <c r="O115">
        <f t="shared" si="32"/>
        <v>1.2145651973471174E-2</v>
      </c>
      <c r="P115">
        <f t="shared" si="32"/>
        <v>1.2107517064294609E-2</v>
      </c>
      <c r="Q115">
        <f t="shared" si="32"/>
        <v>1.2095007316937566E-2</v>
      </c>
      <c r="R115">
        <f t="shared" si="32"/>
        <v>1.20159525877616E-2</v>
      </c>
      <c r="S115">
        <f t="shared" si="32"/>
        <v>1.2029192825217009E-2</v>
      </c>
      <c r="T115">
        <f t="shared" si="32"/>
        <v>1.200354356580609E-2</v>
      </c>
      <c r="U115">
        <f t="shared" si="32"/>
        <v>1.1988426015353257E-2</v>
      </c>
      <c r="V115">
        <f t="shared" si="32"/>
        <v>1.2006530158919095E-2</v>
      </c>
      <c r="W115">
        <f t="shared" si="32"/>
        <v>1.1987653384629191E-2</v>
      </c>
      <c r="X115">
        <f t="shared" si="32"/>
        <v>1.1956250816538493E-2</v>
      </c>
      <c r="Y115">
        <f t="shared" si="32"/>
        <v>1.1939976357705105E-2</v>
      </c>
      <c r="Z115">
        <f t="shared" si="32"/>
        <v>1.1936550508545982E-2</v>
      </c>
      <c r="AA115">
        <f t="shared" si="32"/>
        <v>1.1906553681828063E-2</v>
      </c>
      <c r="AB115">
        <f t="shared" si="32"/>
        <v>1.18896900122329E-2</v>
      </c>
      <c r="AC115">
        <f t="shared" si="32"/>
        <v>1.1870647828319781E-2</v>
      </c>
      <c r="AD115">
        <f t="shared" si="32"/>
        <v>1.1854011214761692E-2</v>
      </c>
      <c r="AE115">
        <f t="shared" si="32"/>
        <v>1.1830293099721103E-2</v>
      </c>
      <c r="AF115">
        <f t="shared" si="32"/>
        <v>1.1818354184855408E-2</v>
      </c>
    </row>
    <row r="116" spans="2:32" x14ac:dyDescent="0.35">
      <c r="B116" t="s">
        <v>201</v>
      </c>
      <c r="C116">
        <f t="shared" si="32"/>
        <v>1.654556718662625E-2</v>
      </c>
      <c r="D116">
        <f t="shared" si="32"/>
        <v>0.34611103472425764</v>
      </c>
      <c r="E116">
        <f t="shared" si="32"/>
        <v>0.31403787330755223</v>
      </c>
      <c r="F116">
        <f t="shared" si="32"/>
        <v>0.32770758175872494</v>
      </c>
      <c r="G116">
        <f t="shared" si="32"/>
        <v>0.31558518168016231</v>
      </c>
      <c r="H116">
        <f t="shared" si="32"/>
        <v>0.32946781010820997</v>
      </c>
      <c r="I116">
        <f t="shared" si="32"/>
        <v>0.33393933434530582</v>
      </c>
      <c r="J116">
        <f t="shared" si="32"/>
        <v>0.33541376339444806</v>
      </c>
      <c r="K116">
        <f t="shared" si="32"/>
        <v>0.33861151468210055</v>
      </c>
      <c r="L116">
        <f t="shared" si="32"/>
        <v>0.34103495628848624</v>
      </c>
      <c r="M116">
        <f t="shared" si="32"/>
        <v>0.34143210749580449</v>
      </c>
      <c r="N116">
        <f t="shared" si="32"/>
        <v>0.34340281727555522</v>
      </c>
      <c r="O116">
        <f t="shared" si="32"/>
        <v>0.34490288742954606</v>
      </c>
      <c r="P116">
        <f t="shared" si="32"/>
        <v>0.3458450184747433</v>
      </c>
      <c r="Q116">
        <f t="shared" si="32"/>
        <v>0.34585521811006936</v>
      </c>
      <c r="R116">
        <f t="shared" si="32"/>
        <v>0.34948023098029074</v>
      </c>
      <c r="S116">
        <f t="shared" si="32"/>
        <v>0.34871103266992415</v>
      </c>
      <c r="T116">
        <f t="shared" si="32"/>
        <v>0.3504250325076062</v>
      </c>
      <c r="U116">
        <f t="shared" si="32"/>
        <v>0.35194240575277397</v>
      </c>
      <c r="V116">
        <f t="shared" si="32"/>
        <v>0.35046531439864959</v>
      </c>
      <c r="W116">
        <f t="shared" si="32"/>
        <v>0.3511043116849053</v>
      </c>
      <c r="X116">
        <f t="shared" si="32"/>
        <v>0.35264889233089591</v>
      </c>
      <c r="Y116">
        <f t="shared" si="32"/>
        <v>0.35286282219673848</v>
      </c>
      <c r="Z116">
        <f t="shared" si="32"/>
        <v>0.35248404176132991</v>
      </c>
      <c r="AA116">
        <f t="shared" si="32"/>
        <v>0.35419461277539943</v>
      </c>
      <c r="AB116">
        <f t="shared" si="32"/>
        <v>0.35474677307644681</v>
      </c>
      <c r="AC116">
        <f t="shared" si="32"/>
        <v>0.35530544651138013</v>
      </c>
      <c r="AD116">
        <f t="shared" si="32"/>
        <v>0.35579835060833348</v>
      </c>
      <c r="AE116">
        <f t="shared" si="32"/>
        <v>0.35670964514184261</v>
      </c>
      <c r="AF116">
        <f t="shared" si="32"/>
        <v>0.35689879753720144</v>
      </c>
    </row>
    <row r="117" spans="2:32" x14ac:dyDescent="0.35">
      <c r="B117" t="s">
        <v>202</v>
      </c>
      <c r="C117">
        <f t="shared" si="32"/>
        <v>0.50125898424966364</v>
      </c>
      <c r="D117">
        <f t="shared" si="32"/>
        <v>8.3863357983309919E-2</v>
      </c>
      <c r="E117">
        <f t="shared" si="32"/>
        <v>0.10081002395597694</v>
      </c>
      <c r="F117">
        <f t="shared" si="32"/>
        <v>0.10033405263018444</v>
      </c>
      <c r="G117">
        <f t="shared" si="32"/>
        <v>0.10607249407273722</v>
      </c>
      <c r="H117">
        <f t="shared" si="32"/>
        <v>0.1057356802072373</v>
      </c>
      <c r="I117">
        <f t="shared" si="32"/>
        <v>0.10565011799794599</v>
      </c>
      <c r="J117">
        <f t="shared" si="32"/>
        <v>0.10637378686488048</v>
      </c>
      <c r="K117">
        <f t="shared" si="32"/>
        <v>0.10804150281586868</v>
      </c>
      <c r="L117">
        <f t="shared" si="32"/>
        <v>0.10867301455021758</v>
      </c>
      <c r="M117">
        <f t="shared" si="32"/>
        <v>0.1099914774168</v>
      </c>
      <c r="N117">
        <f t="shared" si="32"/>
        <v>0.11047330921932373</v>
      </c>
      <c r="O117">
        <f t="shared" si="32"/>
        <v>0.11092361983445313</v>
      </c>
      <c r="P117">
        <f t="shared" si="32"/>
        <v>0.1116225701039522</v>
      </c>
      <c r="Q117">
        <f t="shared" si="32"/>
        <v>0.11255965854970057</v>
      </c>
      <c r="R117">
        <f t="shared" si="32"/>
        <v>0.11202515697022755</v>
      </c>
      <c r="S117">
        <f t="shared" si="32"/>
        <v>0.1133617028700588</v>
      </c>
      <c r="T117">
        <f t="shared" si="32"/>
        <v>0.11361425440225405</v>
      </c>
      <c r="U117">
        <f t="shared" si="32"/>
        <v>0.11345083443106055</v>
      </c>
      <c r="V117">
        <f t="shared" si="32"/>
        <v>0.11509329186190996</v>
      </c>
      <c r="W117">
        <f t="shared" si="32"/>
        <v>0.1154780021721136</v>
      </c>
      <c r="X117">
        <f t="shared" si="32"/>
        <v>0.11548129931576147</v>
      </c>
      <c r="Y117">
        <f t="shared" si="32"/>
        <v>0.11612593058646306</v>
      </c>
      <c r="Z117">
        <f t="shared" si="32"/>
        <v>0.1170065984547617</v>
      </c>
      <c r="AA117">
        <f t="shared" si="32"/>
        <v>0.11690125598435175</v>
      </c>
      <c r="AB117">
        <f t="shared" si="32"/>
        <v>0.11724516250174218</v>
      </c>
      <c r="AC117">
        <f t="shared" si="32"/>
        <v>0.1175572028972532</v>
      </c>
      <c r="AD117">
        <f t="shared" si="32"/>
        <v>0.11786998795343062</v>
      </c>
      <c r="AE117">
        <f t="shared" si="32"/>
        <v>0.11798946945179706</v>
      </c>
      <c r="AF117">
        <f t="shared" si="32"/>
        <v>0.11847336394273641</v>
      </c>
    </row>
    <row r="119" spans="2:32" x14ac:dyDescent="0.35">
      <c r="B119" s="1"/>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1640625" defaultRowHeight="14.5" x14ac:dyDescent="0.35"/>
  <cols>
    <col min="1" max="1" width="26.1796875" customWidth="1"/>
    <col min="2" max="2" width="15.81640625" customWidth="1"/>
    <col min="3" max="35" width="10.453125" bestFit="1" customWidth="1"/>
  </cols>
  <sheetData>
    <row r="1" spans="1:34" x14ac:dyDescent="0.35">
      <c r="A1" s="1" t="s">
        <v>216</v>
      </c>
    </row>
    <row r="2" spans="1:34" s="1" customFormat="1" x14ac:dyDescent="0.3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35">
      <c r="A3" t="s">
        <v>168</v>
      </c>
      <c r="B3" s="19">
        <f>INDEX('AEO 2023 Table 52'!284:284,MATCH(B$2,'AEO 2022 Table 52'!$1:$1,0))</f>
        <v>0</v>
      </c>
      <c r="C3" s="19">
        <f>INDEX('AEO 2023 Table 52'!284:284,MATCH(C$2,'AEO 2023 Table 52'!$1:$1,0))</f>
        <v>0</v>
      </c>
      <c r="D3" s="19">
        <f>INDEX('AEO 2023 Table 52'!284:284,MATCH(D$2,'AEO 2023 Table 52'!$1:$1,0))</f>
        <v>0</v>
      </c>
      <c r="E3" s="19">
        <f>INDEX('AEO 2023 Table 52'!284:284,MATCH(E$2,'AEO 2023 Table 52'!$1:$1,0))</f>
        <v>0</v>
      </c>
      <c r="F3" s="19">
        <f>INDEX('AEO 2023 Table 52'!284:284,MATCH(F$2,'AEO 2023 Table 52'!$1:$1,0))</f>
        <v>0</v>
      </c>
      <c r="G3" s="19">
        <f>INDEX('AEO 2023 Table 52'!284:284,MATCH(G$2,'AEO 2023 Table 52'!$1:$1,0))</f>
        <v>0</v>
      </c>
      <c r="H3" s="19">
        <f>INDEX('AEO 2023 Table 52'!284:284,MATCH(H$2,'AEO 2023 Table 52'!$1:$1,0))</f>
        <v>0</v>
      </c>
      <c r="I3" s="19">
        <f>INDEX('AEO 2023 Table 52'!284:284,MATCH(I$2,'AEO 2023 Table 52'!$1:$1,0))</f>
        <v>0</v>
      </c>
      <c r="J3" s="19">
        <f>INDEX('AEO 2023 Table 52'!284:284,MATCH(J$2,'AEO 2023 Table 52'!$1:$1,0))</f>
        <v>0</v>
      </c>
      <c r="K3" s="19">
        <f>INDEX('AEO 2023 Table 52'!284:284,MATCH(K$2,'AEO 2023 Table 52'!$1:$1,0))</f>
        <v>0</v>
      </c>
      <c r="L3" s="19">
        <f>INDEX('AEO 2023 Table 52'!284:284,MATCH(L$2,'AEO 2023 Table 52'!$1:$1,0))</f>
        <v>0</v>
      </c>
      <c r="M3" s="19">
        <f>INDEX('AEO 2023 Table 52'!284:284,MATCH(M$2,'AEO 2023 Table 52'!$1:$1,0))</f>
        <v>0</v>
      </c>
      <c r="N3" s="19">
        <f>INDEX('AEO 2023 Table 52'!284:284,MATCH(N$2,'AEO 2023 Table 52'!$1:$1,0))</f>
        <v>0</v>
      </c>
      <c r="O3" s="19">
        <f>INDEX('AEO 2023 Table 52'!284:284,MATCH(O$2,'AEO 2023 Table 52'!$1:$1,0))</f>
        <v>0</v>
      </c>
      <c r="P3" s="19">
        <f>INDEX('AEO 2023 Table 52'!284:284,MATCH(P$2,'AEO 2023 Table 52'!$1:$1,0))</f>
        <v>0</v>
      </c>
      <c r="Q3" s="19">
        <f>INDEX('AEO 2023 Table 52'!284:284,MATCH(Q$2,'AEO 2023 Table 52'!$1:$1,0))</f>
        <v>0</v>
      </c>
      <c r="R3" s="19">
        <f>INDEX('AEO 2023 Table 52'!284:284,MATCH(R$2,'AEO 2023 Table 52'!$1:$1,0))</f>
        <v>0</v>
      </c>
      <c r="S3" s="19">
        <f>INDEX('AEO 2023 Table 52'!284:284,MATCH(S$2,'AEO 2023 Table 52'!$1:$1,0))</f>
        <v>0</v>
      </c>
      <c r="T3" s="19">
        <f>INDEX('AEO 2023 Table 52'!284:284,MATCH(T$2,'AEO 2023 Table 52'!$1:$1,0))</f>
        <v>0</v>
      </c>
      <c r="U3" s="19">
        <f>INDEX('AEO 2023 Table 52'!284:284,MATCH(U$2,'AEO 2023 Table 52'!$1:$1,0))</f>
        <v>0</v>
      </c>
      <c r="V3" s="19">
        <f>INDEX('AEO 2023 Table 52'!284:284,MATCH(V$2,'AEO 2023 Table 52'!$1:$1,0))</f>
        <v>0</v>
      </c>
      <c r="W3" s="19">
        <f>INDEX('AEO 2023 Table 52'!284:284,MATCH(W$2,'AEO 2023 Table 52'!$1:$1,0))</f>
        <v>0</v>
      </c>
      <c r="X3" s="19">
        <f>INDEX('AEO 2023 Table 52'!284:284,MATCH(X$2,'AEO 2023 Table 52'!$1:$1,0))</f>
        <v>0</v>
      </c>
      <c r="Y3" s="19">
        <f>INDEX('AEO 2023 Table 52'!284:284,MATCH(Y$2,'AEO 2023 Table 52'!$1:$1,0))</f>
        <v>0</v>
      </c>
      <c r="Z3" s="19">
        <f>INDEX('AEO 2023 Table 52'!284:284,MATCH(Z$2,'AEO 2023 Table 52'!$1:$1,0))</f>
        <v>0</v>
      </c>
      <c r="AA3" s="19">
        <f>INDEX('AEO 2023 Table 52'!284:284,MATCH(AA$2,'AEO 2023 Table 52'!$1:$1,0))</f>
        <v>0</v>
      </c>
      <c r="AB3" s="19">
        <f>INDEX('AEO 2023 Table 52'!284:284,MATCH(AB$2,'AEO 2023 Table 52'!$1:$1,0))</f>
        <v>0</v>
      </c>
      <c r="AC3" s="19">
        <f>INDEX('AEO 2023 Table 52'!284:284,MATCH(AC$2,'AEO 2023 Table 52'!$1:$1,0))</f>
        <v>0</v>
      </c>
      <c r="AD3" s="19">
        <f>INDEX('AEO 2023 Table 52'!284:284,MATCH(AD$2,'AEO 2023 Table 52'!$1:$1,0))</f>
        <v>0</v>
      </c>
      <c r="AE3" s="19">
        <f>INDEX('AEO 2023 Table 52'!284:284,MATCH(AE$2,'AEO 2023 Table 52'!$1:$1,0))</f>
        <v>0</v>
      </c>
    </row>
    <row r="4" spans="1:34" x14ac:dyDescent="0.35">
      <c r="A4" t="s">
        <v>169</v>
      </c>
      <c r="B4" s="19">
        <f>INDEX('AEO 2022 Table 52'!272:272,MATCH(B$2,'AEO 2022 Table 52'!$1:$1,0))</f>
        <v>82.185944000000006</v>
      </c>
      <c r="C4" s="19">
        <f>INDEX('AEO 2023 Table 52'!285:285,MATCH(C$2,'AEO 2023 Table 52'!$1:$1,0))</f>
        <v>88.413826</v>
      </c>
      <c r="D4" s="19">
        <f>INDEX('AEO 2023 Table 52'!285:285,MATCH(D$2,'AEO 2023 Table 52'!$1:$1,0))</f>
        <v>86.753883000000002</v>
      </c>
      <c r="E4" s="19">
        <f>INDEX('AEO 2023 Table 52'!285:285,MATCH(E$2,'AEO 2023 Table 52'!$1:$1,0))</f>
        <v>85.013405000000006</v>
      </c>
      <c r="F4" s="19">
        <f>INDEX('AEO 2023 Table 52'!285:285,MATCH(F$2,'AEO 2023 Table 52'!$1:$1,0))</f>
        <v>83.067131000000003</v>
      </c>
      <c r="G4" s="19">
        <f>INDEX('AEO 2023 Table 52'!285:285,MATCH(G$2,'AEO 2023 Table 52'!$1:$1,0))</f>
        <v>81.609947000000005</v>
      </c>
      <c r="H4" s="19">
        <f>INDEX('AEO 2023 Table 52'!285:285,MATCH(H$2,'AEO 2023 Table 52'!$1:$1,0))</f>
        <v>80.089516000000003</v>
      </c>
      <c r="I4" s="19">
        <f>INDEX('AEO 2023 Table 52'!285:285,MATCH(I$2,'AEO 2023 Table 52'!$1:$1,0))</f>
        <v>78.676445000000001</v>
      </c>
      <c r="J4" s="19">
        <f>INDEX('AEO 2023 Table 52'!285:285,MATCH(J$2,'AEO 2023 Table 52'!$1:$1,0))</f>
        <v>77.448882999999995</v>
      </c>
      <c r="K4" s="19">
        <f>INDEX('AEO 2023 Table 52'!285:285,MATCH(K$2,'AEO 2023 Table 52'!$1:$1,0))</f>
        <v>76.287979000000007</v>
      </c>
      <c r="L4" s="19">
        <f>INDEX('AEO 2023 Table 52'!285:285,MATCH(L$2,'AEO 2023 Table 52'!$1:$1,0))</f>
        <v>75.183509999999998</v>
      </c>
      <c r="M4" s="19">
        <f>INDEX('AEO 2023 Table 52'!285:285,MATCH(M$2,'AEO 2023 Table 52'!$1:$1,0))</f>
        <v>74.119263000000004</v>
      </c>
      <c r="N4" s="19">
        <f>INDEX('AEO 2023 Table 52'!285:285,MATCH(N$2,'AEO 2023 Table 52'!$1:$1,0))</f>
        <v>73.115295000000003</v>
      </c>
      <c r="O4" s="19">
        <f>INDEX('AEO 2023 Table 52'!285:285,MATCH(O$2,'AEO 2023 Table 52'!$1:$1,0))</f>
        <v>72.144890000000004</v>
      </c>
      <c r="P4" s="19">
        <f>INDEX('AEO 2023 Table 52'!285:285,MATCH(P$2,'AEO 2023 Table 52'!$1:$1,0))</f>
        <v>71.227722</v>
      </c>
      <c r="Q4" s="19">
        <f>INDEX('AEO 2023 Table 52'!285:285,MATCH(Q$2,'AEO 2023 Table 52'!$1:$1,0))</f>
        <v>70.358390999999997</v>
      </c>
      <c r="R4" s="19">
        <f>INDEX('AEO 2023 Table 52'!285:285,MATCH(R$2,'AEO 2023 Table 52'!$1:$1,0))</f>
        <v>69.525040000000004</v>
      </c>
      <c r="S4" s="19">
        <f>INDEX('AEO 2023 Table 52'!285:285,MATCH(S$2,'AEO 2023 Table 52'!$1:$1,0))</f>
        <v>68.721503999999996</v>
      </c>
      <c r="T4" s="19">
        <f>INDEX('AEO 2023 Table 52'!285:285,MATCH(T$2,'AEO 2023 Table 52'!$1:$1,0))</f>
        <v>67.976676999999995</v>
      </c>
      <c r="U4" s="19">
        <f>INDEX('AEO 2023 Table 52'!285:285,MATCH(U$2,'AEO 2023 Table 52'!$1:$1,0))</f>
        <v>67.251037999999994</v>
      </c>
      <c r="V4" s="19">
        <f>INDEX('AEO 2023 Table 52'!285:285,MATCH(V$2,'AEO 2023 Table 52'!$1:$1,0))</f>
        <v>66.561233999999999</v>
      </c>
      <c r="W4" s="19">
        <f>INDEX('AEO 2023 Table 52'!285:285,MATCH(W$2,'AEO 2023 Table 52'!$1:$1,0))</f>
        <v>65.906372000000005</v>
      </c>
      <c r="X4" s="19">
        <f>INDEX('AEO 2023 Table 52'!285:285,MATCH(X$2,'AEO 2023 Table 52'!$1:$1,0))</f>
        <v>65.275238000000002</v>
      </c>
      <c r="Y4" s="19">
        <f>INDEX('AEO 2023 Table 52'!285:285,MATCH(Y$2,'AEO 2023 Table 52'!$1:$1,0))</f>
        <v>64.666297999999998</v>
      </c>
      <c r="Z4" s="19">
        <f>INDEX('AEO 2023 Table 52'!285:285,MATCH(Z$2,'AEO 2023 Table 52'!$1:$1,0))</f>
        <v>64.086440999999994</v>
      </c>
      <c r="AA4" s="19">
        <f>INDEX('AEO 2023 Table 52'!285:285,MATCH(AA$2,'AEO 2023 Table 52'!$1:$1,0))</f>
        <v>63.533180000000002</v>
      </c>
      <c r="AB4" s="19">
        <f>INDEX('AEO 2023 Table 52'!285:285,MATCH(AB$2,'AEO 2023 Table 52'!$1:$1,0))</f>
        <v>63.005938999999998</v>
      </c>
      <c r="AC4" s="19">
        <f>INDEX('AEO 2023 Table 52'!285:285,MATCH(AC$2,'AEO 2023 Table 52'!$1:$1,0))</f>
        <v>62.503478999999999</v>
      </c>
      <c r="AD4" s="19">
        <f>INDEX('AEO 2023 Table 52'!285:285,MATCH(AD$2,'AEO 2023 Table 52'!$1:$1,0))</f>
        <v>62.024666000000003</v>
      </c>
      <c r="AE4" s="19">
        <f>INDEX('AEO 2023 Table 52'!285:285,MATCH(AE$2,'AEO 2023 Table 52'!$1:$1,0))</f>
        <v>61.545715000000001</v>
      </c>
      <c r="AF4" s="19"/>
      <c r="AG4" s="19"/>
      <c r="AH4" s="19"/>
    </row>
    <row r="5" spans="1:34" x14ac:dyDescent="0.35">
      <c r="A5" t="s">
        <v>170</v>
      </c>
      <c r="B5" s="19">
        <f>INDEX('AEO 2022 Table 52'!273:273,MATCH(B$2,'AEO 2022 Table 52'!$1:$1,0))</f>
        <v>75.317527999999996</v>
      </c>
      <c r="C5" s="19">
        <f>INDEX('AEO 2023 Table 52'!286:286,MATCH(C$2,'AEO 2023 Table 52'!$1:$1,0))</f>
        <v>76.597381999999996</v>
      </c>
      <c r="D5" s="19">
        <f>INDEX('AEO 2023 Table 52'!286:286,MATCH(D$2,'AEO 2023 Table 52'!$1:$1,0))</f>
        <v>74.998749000000004</v>
      </c>
      <c r="E5" s="19">
        <f>INDEX('AEO 2023 Table 52'!286:286,MATCH(E$2,'AEO 2023 Table 52'!$1:$1,0))</f>
        <v>73.457831999999996</v>
      </c>
      <c r="F5" s="19">
        <f>INDEX('AEO 2023 Table 52'!286:286,MATCH(F$2,'AEO 2023 Table 52'!$1:$1,0))</f>
        <v>71.723327999999995</v>
      </c>
      <c r="G5" s="19">
        <f>INDEX('AEO 2023 Table 52'!286:286,MATCH(G$2,'AEO 2023 Table 52'!$1:$1,0))</f>
        <v>70.369652000000002</v>
      </c>
      <c r="H5" s="19">
        <f>INDEX('AEO 2023 Table 52'!286:286,MATCH(H$2,'AEO 2023 Table 52'!$1:$1,0))</f>
        <v>68.994606000000005</v>
      </c>
      <c r="I5" s="19">
        <f>INDEX('AEO 2023 Table 52'!286:286,MATCH(I$2,'AEO 2023 Table 52'!$1:$1,0))</f>
        <v>67.651779000000005</v>
      </c>
      <c r="J5" s="19">
        <f>INDEX('AEO 2023 Table 52'!286:286,MATCH(J$2,'AEO 2023 Table 52'!$1:$1,0))</f>
        <v>66.499083999999996</v>
      </c>
      <c r="K5" s="19">
        <f>INDEX('AEO 2023 Table 52'!286:286,MATCH(K$2,'AEO 2023 Table 52'!$1:$1,0))</f>
        <v>65.403351000000001</v>
      </c>
      <c r="L5" s="19">
        <f>INDEX('AEO 2023 Table 52'!286:286,MATCH(L$2,'AEO 2023 Table 52'!$1:$1,0))</f>
        <v>64.363067999999998</v>
      </c>
      <c r="M5" s="19">
        <f>INDEX('AEO 2023 Table 52'!286:286,MATCH(M$2,'AEO 2023 Table 52'!$1:$1,0))</f>
        <v>63.372489999999999</v>
      </c>
      <c r="N5" s="19">
        <f>INDEX('AEO 2023 Table 52'!286:286,MATCH(N$2,'AEO 2023 Table 52'!$1:$1,0))</f>
        <v>62.423546000000002</v>
      </c>
      <c r="O5" s="19">
        <f>INDEX('AEO 2023 Table 52'!286:286,MATCH(O$2,'AEO 2023 Table 52'!$1:$1,0))</f>
        <v>61.473742999999999</v>
      </c>
      <c r="P5" s="19">
        <f>INDEX('AEO 2023 Table 52'!286:286,MATCH(P$2,'AEO 2023 Table 52'!$1:$1,0))</f>
        <v>60.572392000000001</v>
      </c>
      <c r="Q5" s="19">
        <f>INDEX('AEO 2023 Table 52'!286:286,MATCH(Q$2,'AEO 2023 Table 52'!$1:$1,0))</f>
        <v>59.705638999999998</v>
      </c>
      <c r="R5" s="19">
        <f>INDEX('AEO 2023 Table 52'!286:286,MATCH(R$2,'AEO 2023 Table 52'!$1:$1,0))</f>
        <v>58.890948999999999</v>
      </c>
      <c r="S5" s="19">
        <f>INDEX('AEO 2023 Table 52'!286:286,MATCH(S$2,'AEO 2023 Table 52'!$1:$1,0))</f>
        <v>58.119762000000001</v>
      </c>
      <c r="T5" s="19">
        <f>INDEX('AEO 2023 Table 52'!286:286,MATCH(T$2,'AEO 2023 Table 52'!$1:$1,0))</f>
        <v>57.377068000000001</v>
      </c>
      <c r="U5" s="19">
        <f>INDEX('AEO 2023 Table 52'!286:286,MATCH(U$2,'AEO 2023 Table 52'!$1:$1,0))</f>
        <v>56.681637000000002</v>
      </c>
      <c r="V5" s="19">
        <f>INDEX('AEO 2023 Table 52'!286:286,MATCH(V$2,'AEO 2023 Table 52'!$1:$1,0))</f>
        <v>56.019474000000002</v>
      </c>
      <c r="W5" s="19">
        <f>INDEX('AEO 2023 Table 52'!286:286,MATCH(W$2,'AEO 2023 Table 52'!$1:$1,0))</f>
        <v>55.388103000000001</v>
      </c>
      <c r="X5" s="19">
        <f>INDEX('AEO 2023 Table 52'!286:286,MATCH(X$2,'AEO 2023 Table 52'!$1:$1,0))</f>
        <v>54.788863999999997</v>
      </c>
      <c r="Y5" s="19">
        <f>INDEX('AEO 2023 Table 52'!286:286,MATCH(Y$2,'AEO 2023 Table 52'!$1:$1,0))</f>
        <v>54.221718000000003</v>
      </c>
      <c r="Z5" s="19">
        <f>INDEX('AEO 2023 Table 52'!286:286,MATCH(Z$2,'AEO 2023 Table 52'!$1:$1,0))</f>
        <v>53.678485999999999</v>
      </c>
      <c r="AA5" s="19">
        <f>INDEX('AEO 2023 Table 52'!286:286,MATCH(AA$2,'AEO 2023 Table 52'!$1:$1,0))</f>
        <v>53.162094000000003</v>
      </c>
      <c r="AB5" s="19">
        <f>INDEX('AEO 2023 Table 52'!286:286,MATCH(AB$2,'AEO 2023 Table 52'!$1:$1,0))</f>
        <v>52.671439999999997</v>
      </c>
      <c r="AC5" s="19">
        <f>INDEX('AEO 2023 Table 52'!286:286,MATCH(AC$2,'AEO 2023 Table 52'!$1:$1,0))</f>
        <v>52.203907000000001</v>
      </c>
      <c r="AD5" s="19">
        <f>INDEX('AEO 2023 Table 52'!286:286,MATCH(AD$2,'AEO 2023 Table 52'!$1:$1,0))</f>
        <v>51.756675999999999</v>
      </c>
      <c r="AE5" s="19">
        <f>INDEX('AEO 2023 Table 52'!286:286,MATCH(AE$2,'AEO 2023 Table 52'!$1:$1,0))</f>
        <v>51.309047999999997</v>
      </c>
      <c r="AF5" s="19"/>
      <c r="AG5" s="19"/>
      <c r="AH5" s="19"/>
    </row>
    <row r="6" spans="1:34" x14ac:dyDescent="0.35">
      <c r="A6" t="s">
        <v>171</v>
      </c>
      <c r="B6" s="19">
        <f>INDEX('AEO 2022 Table 52'!274:274,MATCH(B$2,'AEO 2022 Table 52'!$1:$1,0))</f>
        <v>74.440285000000003</v>
      </c>
      <c r="C6" s="19">
        <f>INDEX('AEO 2023 Table 52'!287:287,MATCH(C$2,'AEO 2023 Table 52'!$1:$1,0))</f>
        <v>78.524833999999998</v>
      </c>
      <c r="D6" s="19">
        <f>INDEX('AEO 2023 Table 52'!287:287,MATCH(D$2,'AEO 2023 Table 52'!$1:$1,0))</f>
        <v>77.078856999999999</v>
      </c>
      <c r="E6" s="19">
        <f>INDEX('AEO 2023 Table 52'!287:287,MATCH(E$2,'AEO 2023 Table 52'!$1:$1,0))</f>
        <v>75.570296999999997</v>
      </c>
      <c r="F6" s="19">
        <f>INDEX('AEO 2023 Table 52'!287:287,MATCH(F$2,'AEO 2023 Table 52'!$1:$1,0))</f>
        <v>73.876739999999998</v>
      </c>
      <c r="G6" s="19">
        <f>INDEX('AEO 2023 Table 52'!287:287,MATCH(G$2,'AEO 2023 Table 52'!$1:$1,0))</f>
        <v>72.484634</v>
      </c>
      <c r="H6" s="19">
        <f>INDEX('AEO 2023 Table 52'!287:287,MATCH(H$2,'AEO 2023 Table 52'!$1:$1,0))</f>
        <v>71.100677000000005</v>
      </c>
      <c r="I6" s="19">
        <f>INDEX('AEO 2023 Table 52'!287:287,MATCH(I$2,'AEO 2023 Table 52'!$1:$1,0))</f>
        <v>69.723647999999997</v>
      </c>
      <c r="J6" s="19">
        <f>INDEX('AEO 2023 Table 52'!287:287,MATCH(J$2,'AEO 2023 Table 52'!$1:$1,0))</f>
        <v>68.536873</v>
      </c>
      <c r="K6" s="19">
        <f>INDEX('AEO 2023 Table 52'!287:287,MATCH(K$2,'AEO 2023 Table 52'!$1:$1,0))</f>
        <v>67.406784000000002</v>
      </c>
      <c r="L6" s="19">
        <f>INDEX('AEO 2023 Table 52'!287:287,MATCH(L$2,'AEO 2023 Table 52'!$1:$1,0))</f>
        <v>66.334450000000004</v>
      </c>
      <c r="M6" s="19">
        <f>INDEX('AEO 2023 Table 52'!287:287,MATCH(M$2,'AEO 2023 Table 52'!$1:$1,0))</f>
        <v>65.309967</v>
      </c>
      <c r="N6" s="19">
        <f>INDEX('AEO 2023 Table 52'!287:287,MATCH(N$2,'AEO 2023 Table 52'!$1:$1,0))</f>
        <v>64.322777000000002</v>
      </c>
      <c r="O6" s="19">
        <f>INDEX('AEO 2023 Table 52'!287:287,MATCH(O$2,'AEO 2023 Table 52'!$1:$1,0))</f>
        <v>63.348388999999997</v>
      </c>
      <c r="P6" s="19">
        <f>INDEX('AEO 2023 Table 52'!287:287,MATCH(P$2,'AEO 2023 Table 52'!$1:$1,0))</f>
        <v>62.411422999999999</v>
      </c>
      <c r="Q6" s="19">
        <f>INDEX('AEO 2023 Table 52'!287:287,MATCH(Q$2,'AEO 2023 Table 52'!$1:$1,0))</f>
        <v>61.519599999999997</v>
      </c>
      <c r="R6" s="19">
        <f>INDEX('AEO 2023 Table 52'!287:287,MATCH(R$2,'AEO 2023 Table 52'!$1:$1,0))</f>
        <v>60.684131999999998</v>
      </c>
      <c r="S6" s="19">
        <f>INDEX('AEO 2023 Table 52'!287:287,MATCH(S$2,'AEO 2023 Table 52'!$1:$1,0))</f>
        <v>59.891643999999999</v>
      </c>
      <c r="T6" s="19">
        <f>INDEX('AEO 2023 Table 52'!287:287,MATCH(T$2,'AEO 2023 Table 52'!$1:$1,0))</f>
        <v>59.131507999999997</v>
      </c>
      <c r="U6" s="19">
        <f>INDEX('AEO 2023 Table 52'!287:287,MATCH(U$2,'AEO 2023 Table 52'!$1:$1,0))</f>
        <v>58.415112000000001</v>
      </c>
      <c r="V6" s="19">
        <f>INDEX('AEO 2023 Table 52'!287:287,MATCH(V$2,'AEO 2023 Table 52'!$1:$1,0))</f>
        <v>57.732002000000001</v>
      </c>
      <c r="W6" s="19">
        <f>INDEX('AEO 2023 Table 52'!287:287,MATCH(W$2,'AEO 2023 Table 52'!$1:$1,0))</f>
        <v>57.080207999999999</v>
      </c>
      <c r="X6" s="19">
        <f>INDEX('AEO 2023 Table 52'!287:287,MATCH(X$2,'AEO 2023 Table 52'!$1:$1,0))</f>
        <v>56.460631999999997</v>
      </c>
      <c r="Y6" s="19">
        <f>INDEX('AEO 2023 Table 52'!287:287,MATCH(Y$2,'AEO 2023 Table 52'!$1:$1,0))</f>
        <v>55.874240999999998</v>
      </c>
      <c r="Z6" s="19">
        <f>INDEX('AEO 2023 Table 52'!287:287,MATCH(Z$2,'AEO 2023 Table 52'!$1:$1,0))</f>
        <v>55.312679000000003</v>
      </c>
      <c r="AA6" s="19">
        <f>INDEX('AEO 2023 Table 52'!287:287,MATCH(AA$2,'AEO 2023 Table 52'!$1:$1,0))</f>
        <v>54.778666999999999</v>
      </c>
      <c r="AB6" s="19">
        <f>INDEX('AEO 2023 Table 52'!287:287,MATCH(AB$2,'AEO 2023 Table 52'!$1:$1,0))</f>
        <v>54.271225000000001</v>
      </c>
      <c r="AC6" s="19">
        <f>INDEX('AEO 2023 Table 52'!287:287,MATCH(AC$2,'AEO 2023 Table 52'!$1:$1,0))</f>
        <v>53.787669999999999</v>
      </c>
      <c r="AD6" s="19">
        <f>INDEX('AEO 2023 Table 52'!287:287,MATCH(AD$2,'AEO 2023 Table 52'!$1:$1,0))</f>
        <v>53.324505000000002</v>
      </c>
      <c r="AE6" s="19">
        <f>INDEX('AEO 2023 Table 52'!287:287,MATCH(AE$2,'AEO 2023 Table 52'!$1:$1,0))</f>
        <v>52.862124999999999</v>
      </c>
      <c r="AF6" s="19"/>
      <c r="AG6" s="19"/>
      <c r="AH6" s="19"/>
    </row>
    <row r="7" spans="1:34" x14ac:dyDescent="0.35">
      <c r="A7" t="s">
        <v>172</v>
      </c>
      <c r="B7" s="19">
        <f>INDEX('AEO 2022 Table 52'!275:275,MATCH(B$2,'AEO 2022 Table 52'!$1:$1,0))</f>
        <v>83.464187999999993</v>
      </c>
      <c r="C7" s="19">
        <f>INDEX('AEO 2023 Table 52'!288:288,MATCH(C$2,'AEO 2023 Table 52'!$1:$1,0))</f>
        <v>83.659392999999994</v>
      </c>
      <c r="D7" s="19">
        <f>INDEX('AEO 2023 Table 52'!288:288,MATCH(D$2,'AEO 2023 Table 52'!$1:$1,0))</f>
        <v>82.113517999999999</v>
      </c>
      <c r="E7" s="19">
        <f>INDEX('AEO 2023 Table 52'!288:288,MATCH(E$2,'AEO 2023 Table 52'!$1:$1,0))</f>
        <v>80.522766000000004</v>
      </c>
      <c r="F7" s="19">
        <f>INDEX('AEO 2023 Table 52'!288:288,MATCH(F$2,'AEO 2023 Table 52'!$1:$1,0))</f>
        <v>78.765709000000001</v>
      </c>
      <c r="G7" s="19">
        <f>INDEX('AEO 2023 Table 52'!288:288,MATCH(G$2,'AEO 2023 Table 52'!$1:$1,0))</f>
        <v>77.256675999999999</v>
      </c>
      <c r="H7" s="19">
        <f>INDEX('AEO 2023 Table 52'!288:288,MATCH(H$2,'AEO 2023 Table 52'!$1:$1,0))</f>
        <v>75.733131</v>
      </c>
      <c r="I7" s="19">
        <f>INDEX('AEO 2023 Table 52'!288:288,MATCH(I$2,'AEO 2023 Table 52'!$1:$1,0))</f>
        <v>74.230919</v>
      </c>
      <c r="J7" s="19">
        <f>INDEX('AEO 2023 Table 52'!288:288,MATCH(J$2,'AEO 2023 Table 52'!$1:$1,0))</f>
        <v>72.938498999999993</v>
      </c>
      <c r="K7" s="19">
        <f>INDEX('AEO 2023 Table 52'!288:288,MATCH(K$2,'AEO 2023 Table 52'!$1:$1,0))</f>
        <v>71.713448</v>
      </c>
      <c r="L7" s="19">
        <f>INDEX('AEO 2023 Table 52'!288:288,MATCH(L$2,'AEO 2023 Table 52'!$1:$1,0))</f>
        <v>70.544372999999993</v>
      </c>
      <c r="M7" s="19">
        <f>INDEX('AEO 2023 Table 52'!288:288,MATCH(M$2,'AEO 2023 Table 52'!$1:$1,0))</f>
        <v>69.429985000000002</v>
      </c>
      <c r="N7" s="19">
        <f>INDEX('AEO 2023 Table 52'!288:288,MATCH(N$2,'AEO 2023 Table 52'!$1:$1,0))</f>
        <v>68.358574000000004</v>
      </c>
      <c r="O7" s="19">
        <f>INDEX('AEO 2023 Table 52'!288:288,MATCH(O$2,'AEO 2023 Table 52'!$1:$1,0))</f>
        <v>67.312454000000002</v>
      </c>
      <c r="P7" s="19">
        <f>INDEX('AEO 2023 Table 52'!288:288,MATCH(P$2,'AEO 2023 Table 52'!$1:$1,0))</f>
        <v>66.305556999999993</v>
      </c>
      <c r="Q7" s="19">
        <f>INDEX('AEO 2023 Table 52'!288:288,MATCH(Q$2,'AEO 2023 Table 52'!$1:$1,0))</f>
        <v>65.357094000000004</v>
      </c>
      <c r="R7" s="19">
        <f>INDEX('AEO 2023 Table 52'!288:288,MATCH(R$2,'AEO 2023 Table 52'!$1:$1,0))</f>
        <v>64.459220999999999</v>
      </c>
      <c r="S7" s="19">
        <f>INDEX('AEO 2023 Table 52'!288:288,MATCH(S$2,'AEO 2023 Table 52'!$1:$1,0))</f>
        <v>63.599429999999998</v>
      </c>
      <c r="T7" s="19">
        <f>INDEX('AEO 2023 Table 52'!288:288,MATCH(T$2,'AEO 2023 Table 52'!$1:$1,0))</f>
        <v>62.781261000000001</v>
      </c>
      <c r="U7" s="19">
        <f>INDEX('AEO 2023 Table 52'!288:288,MATCH(U$2,'AEO 2023 Table 52'!$1:$1,0))</f>
        <v>62.006481000000001</v>
      </c>
      <c r="V7" s="19">
        <f>INDEX('AEO 2023 Table 52'!288:288,MATCH(V$2,'AEO 2023 Table 52'!$1:$1,0))</f>
        <v>61.267918000000002</v>
      </c>
      <c r="W7" s="19">
        <f>INDEX('AEO 2023 Table 52'!288:288,MATCH(W$2,'AEO 2023 Table 52'!$1:$1,0))</f>
        <v>60.564976000000001</v>
      </c>
      <c r="X7" s="19">
        <f>INDEX('AEO 2023 Table 52'!288:288,MATCH(X$2,'AEO 2023 Table 52'!$1:$1,0))</f>
        <v>59.895012000000001</v>
      </c>
      <c r="Y7" s="19">
        <f>INDEX('AEO 2023 Table 52'!288:288,MATCH(Y$2,'AEO 2023 Table 52'!$1:$1,0))</f>
        <v>59.256968999999998</v>
      </c>
      <c r="Z7" s="19">
        <f>INDEX('AEO 2023 Table 52'!288:288,MATCH(Z$2,'AEO 2023 Table 52'!$1:$1,0))</f>
        <v>58.647357999999997</v>
      </c>
      <c r="AA7" s="19">
        <f>INDEX('AEO 2023 Table 52'!288:288,MATCH(AA$2,'AEO 2023 Table 52'!$1:$1,0))</f>
        <v>58.066391000000003</v>
      </c>
      <c r="AB7" s="19">
        <f>INDEX('AEO 2023 Table 52'!288:288,MATCH(AB$2,'AEO 2023 Table 52'!$1:$1,0))</f>
        <v>57.513969000000003</v>
      </c>
      <c r="AC7" s="19">
        <f>INDEX('AEO 2023 Table 52'!288:288,MATCH(AC$2,'AEO 2023 Table 52'!$1:$1,0))</f>
        <v>56.987456999999999</v>
      </c>
      <c r="AD7" s="19">
        <f>INDEX('AEO 2023 Table 52'!288:288,MATCH(AD$2,'AEO 2023 Table 52'!$1:$1,0))</f>
        <v>56.483753</v>
      </c>
      <c r="AE7" s="19">
        <f>INDEX('AEO 2023 Table 52'!288:288,MATCH(AE$2,'AEO 2023 Table 52'!$1:$1,0))</f>
        <v>55.982346</v>
      </c>
      <c r="AF7" s="19"/>
      <c r="AG7" s="19"/>
      <c r="AH7" s="19"/>
    </row>
    <row r="8" spans="1:34" x14ac:dyDescent="0.35">
      <c r="A8" t="s">
        <v>173</v>
      </c>
      <c r="B8" s="19">
        <f>INDEX('AEO 2022 Table 52'!276:276,MATCH(B$2,'AEO 2022 Table 52'!$1:$1,0))</f>
        <v>0</v>
      </c>
      <c r="C8" s="19">
        <f>INDEX('AEO 2023 Table 52'!289:289,MATCH(C$2,'AEO 2023 Table 52'!$1:$1,0))</f>
        <v>0</v>
      </c>
      <c r="D8" s="19">
        <f>INDEX('AEO 2023 Table 52'!289:289,MATCH(D$2,'AEO 2023 Table 52'!$1:$1,0))</f>
        <v>0</v>
      </c>
      <c r="E8" s="19">
        <f>INDEX('AEO 2023 Table 52'!289:289,MATCH(E$2,'AEO 2023 Table 52'!$1:$1,0))</f>
        <v>0</v>
      </c>
      <c r="F8" s="19">
        <f>INDEX('AEO 2023 Table 52'!289:289,MATCH(F$2,'AEO 2023 Table 52'!$1:$1,0))</f>
        <v>0</v>
      </c>
      <c r="G8" s="19">
        <f>INDEX('AEO 2023 Table 52'!289:289,MATCH(G$2,'AEO 2023 Table 52'!$1:$1,0))</f>
        <v>0</v>
      </c>
      <c r="H8" s="19">
        <f>INDEX('AEO 2023 Table 52'!289:289,MATCH(H$2,'AEO 2023 Table 52'!$1:$1,0))</f>
        <v>0</v>
      </c>
      <c r="I8" s="19">
        <f>INDEX('AEO 2023 Table 52'!289:289,MATCH(I$2,'AEO 2023 Table 52'!$1:$1,0))</f>
        <v>0</v>
      </c>
      <c r="J8" s="19">
        <f>INDEX('AEO 2023 Table 52'!289:289,MATCH(J$2,'AEO 2023 Table 52'!$1:$1,0))</f>
        <v>0</v>
      </c>
      <c r="K8" s="19">
        <f>INDEX('AEO 2023 Table 52'!289:289,MATCH(K$2,'AEO 2023 Table 52'!$1:$1,0))</f>
        <v>0</v>
      </c>
      <c r="L8" s="19">
        <f>INDEX('AEO 2023 Table 52'!289:289,MATCH(L$2,'AEO 2023 Table 52'!$1:$1,0))</f>
        <v>0</v>
      </c>
      <c r="M8" s="19">
        <f>INDEX('AEO 2023 Table 52'!289:289,MATCH(M$2,'AEO 2023 Table 52'!$1:$1,0))</f>
        <v>0</v>
      </c>
      <c r="N8" s="19">
        <f>INDEX('AEO 2023 Table 52'!289:289,MATCH(N$2,'AEO 2023 Table 52'!$1:$1,0))</f>
        <v>0</v>
      </c>
      <c r="O8" s="19">
        <f>INDEX('AEO 2023 Table 52'!289:289,MATCH(O$2,'AEO 2023 Table 52'!$1:$1,0))</f>
        <v>0</v>
      </c>
      <c r="P8" s="19">
        <f>INDEX('AEO 2023 Table 52'!289:289,MATCH(P$2,'AEO 2023 Table 52'!$1:$1,0))</f>
        <v>0</v>
      </c>
      <c r="Q8" s="19">
        <f>INDEX('AEO 2023 Table 52'!289:289,MATCH(Q$2,'AEO 2023 Table 52'!$1:$1,0))</f>
        <v>0</v>
      </c>
      <c r="R8" s="19">
        <f>INDEX('AEO 2023 Table 52'!289:289,MATCH(R$2,'AEO 2023 Table 52'!$1:$1,0))</f>
        <v>0</v>
      </c>
      <c r="S8" s="19">
        <f>INDEX('AEO 2023 Table 52'!289:289,MATCH(S$2,'AEO 2023 Table 52'!$1:$1,0))</f>
        <v>0</v>
      </c>
      <c r="T8" s="19">
        <f>INDEX('AEO 2023 Table 52'!289:289,MATCH(T$2,'AEO 2023 Table 52'!$1:$1,0))</f>
        <v>0</v>
      </c>
      <c r="U8" s="19">
        <f>INDEX('AEO 2023 Table 52'!289:289,MATCH(U$2,'AEO 2023 Table 52'!$1:$1,0))</f>
        <v>0</v>
      </c>
      <c r="V8" s="19">
        <f>INDEX('AEO 2023 Table 52'!289:289,MATCH(V$2,'AEO 2023 Table 52'!$1:$1,0))</f>
        <v>0</v>
      </c>
      <c r="W8" s="19">
        <f>INDEX('AEO 2023 Table 52'!289:289,MATCH(W$2,'AEO 2023 Table 52'!$1:$1,0))</f>
        <v>0</v>
      </c>
      <c r="X8" s="19">
        <f>INDEX('AEO 2023 Table 52'!289:289,MATCH(X$2,'AEO 2023 Table 52'!$1:$1,0))</f>
        <v>0</v>
      </c>
      <c r="Y8" s="19">
        <f>INDEX('AEO 2023 Table 52'!289:289,MATCH(Y$2,'AEO 2023 Table 52'!$1:$1,0))</f>
        <v>0</v>
      </c>
      <c r="Z8" s="19">
        <f>INDEX('AEO 2023 Table 52'!289:289,MATCH(Z$2,'AEO 2023 Table 52'!$1:$1,0))</f>
        <v>0</v>
      </c>
      <c r="AA8" s="19">
        <f>INDEX('AEO 2023 Table 52'!289:289,MATCH(AA$2,'AEO 2023 Table 52'!$1:$1,0))</f>
        <v>0</v>
      </c>
      <c r="AB8" s="19">
        <f>INDEX('AEO 2023 Table 52'!289:289,MATCH(AB$2,'AEO 2023 Table 52'!$1:$1,0))</f>
        <v>0</v>
      </c>
      <c r="AC8" s="19">
        <f>INDEX('AEO 2023 Table 52'!289:289,MATCH(AC$2,'AEO 2023 Table 52'!$1:$1,0))</f>
        <v>0</v>
      </c>
      <c r="AD8" s="19">
        <f>INDEX('AEO 2023 Table 52'!289:289,MATCH(AD$2,'AEO 2023 Table 52'!$1:$1,0))</f>
        <v>0</v>
      </c>
      <c r="AE8" s="19">
        <f>INDEX('AEO 2023 Table 52'!289:289,MATCH(AE$2,'AEO 2023 Table 52'!$1:$1,0))</f>
        <v>0</v>
      </c>
    </row>
    <row r="9" spans="1:34" x14ac:dyDescent="0.35">
      <c r="A9" t="s">
        <v>218</v>
      </c>
      <c r="B9" s="19">
        <f>INDEX('AEO 2022 Table 52'!277:277,MATCH(B$2,'AEO 2022 Table 52'!$1:$1,0))</f>
        <v>0</v>
      </c>
      <c r="C9" s="19">
        <f>INDEX('AEO 2023 Table 52'!290:290,MATCH(C$2,'AEO 2023 Table 52'!$1:$1,0))</f>
        <v>0</v>
      </c>
      <c r="D9" s="19">
        <f>INDEX('AEO 2023 Table 52'!290:290,MATCH(D$2,'AEO 2023 Table 52'!$1:$1,0))</f>
        <v>0</v>
      </c>
      <c r="E9" s="19">
        <f>INDEX('AEO 2023 Table 52'!290:290,MATCH(E$2,'AEO 2023 Table 52'!$1:$1,0))</f>
        <v>0</v>
      </c>
      <c r="F9" s="19">
        <f>INDEX('AEO 2023 Table 52'!290:290,MATCH(F$2,'AEO 2023 Table 52'!$1:$1,0))</f>
        <v>0</v>
      </c>
      <c r="G9" s="19">
        <f>INDEX('AEO 2023 Table 52'!290:290,MATCH(G$2,'AEO 2023 Table 52'!$1:$1,0))</f>
        <v>0</v>
      </c>
      <c r="H9" s="19">
        <f>INDEX('AEO 2023 Table 52'!290:290,MATCH(H$2,'AEO 2023 Table 52'!$1:$1,0))</f>
        <v>0</v>
      </c>
      <c r="I9" s="19">
        <f>INDEX('AEO 2023 Table 52'!290:290,MATCH(I$2,'AEO 2023 Table 52'!$1:$1,0))</f>
        <v>0</v>
      </c>
      <c r="J9" s="19">
        <f>INDEX('AEO 2023 Table 52'!290:290,MATCH(J$2,'AEO 2023 Table 52'!$1:$1,0))</f>
        <v>0</v>
      </c>
      <c r="K9" s="19">
        <f>INDEX('AEO 2023 Table 52'!290:290,MATCH(K$2,'AEO 2023 Table 52'!$1:$1,0))</f>
        <v>0</v>
      </c>
      <c r="L9" s="19">
        <f>INDEX('AEO 2023 Table 52'!290:290,MATCH(L$2,'AEO 2023 Table 52'!$1:$1,0))</f>
        <v>0</v>
      </c>
      <c r="M9" s="19">
        <f>INDEX('AEO 2023 Table 52'!290:290,MATCH(M$2,'AEO 2023 Table 52'!$1:$1,0))</f>
        <v>0</v>
      </c>
      <c r="N9" s="19">
        <f>INDEX('AEO 2023 Table 52'!290:290,MATCH(N$2,'AEO 2023 Table 52'!$1:$1,0))</f>
        <v>0</v>
      </c>
      <c r="O9" s="19">
        <f>INDEX('AEO 2023 Table 52'!290:290,MATCH(O$2,'AEO 2023 Table 52'!$1:$1,0))</f>
        <v>0</v>
      </c>
      <c r="P9" s="19">
        <f>INDEX('AEO 2023 Table 52'!290:290,MATCH(P$2,'AEO 2023 Table 52'!$1:$1,0))</f>
        <v>0</v>
      </c>
      <c r="Q9" s="19">
        <f>INDEX('AEO 2023 Table 52'!290:290,MATCH(Q$2,'AEO 2023 Table 52'!$1:$1,0))</f>
        <v>0</v>
      </c>
      <c r="R9" s="19">
        <f>INDEX('AEO 2023 Table 52'!290:290,MATCH(R$2,'AEO 2023 Table 52'!$1:$1,0))</f>
        <v>0</v>
      </c>
      <c r="S9" s="19">
        <f>INDEX('AEO 2023 Table 52'!290:290,MATCH(S$2,'AEO 2023 Table 52'!$1:$1,0))</f>
        <v>0</v>
      </c>
      <c r="T9" s="19">
        <f>INDEX('AEO 2023 Table 52'!290:290,MATCH(T$2,'AEO 2023 Table 52'!$1:$1,0))</f>
        <v>0</v>
      </c>
      <c r="U9" s="19">
        <f>INDEX('AEO 2023 Table 52'!290:290,MATCH(U$2,'AEO 2023 Table 52'!$1:$1,0))</f>
        <v>0</v>
      </c>
      <c r="V9" s="19">
        <f>INDEX('AEO 2023 Table 52'!290:290,MATCH(V$2,'AEO 2023 Table 52'!$1:$1,0))</f>
        <v>0</v>
      </c>
      <c r="W9" s="19">
        <f>INDEX('AEO 2023 Table 52'!290:290,MATCH(W$2,'AEO 2023 Table 52'!$1:$1,0))</f>
        <v>0</v>
      </c>
      <c r="X9" s="19">
        <f>INDEX('AEO 2023 Table 52'!290:290,MATCH(X$2,'AEO 2023 Table 52'!$1:$1,0))</f>
        <v>0</v>
      </c>
      <c r="Y9" s="19">
        <f>INDEX('AEO 2023 Table 52'!290:290,MATCH(Y$2,'AEO 2023 Table 52'!$1:$1,0))</f>
        <v>0</v>
      </c>
      <c r="Z9" s="19">
        <f>INDEX('AEO 2023 Table 52'!290:290,MATCH(Z$2,'AEO 2023 Table 52'!$1:$1,0))</f>
        <v>0</v>
      </c>
      <c r="AA9" s="19">
        <f>INDEX('AEO 2023 Table 52'!290:290,MATCH(AA$2,'AEO 2023 Table 52'!$1:$1,0))</f>
        <v>0</v>
      </c>
      <c r="AB9" s="19">
        <f>INDEX('AEO 2023 Table 52'!290:290,MATCH(AB$2,'AEO 2023 Table 52'!$1:$1,0))</f>
        <v>0</v>
      </c>
      <c r="AC9" s="19">
        <f>INDEX('AEO 2023 Table 52'!290:290,MATCH(AC$2,'AEO 2023 Table 52'!$1:$1,0))</f>
        <v>0</v>
      </c>
      <c r="AD9" s="19">
        <f>INDEX('AEO 2023 Table 52'!290:290,MATCH(AD$2,'AEO 2023 Table 52'!$1:$1,0))</f>
        <v>0</v>
      </c>
      <c r="AE9" s="19">
        <f>INDEX('AEO 2023 Table 52'!290:290,MATCH(AE$2,'AEO 2023 Table 52'!$1:$1,0))</f>
        <v>0</v>
      </c>
    </row>
    <row r="10" spans="1:34" x14ac:dyDescent="0.35">
      <c r="A10" t="s">
        <v>219</v>
      </c>
      <c r="B10" s="19">
        <f>INDEX('AEO 2022 Table 52'!278:278,MATCH(B$2,'AEO 2022 Table 52'!$1:$1,0))</f>
        <v>0</v>
      </c>
      <c r="C10" s="19">
        <f>INDEX('AEO 2023 Table 52'!291:291,MATCH(C$2,'AEO 2023 Table 52'!$1:$1,0))</f>
        <v>0</v>
      </c>
      <c r="D10" s="19">
        <f>INDEX('AEO 2023 Table 52'!291:291,MATCH(D$2,'AEO 2023 Table 52'!$1:$1,0))</f>
        <v>0</v>
      </c>
      <c r="E10" s="19">
        <f>INDEX('AEO 2023 Table 52'!291:291,MATCH(E$2,'AEO 2023 Table 52'!$1:$1,0))</f>
        <v>0</v>
      </c>
      <c r="F10" s="19">
        <f>INDEX('AEO 2023 Table 52'!291:291,MATCH(F$2,'AEO 2023 Table 52'!$1:$1,0))</f>
        <v>0</v>
      </c>
      <c r="G10" s="19">
        <f>INDEX('AEO 2023 Table 52'!291:291,MATCH(G$2,'AEO 2023 Table 52'!$1:$1,0))</f>
        <v>0</v>
      </c>
      <c r="H10" s="19">
        <f>INDEX('AEO 2023 Table 52'!291:291,MATCH(H$2,'AEO 2023 Table 52'!$1:$1,0))</f>
        <v>0</v>
      </c>
      <c r="I10" s="19">
        <f>INDEX('AEO 2023 Table 52'!291:291,MATCH(I$2,'AEO 2023 Table 52'!$1:$1,0))</f>
        <v>0</v>
      </c>
      <c r="J10" s="19">
        <f>INDEX('AEO 2023 Table 52'!291:291,MATCH(J$2,'AEO 2023 Table 52'!$1:$1,0))</f>
        <v>0</v>
      </c>
      <c r="K10" s="19">
        <f>INDEX('AEO 2023 Table 52'!291:291,MATCH(K$2,'AEO 2023 Table 52'!$1:$1,0))</f>
        <v>0</v>
      </c>
      <c r="L10" s="19">
        <f>INDEX('AEO 2023 Table 52'!291:291,MATCH(L$2,'AEO 2023 Table 52'!$1:$1,0))</f>
        <v>0</v>
      </c>
      <c r="M10" s="19">
        <f>INDEX('AEO 2023 Table 52'!291:291,MATCH(M$2,'AEO 2023 Table 52'!$1:$1,0))</f>
        <v>0</v>
      </c>
      <c r="N10" s="19">
        <f>INDEX('AEO 2023 Table 52'!291:291,MATCH(N$2,'AEO 2023 Table 52'!$1:$1,0))</f>
        <v>0</v>
      </c>
      <c r="O10" s="19">
        <f>INDEX('AEO 2023 Table 52'!291:291,MATCH(O$2,'AEO 2023 Table 52'!$1:$1,0))</f>
        <v>0</v>
      </c>
      <c r="P10" s="19">
        <f>INDEX('AEO 2023 Table 52'!291:291,MATCH(P$2,'AEO 2023 Table 52'!$1:$1,0))</f>
        <v>0</v>
      </c>
      <c r="Q10" s="19">
        <f>INDEX('AEO 2023 Table 52'!291:291,MATCH(Q$2,'AEO 2023 Table 52'!$1:$1,0))</f>
        <v>0</v>
      </c>
      <c r="R10" s="19">
        <f>INDEX('AEO 2023 Table 52'!291:291,MATCH(R$2,'AEO 2023 Table 52'!$1:$1,0))</f>
        <v>0</v>
      </c>
      <c r="S10" s="19">
        <f>INDEX('AEO 2023 Table 52'!291:291,MATCH(S$2,'AEO 2023 Table 52'!$1:$1,0))</f>
        <v>0</v>
      </c>
      <c r="T10" s="19">
        <f>INDEX('AEO 2023 Table 52'!291:291,MATCH(T$2,'AEO 2023 Table 52'!$1:$1,0))</f>
        <v>0</v>
      </c>
      <c r="U10" s="19">
        <f>INDEX('AEO 2023 Table 52'!291:291,MATCH(U$2,'AEO 2023 Table 52'!$1:$1,0))</f>
        <v>0</v>
      </c>
      <c r="V10" s="19">
        <f>INDEX('AEO 2023 Table 52'!291:291,MATCH(V$2,'AEO 2023 Table 52'!$1:$1,0))</f>
        <v>0</v>
      </c>
      <c r="W10" s="19">
        <f>INDEX('AEO 2023 Table 52'!291:291,MATCH(W$2,'AEO 2023 Table 52'!$1:$1,0))</f>
        <v>0</v>
      </c>
      <c r="X10" s="19">
        <f>INDEX('AEO 2023 Table 52'!291:291,MATCH(X$2,'AEO 2023 Table 52'!$1:$1,0))</f>
        <v>0</v>
      </c>
      <c r="Y10" s="19">
        <f>INDEX('AEO 2023 Table 52'!291:291,MATCH(Y$2,'AEO 2023 Table 52'!$1:$1,0))</f>
        <v>0</v>
      </c>
      <c r="Z10" s="19">
        <f>INDEX('AEO 2023 Table 52'!291:291,MATCH(Z$2,'AEO 2023 Table 52'!$1:$1,0))</f>
        <v>0</v>
      </c>
      <c r="AA10" s="19">
        <f>INDEX('AEO 2023 Table 52'!291:291,MATCH(AA$2,'AEO 2023 Table 52'!$1:$1,0))</f>
        <v>0</v>
      </c>
      <c r="AB10" s="19">
        <f>INDEX('AEO 2023 Table 52'!291:291,MATCH(AB$2,'AEO 2023 Table 52'!$1:$1,0))</f>
        <v>0</v>
      </c>
      <c r="AC10" s="19">
        <f>INDEX('AEO 2023 Table 52'!291:291,MATCH(AC$2,'AEO 2023 Table 52'!$1:$1,0))</f>
        <v>0</v>
      </c>
      <c r="AD10" s="19">
        <f>INDEX('AEO 2023 Table 52'!291:291,MATCH(AD$2,'AEO 2023 Table 52'!$1:$1,0))</f>
        <v>0</v>
      </c>
      <c r="AE10" s="19">
        <f>INDEX('AEO 2023 Table 52'!291:291,MATCH(AE$2,'AEO 2023 Table 52'!$1:$1,0))</f>
        <v>0</v>
      </c>
    </row>
    <row r="11" spans="1:34" x14ac:dyDescent="0.35">
      <c r="A11" t="s">
        <v>167</v>
      </c>
      <c r="B11" s="19">
        <f>INDEX('AEO 2022 Table 52'!279:279,MATCH(B$2,'AEO 2022 Table 52'!$1:$1,0))</f>
        <v>0</v>
      </c>
      <c r="C11" s="19">
        <f>INDEX('AEO 2023 Table 52'!292:292,MATCH(C$2,'AEO 2023 Table 52'!$1:$1,0))</f>
        <v>0</v>
      </c>
      <c r="D11" s="19">
        <f>INDEX('AEO 2023 Table 52'!292:292,MATCH(D$2,'AEO 2023 Table 52'!$1:$1,0))</f>
        <v>0</v>
      </c>
      <c r="E11" s="19">
        <f>INDEX('AEO 2023 Table 52'!292:292,MATCH(E$2,'AEO 2023 Table 52'!$1:$1,0))</f>
        <v>0</v>
      </c>
      <c r="F11" s="19">
        <f>INDEX('AEO 2023 Table 52'!292:292,MATCH(F$2,'AEO 2023 Table 52'!$1:$1,0))</f>
        <v>0</v>
      </c>
      <c r="G11" s="19">
        <f>INDEX('AEO 2023 Table 52'!292:292,MATCH(G$2,'AEO 2023 Table 52'!$1:$1,0))</f>
        <v>0</v>
      </c>
      <c r="H11" s="19">
        <f>INDEX('AEO 2023 Table 52'!292:292,MATCH(H$2,'AEO 2023 Table 52'!$1:$1,0))</f>
        <v>0</v>
      </c>
      <c r="I11" s="19">
        <f>INDEX('AEO 2023 Table 52'!292:292,MATCH(I$2,'AEO 2023 Table 52'!$1:$1,0))</f>
        <v>0</v>
      </c>
      <c r="J11" s="19">
        <f>INDEX('AEO 2023 Table 52'!292:292,MATCH(J$2,'AEO 2023 Table 52'!$1:$1,0))</f>
        <v>0</v>
      </c>
      <c r="K11" s="19">
        <f>INDEX('AEO 2023 Table 52'!292:292,MATCH(K$2,'AEO 2023 Table 52'!$1:$1,0))</f>
        <v>0</v>
      </c>
      <c r="L11" s="19">
        <f>INDEX('AEO 2023 Table 52'!292:292,MATCH(L$2,'AEO 2023 Table 52'!$1:$1,0))</f>
        <v>0</v>
      </c>
      <c r="M11" s="19">
        <f>INDEX('AEO 2023 Table 52'!292:292,MATCH(M$2,'AEO 2023 Table 52'!$1:$1,0))</f>
        <v>0</v>
      </c>
      <c r="N11" s="19">
        <f>INDEX('AEO 2023 Table 52'!292:292,MATCH(N$2,'AEO 2023 Table 52'!$1:$1,0))</f>
        <v>0</v>
      </c>
      <c r="O11" s="19">
        <f>INDEX('AEO 2023 Table 52'!292:292,MATCH(O$2,'AEO 2023 Table 52'!$1:$1,0))</f>
        <v>0</v>
      </c>
      <c r="P11" s="19">
        <f>INDEX('AEO 2023 Table 52'!292:292,MATCH(P$2,'AEO 2023 Table 52'!$1:$1,0))</f>
        <v>0</v>
      </c>
      <c r="Q11" s="19">
        <f>INDEX('AEO 2023 Table 52'!292:292,MATCH(Q$2,'AEO 2023 Table 52'!$1:$1,0))</f>
        <v>0</v>
      </c>
      <c r="R11" s="19">
        <f>INDEX('AEO 2023 Table 52'!292:292,MATCH(R$2,'AEO 2023 Table 52'!$1:$1,0))</f>
        <v>0</v>
      </c>
      <c r="S11" s="19">
        <f>INDEX('AEO 2023 Table 52'!292:292,MATCH(S$2,'AEO 2023 Table 52'!$1:$1,0))</f>
        <v>0</v>
      </c>
      <c r="T11" s="19">
        <f>INDEX('AEO 2023 Table 52'!292:292,MATCH(T$2,'AEO 2023 Table 52'!$1:$1,0))</f>
        <v>0</v>
      </c>
      <c r="U11" s="19">
        <f>INDEX('AEO 2023 Table 52'!292:292,MATCH(U$2,'AEO 2023 Table 52'!$1:$1,0))</f>
        <v>0</v>
      </c>
      <c r="V11" s="19">
        <f>INDEX('AEO 2023 Table 52'!292:292,MATCH(V$2,'AEO 2023 Table 52'!$1:$1,0))</f>
        <v>0</v>
      </c>
      <c r="W11" s="19">
        <f>INDEX('AEO 2023 Table 52'!292:292,MATCH(W$2,'AEO 2023 Table 52'!$1:$1,0))</f>
        <v>0</v>
      </c>
      <c r="X11" s="19">
        <f>INDEX('AEO 2023 Table 52'!292:292,MATCH(X$2,'AEO 2023 Table 52'!$1:$1,0))</f>
        <v>0</v>
      </c>
      <c r="Y11" s="19">
        <f>INDEX('AEO 2023 Table 52'!292:292,MATCH(Y$2,'AEO 2023 Table 52'!$1:$1,0))</f>
        <v>0</v>
      </c>
      <c r="Z11" s="19">
        <f>INDEX('AEO 2023 Table 52'!292:292,MATCH(Z$2,'AEO 2023 Table 52'!$1:$1,0))</f>
        <v>0</v>
      </c>
      <c r="AA11" s="19">
        <f>INDEX('AEO 2023 Table 52'!292:292,MATCH(AA$2,'AEO 2023 Table 52'!$1:$1,0))</f>
        <v>0</v>
      </c>
      <c r="AB11" s="19">
        <f>INDEX('AEO 2023 Table 52'!292:292,MATCH(AB$2,'AEO 2023 Table 52'!$1:$1,0))</f>
        <v>0</v>
      </c>
      <c r="AC11" s="19">
        <f>INDEX('AEO 2023 Table 52'!292:292,MATCH(AC$2,'AEO 2023 Table 52'!$1:$1,0))</f>
        <v>0</v>
      </c>
      <c r="AD11" s="19">
        <f>INDEX('AEO 2023 Table 52'!292:292,MATCH(AD$2,'AEO 2023 Table 52'!$1:$1,0))</f>
        <v>0</v>
      </c>
      <c r="AE11" s="19">
        <f>INDEX('AEO 2023 Table 52'!292:292,MATCH(AE$2,'AEO 2023 Table 52'!$1:$1,0))</f>
        <v>0</v>
      </c>
    </row>
    <row r="12" spans="1:34" x14ac:dyDescent="0.35">
      <c r="A12" t="s">
        <v>174</v>
      </c>
      <c r="B12" s="19">
        <f>INDEX('AEO 2022 Table 52'!280:280,MATCH(B$2,'AEO 2022 Table 52'!$1:$1,0))</f>
        <v>0</v>
      </c>
      <c r="C12" s="19">
        <f>INDEX('AEO 2023 Table 52'!293:293,MATCH(C$2,'AEO 2023 Table 52'!$1:$1,0))</f>
        <v>0</v>
      </c>
      <c r="D12" s="19">
        <f>INDEX('AEO 2023 Table 52'!293:293,MATCH(D$2,'AEO 2023 Table 52'!$1:$1,0))</f>
        <v>0</v>
      </c>
      <c r="E12" s="19">
        <f>INDEX('AEO 2023 Table 52'!293:293,MATCH(E$2,'AEO 2023 Table 52'!$1:$1,0))</f>
        <v>0</v>
      </c>
      <c r="F12" s="19">
        <f>INDEX('AEO 2023 Table 52'!293:293,MATCH(F$2,'AEO 2023 Table 52'!$1:$1,0))</f>
        <v>0</v>
      </c>
      <c r="G12" s="19">
        <f>INDEX('AEO 2023 Table 52'!293:293,MATCH(G$2,'AEO 2023 Table 52'!$1:$1,0))</f>
        <v>0</v>
      </c>
      <c r="H12" s="19">
        <f>INDEX('AEO 2023 Table 52'!293:293,MATCH(H$2,'AEO 2023 Table 52'!$1:$1,0))</f>
        <v>0</v>
      </c>
      <c r="I12" s="19">
        <f>INDEX('AEO 2023 Table 52'!293:293,MATCH(I$2,'AEO 2023 Table 52'!$1:$1,0))</f>
        <v>0</v>
      </c>
      <c r="J12" s="19">
        <f>INDEX('AEO 2023 Table 52'!293:293,MATCH(J$2,'AEO 2023 Table 52'!$1:$1,0))</f>
        <v>0</v>
      </c>
      <c r="K12" s="19">
        <f>INDEX('AEO 2023 Table 52'!293:293,MATCH(K$2,'AEO 2023 Table 52'!$1:$1,0))</f>
        <v>0</v>
      </c>
      <c r="L12" s="19">
        <f>INDEX('AEO 2023 Table 52'!293:293,MATCH(L$2,'AEO 2023 Table 52'!$1:$1,0))</f>
        <v>0</v>
      </c>
      <c r="M12" s="19">
        <f>INDEX('AEO 2023 Table 52'!293:293,MATCH(M$2,'AEO 2023 Table 52'!$1:$1,0))</f>
        <v>0</v>
      </c>
      <c r="N12" s="19">
        <f>INDEX('AEO 2023 Table 52'!293:293,MATCH(N$2,'AEO 2023 Table 52'!$1:$1,0))</f>
        <v>0</v>
      </c>
      <c r="O12" s="19">
        <f>INDEX('AEO 2023 Table 52'!293:293,MATCH(O$2,'AEO 2023 Table 52'!$1:$1,0))</f>
        <v>0</v>
      </c>
      <c r="P12" s="19">
        <f>INDEX('AEO 2023 Table 52'!293:293,MATCH(P$2,'AEO 2023 Table 52'!$1:$1,0))</f>
        <v>0</v>
      </c>
      <c r="Q12" s="19">
        <f>INDEX('AEO 2023 Table 52'!293:293,MATCH(Q$2,'AEO 2023 Table 52'!$1:$1,0))</f>
        <v>0</v>
      </c>
      <c r="R12" s="19">
        <f>INDEX('AEO 2023 Table 52'!293:293,MATCH(R$2,'AEO 2023 Table 52'!$1:$1,0))</f>
        <v>0</v>
      </c>
      <c r="S12" s="19">
        <f>INDEX('AEO 2023 Table 52'!293:293,MATCH(S$2,'AEO 2023 Table 52'!$1:$1,0))</f>
        <v>0</v>
      </c>
      <c r="T12" s="19">
        <f>INDEX('AEO 2023 Table 52'!293:293,MATCH(T$2,'AEO 2023 Table 52'!$1:$1,0))</f>
        <v>0</v>
      </c>
      <c r="U12" s="19">
        <f>INDEX('AEO 2023 Table 52'!293:293,MATCH(U$2,'AEO 2023 Table 52'!$1:$1,0))</f>
        <v>0</v>
      </c>
      <c r="V12" s="19">
        <f>INDEX('AEO 2023 Table 52'!293:293,MATCH(V$2,'AEO 2023 Table 52'!$1:$1,0))</f>
        <v>0</v>
      </c>
      <c r="W12" s="19">
        <f>INDEX('AEO 2023 Table 52'!293:293,MATCH(W$2,'AEO 2023 Table 52'!$1:$1,0))</f>
        <v>0</v>
      </c>
      <c r="X12" s="19">
        <f>INDEX('AEO 2023 Table 52'!293:293,MATCH(X$2,'AEO 2023 Table 52'!$1:$1,0))</f>
        <v>0</v>
      </c>
      <c r="Y12" s="19">
        <f>INDEX('AEO 2023 Table 52'!293:293,MATCH(Y$2,'AEO 2023 Table 52'!$1:$1,0))</f>
        <v>0</v>
      </c>
      <c r="Z12" s="19">
        <f>INDEX('AEO 2023 Table 52'!293:293,MATCH(Z$2,'AEO 2023 Table 52'!$1:$1,0))</f>
        <v>0</v>
      </c>
      <c r="AA12" s="19">
        <f>INDEX('AEO 2023 Table 52'!293:293,MATCH(AA$2,'AEO 2023 Table 52'!$1:$1,0))</f>
        <v>0</v>
      </c>
      <c r="AB12" s="19">
        <f>INDEX('AEO 2023 Table 52'!293:293,MATCH(AB$2,'AEO 2023 Table 52'!$1:$1,0))</f>
        <v>0</v>
      </c>
      <c r="AC12" s="19">
        <f>INDEX('AEO 2023 Table 52'!293:293,MATCH(AC$2,'AEO 2023 Table 52'!$1:$1,0))</f>
        <v>0</v>
      </c>
      <c r="AD12" s="19">
        <f>INDEX('AEO 2023 Table 52'!293:293,MATCH(AD$2,'AEO 2023 Table 52'!$1:$1,0))</f>
        <v>0</v>
      </c>
      <c r="AE12" s="19">
        <f>INDEX('AEO 2023 Table 52'!293:293,MATCH(AE$2,'AEO 2023 Table 52'!$1:$1,0))</f>
        <v>0</v>
      </c>
    </row>
    <row r="13" spans="1:34" x14ac:dyDescent="0.35">
      <c r="A13" t="s">
        <v>175</v>
      </c>
      <c r="B13" s="19">
        <f>INDEX('AEO 2022 Table 52'!281:281,MATCH(B$2,'AEO 2022 Table 52'!$1:$1,0))</f>
        <v>75.727867000000003</v>
      </c>
      <c r="C13" s="19">
        <f>INDEX('AEO 2023 Table 52'!294:294,MATCH(C$2,'AEO 2023 Table 52'!$1:$1,0))</f>
        <v>80.675399999999996</v>
      </c>
      <c r="D13" s="19">
        <f>INDEX('AEO 2023 Table 52'!294:294,MATCH(D$2,'AEO 2023 Table 52'!$1:$1,0))</f>
        <v>78.822716</v>
      </c>
      <c r="E13" s="19">
        <f>INDEX('AEO 2023 Table 52'!294:294,MATCH(E$2,'AEO 2023 Table 52'!$1:$1,0))</f>
        <v>76.998069999999998</v>
      </c>
      <c r="F13" s="19">
        <f>INDEX('AEO 2023 Table 52'!294:294,MATCH(F$2,'AEO 2023 Table 52'!$1:$1,0))</f>
        <v>75.292793000000003</v>
      </c>
      <c r="G13" s="19">
        <f>INDEX('AEO 2023 Table 52'!294:294,MATCH(G$2,'AEO 2023 Table 52'!$1:$1,0))</f>
        <v>73.762992999999994</v>
      </c>
      <c r="H13" s="19">
        <f>INDEX('AEO 2023 Table 52'!294:294,MATCH(H$2,'AEO 2023 Table 52'!$1:$1,0))</f>
        <v>72.242828000000003</v>
      </c>
      <c r="I13" s="19">
        <f>INDEX('AEO 2023 Table 52'!294:294,MATCH(I$2,'AEO 2023 Table 52'!$1:$1,0))</f>
        <v>70.847694000000004</v>
      </c>
      <c r="J13" s="19">
        <f>INDEX('AEO 2023 Table 52'!294:294,MATCH(J$2,'AEO 2023 Table 52'!$1:$1,0))</f>
        <v>69.593757999999994</v>
      </c>
      <c r="K13" s="19">
        <f>INDEX('AEO 2023 Table 52'!294:294,MATCH(K$2,'AEO 2023 Table 52'!$1:$1,0))</f>
        <v>68.413787999999997</v>
      </c>
      <c r="L13" s="19">
        <f>INDEX('AEO 2023 Table 52'!294:294,MATCH(L$2,'AEO 2023 Table 52'!$1:$1,0))</f>
        <v>67.313980000000001</v>
      </c>
      <c r="M13" s="19">
        <f>INDEX('AEO 2023 Table 52'!294:294,MATCH(M$2,'AEO 2023 Table 52'!$1:$1,0))</f>
        <v>66.257819999999995</v>
      </c>
      <c r="N13" s="19">
        <f>INDEX('AEO 2023 Table 52'!294:294,MATCH(N$2,'AEO 2023 Table 52'!$1:$1,0))</f>
        <v>65.258071999999999</v>
      </c>
      <c r="O13" s="19">
        <f>INDEX('AEO 2023 Table 52'!294:294,MATCH(O$2,'AEO 2023 Table 52'!$1:$1,0))</f>
        <v>64.236214000000004</v>
      </c>
      <c r="P13" s="19">
        <f>INDEX('AEO 2023 Table 52'!294:294,MATCH(P$2,'AEO 2023 Table 52'!$1:$1,0))</f>
        <v>63.247684</v>
      </c>
      <c r="Q13" s="19">
        <f>INDEX('AEO 2023 Table 52'!294:294,MATCH(Q$2,'AEO 2023 Table 52'!$1:$1,0))</f>
        <v>62.300013999999997</v>
      </c>
      <c r="R13" s="19">
        <f>INDEX('AEO 2023 Table 52'!294:294,MATCH(R$2,'AEO 2023 Table 52'!$1:$1,0))</f>
        <v>61.398186000000003</v>
      </c>
      <c r="S13" s="19">
        <f>INDEX('AEO 2023 Table 52'!294:294,MATCH(S$2,'AEO 2023 Table 52'!$1:$1,0))</f>
        <v>60.538513000000002</v>
      </c>
      <c r="T13" s="19">
        <f>INDEX('AEO 2023 Table 52'!294:294,MATCH(T$2,'AEO 2023 Table 52'!$1:$1,0))</f>
        <v>59.717689999999997</v>
      </c>
      <c r="U13" s="19">
        <f>INDEX('AEO 2023 Table 52'!294:294,MATCH(U$2,'AEO 2023 Table 52'!$1:$1,0))</f>
        <v>58.937164000000003</v>
      </c>
      <c r="V13" s="19">
        <f>INDEX('AEO 2023 Table 52'!294:294,MATCH(V$2,'AEO 2023 Table 52'!$1:$1,0))</f>
        <v>58.195281999999999</v>
      </c>
      <c r="W13" s="19">
        <f>INDEX('AEO 2023 Table 52'!294:294,MATCH(W$2,'AEO 2023 Table 52'!$1:$1,0))</f>
        <v>57.489497999999998</v>
      </c>
      <c r="X13" s="19">
        <f>INDEX('AEO 2023 Table 52'!294:294,MATCH(X$2,'AEO 2023 Table 52'!$1:$1,0))</f>
        <v>56.814579000000002</v>
      </c>
      <c r="Y13" s="19">
        <f>INDEX('AEO 2023 Table 52'!294:294,MATCH(Y$2,'AEO 2023 Table 52'!$1:$1,0))</f>
        <v>56.168320000000001</v>
      </c>
      <c r="Z13" s="19">
        <f>INDEX('AEO 2023 Table 52'!294:294,MATCH(Z$2,'AEO 2023 Table 52'!$1:$1,0))</f>
        <v>55.551524999999998</v>
      </c>
      <c r="AA13" s="19">
        <f>INDEX('AEO 2023 Table 52'!294:294,MATCH(AA$2,'AEO 2023 Table 52'!$1:$1,0))</f>
        <v>54.962829999999997</v>
      </c>
      <c r="AB13" s="19">
        <f>INDEX('AEO 2023 Table 52'!294:294,MATCH(AB$2,'AEO 2023 Table 52'!$1:$1,0))</f>
        <v>54.401043000000001</v>
      </c>
      <c r="AC13" s="19">
        <f>INDEX('AEO 2023 Table 52'!294:294,MATCH(AC$2,'AEO 2023 Table 52'!$1:$1,0))</f>
        <v>53.864845000000003</v>
      </c>
      <c r="AD13" s="19">
        <f>INDEX('AEO 2023 Table 52'!294:294,MATCH(AD$2,'AEO 2023 Table 52'!$1:$1,0))</f>
        <v>53.353119</v>
      </c>
      <c r="AE13" s="19">
        <f>INDEX('AEO 2023 Table 52'!294:294,MATCH(AE$2,'AEO 2023 Table 52'!$1:$1,0))</f>
        <v>52.857723</v>
      </c>
      <c r="AF13" s="19"/>
      <c r="AG13" s="19"/>
      <c r="AH13" s="19"/>
    </row>
    <row r="14" spans="1:34" x14ac:dyDescent="0.35">
      <c r="A14" t="s">
        <v>176</v>
      </c>
      <c r="B14" s="19">
        <f>INDEX('AEO 2022 Table 52'!282:282,MATCH(B$2,'AEO 2022 Table 52'!$1:$1,0))</f>
        <v>0</v>
      </c>
      <c r="C14" s="19">
        <f>INDEX('AEO 2023 Table 52'!295:295,MATCH(C$2,'AEO 2023 Table 52'!$1:$1,0))</f>
        <v>0</v>
      </c>
      <c r="D14" s="19">
        <f>INDEX('AEO 2023 Table 52'!295:295,MATCH(D$2,'AEO 2023 Table 52'!$1:$1,0))</f>
        <v>0</v>
      </c>
      <c r="E14" s="19">
        <f>INDEX('AEO 2023 Table 52'!295:295,MATCH(E$2,'AEO 2023 Table 52'!$1:$1,0))</f>
        <v>0</v>
      </c>
      <c r="F14" s="19">
        <f>INDEX('AEO 2023 Table 52'!295:295,MATCH(F$2,'AEO 2023 Table 52'!$1:$1,0))</f>
        <v>0</v>
      </c>
      <c r="G14" s="19">
        <f>INDEX('AEO 2023 Table 52'!295:295,MATCH(G$2,'AEO 2023 Table 52'!$1:$1,0))</f>
        <v>0</v>
      </c>
      <c r="H14" s="19">
        <f>INDEX('AEO 2023 Table 52'!295:295,MATCH(H$2,'AEO 2023 Table 52'!$1:$1,0))</f>
        <v>0</v>
      </c>
      <c r="I14" s="19">
        <f>INDEX('AEO 2023 Table 52'!295:295,MATCH(I$2,'AEO 2023 Table 52'!$1:$1,0))</f>
        <v>0</v>
      </c>
      <c r="J14" s="19">
        <f>INDEX('AEO 2023 Table 52'!295:295,MATCH(J$2,'AEO 2023 Table 52'!$1:$1,0))</f>
        <v>0</v>
      </c>
      <c r="K14" s="19">
        <f>INDEX('AEO 2023 Table 52'!295:295,MATCH(K$2,'AEO 2023 Table 52'!$1:$1,0))</f>
        <v>0</v>
      </c>
      <c r="L14" s="19">
        <f>INDEX('AEO 2023 Table 52'!295:295,MATCH(L$2,'AEO 2023 Table 52'!$1:$1,0))</f>
        <v>0</v>
      </c>
      <c r="M14" s="19">
        <f>INDEX('AEO 2023 Table 52'!295:295,MATCH(M$2,'AEO 2023 Table 52'!$1:$1,0))</f>
        <v>0</v>
      </c>
      <c r="N14" s="19">
        <f>INDEX('AEO 2023 Table 52'!295:295,MATCH(N$2,'AEO 2023 Table 52'!$1:$1,0))</f>
        <v>0</v>
      </c>
      <c r="O14" s="19">
        <f>INDEX('AEO 2023 Table 52'!295:295,MATCH(O$2,'AEO 2023 Table 52'!$1:$1,0))</f>
        <v>0</v>
      </c>
      <c r="P14" s="19">
        <f>INDEX('AEO 2023 Table 52'!295:295,MATCH(P$2,'AEO 2023 Table 52'!$1:$1,0))</f>
        <v>0</v>
      </c>
      <c r="Q14" s="19">
        <f>INDEX('AEO 2023 Table 52'!295:295,MATCH(Q$2,'AEO 2023 Table 52'!$1:$1,0))</f>
        <v>0</v>
      </c>
      <c r="R14" s="19">
        <f>INDEX('AEO 2023 Table 52'!295:295,MATCH(R$2,'AEO 2023 Table 52'!$1:$1,0))</f>
        <v>0</v>
      </c>
      <c r="S14" s="19">
        <f>INDEX('AEO 2023 Table 52'!295:295,MATCH(S$2,'AEO 2023 Table 52'!$1:$1,0))</f>
        <v>0</v>
      </c>
      <c r="T14" s="19">
        <f>INDEX('AEO 2023 Table 52'!295:295,MATCH(T$2,'AEO 2023 Table 52'!$1:$1,0))</f>
        <v>0</v>
      </c>
      <c r="U14" s="19">
        <f>INDEX('AEO 2023 Table 52'!295:295,MATCH(U$2,'AEO 2023 Table 52'!$1:$1,0))</f>
        <v>0</v>
      </c>
      <c r="V14" s="19">
        <f>INDEX('AEO 2023 Table 52'!295:295,MATCH(V$2,'AEO 2023 Table 52'!$1:$1,0))</f>
        <v>0</v>
      </c>
      <c r="W14" s="19">
        <f>INDEX('AEO 2023 Table 52'!295:295,MATCH(W$2,'AEO 2023 Table 52'!$1:$1,0))</f>
        <v>0</v>
      </c>
      <c r="X14" s="19">
        <f>INDEX('AEO 2023 Table 52'!295:295,MATCH(X$2,'AEO 2023 Table 52'!$1:$1,0))</f>
        <v>0</v>
      </c>
      <c r="Y14" s="19">
        <f>INDEX('AEO 2023 Table 52'!295:295,MATCH(Y$2,'AEO 2023 Table 52'!$1:$1,0))</f>
        <v>0</v>
      </c>
      <c r="Z14" s="19">
        <f>INDEX('AEO 2023 Table 52'!295:295,MATCH(Z$2,'AEO 2023 Table 52'!$1:$1,0))</f>
        <v>0</v>
      </c>
      <c r="AA14" s="19">
        <f>INDEX('AEO 2023 Table 52'!295:295,MATCH(AA$2,'AEO 2023 Table 52'!$1:$1,0))</f>
        <v>0</v>
      </c>
      <c r="AB14" s="19">
        <f>INDEX('AEO 2023 Table 52'!295:295,MATCH(AB$2,'AEO 2023 Table 52'!$1:$1,0))</f>
        <v>0</v>
      </c>
      <c r="AC14" s="19">
        <f>INDEX('AEO 2023 Table 52'!295:295,MATCH(AC$2,'AEO 2023 Table 52'!$1:$1,0))</f>
        <v>0</v>
      </c>
      <c r="AD14" s="19">
        <f>INDEX('AEO 2023 Table 52'!295:295,MATCH(AD$2,'AEO 2023 Table 52'!$1:$1,0))</f>
        <v>0</v>
      </c>
      <c r="AE14" s="19">
        <f>INDEX('AEO 2023 Table 52'!295:295,MATCH(AE$2,'AEO 2023 Table 52'!$1:$1,0))</f>
        <v>0</v>
      </c>
    </row>
    <row r="15" spans="1:34" x14ac:dyDescent="0.35">
      <c r="A15" t="s">
        <v>177</v>
      </c>
      <c r="B15" s="19">
        <f>INDEX('AEO 2022 Table 52'!283:283,MATCH(B$2,'AEO 2022 Table 52'!$1:$1,0))</f>
        <v>0</v>
      </c>
      <c r="C15" s="19">
        <f>INDEX('AEO 2023 Table 52'!296:296,MATCH(C$2,'AEO 2023 Table 52'!$1:$1,0))</f>
        <v>0</v>
      </c>
      <c r="D15" s="19">
        <f>INDEX('AEO 2023 Table 52'!296:296,MATCH(D$2,'AEO 2023 Table 52'!$1:$1,0))</f>
        <v>0</v>
      </c>
      <c r="E15" s="19">
        <f>INDEX('AEO 2023 Table 52'!296:296,MATCH(E$2,'AEO 2023 Table 52'!$1:$1,0))</f>
        <v>0</v>
      </c>
      <c r="F15" s="19">
        <f>INDEX('AEO 2023 Table 52'!296:296,MATCH(F$2,'AEO 2023 Table 52'!$1:$1,0))</f>
        <v>0</v>
      </c>
      <c r="G15" s="19">
        <f>INDEX('AEO 2023 Table 52'!296:296,MATCH(G$2,'AEO 2023 Table 52'!$1:$1,0))</f>
        <v>0</v>
      </c>
      <c r="H15" s="19">
        <f>INDEX('AEO 2023 Table 52'!296:296,MATCH(H$2,'AEO 2023 Table 52'!$1:$1,0))</f>
        <v>0</v>
      </c>
      <c r="I15" s="19">
        <f>INDEX('AEO 2023 Table 52'!296:296,MATCH(I$2,'AEO 2023 Table 52'!$1:$1,0))</f>
        <v>0</v>
      </c>
      <c r="J15" s="19">
        <f>INDEX('AEO 2023 Table 52'!296:296,MATCH(J$2,'AEO 2023 Table 52'!$1:$1,0))</f>
        <v>0</v>
      </c>
      <c r="K15" s="19">
        <f>INDEX('AEO 2023 Table 52'!296:296,MATCH(K$2,'AEO 2023 Table 52'!$1:$1,0))</f>
        <v>0</v>
      </c>
      <c r="L15" s="19">
        <f>INDEX('AEO 2023 Table 52'!296:296,MATCH(L$2,'AEO 2023 Table 52'!$1:$1,0))</f>
        <v>0</v>
      </c>
      <c r="M15" s="19">
        <f>INDEX('AEO 2023 Table 52'!296:296,MATCH(M$2,'AEO 2023 Table 52'!$1:$1,0))</f>
        <v>0</v>
      </c>
      <c r="N15" s="19">
        <f>INDEX('AEO 2023 Table 52'!296:296,MATCH(N$2,'AEO 2023 Table 52'!$1:$1,0))</f>
        <v>0</v>
      </c>
      <c r="O15" s="19">
        <f>INDEX('AEO 2023 Table 52'!296:296,MATCH(O$2,'AEO 2023 Table 52'!$1:$1,0))</f>
        <v>0</v>
      </c>
      <c r="P15" s="19">
        <f>INDEX('AEO 2023 Table 52'!296:296,MATCH(P$2,'AEO 2023 Table 52'!$1:$1,0))</f>
        <v>0</v>
      </c>
      <c r="Q15" s="19">
        <f>INDEX('AEO 2023 Table 52'!296:296,MATCH(Q$2,'AEO 2023 Table 52'!$1:$1,0))</f>
        <v>0</v>
      </c>
      <c r="R15" s="19">
        <f>INDEX('AEO 2023 Table 52'!296:296,MATCH(R$2,'AEO 2023 Table 52'!$1:$1,0))</f>
        <v>0</v>
      </c>
      <c r="S15" s="19">
        <f>INDEX('AEO 2023 Table 52'!296:296,MATCH(S$2,'AEO 2023 Table 52'!$1:$1,0))</f>
        <v>0</v>
      </c>
      <c r="T15" s="19">
        <f>INDEX('AEO 2023 Table 52'!296:296,MATCH(T$2,'AEO 2023 Table 52'!$1:$1,0))</f>
        <v>0</v>
      </c>
      <c r="U15" s="19">
        <f>INDEX('AEO 2023 Table 52'!296:296,MATCH(U$2,'AEO 2023 Table 52'!$1:$1,0))</f>
        <v>0</v>
      </c>
      <c r="V15" s="19">
        <f>INDEX('AEO 2023 Table 52'!296:296,MATCH(V$2,'AEO 2023 Table 52'!$1:$1,0))</f>
        <v>0</v>
      </c>
      <c r="W15" s="19">
        <f>INDEX('AEO 2023 Table 52'!296:296,MATCH(W$2,'AEO 2023 Table 52'!$1:$1,0))</f>
        <v>0</v>
      </c>
      <c r="X15" s="19">
        <f>INDEX('AEO 2023 Table 52'!296:296,MATCH(X$2,'AEO 2023 Table 52'!$1:$1,0))</f>
        <v>0</v>
      </c>
      <c r="Y15" s="19">
        <f>INDEX('AEO 2023 Table 52'!296:296,MATCH(Y$2,'AEO 2023 Table 52'!$1:$1,0))</f>
        <v>0</v>
      </c>
      <c r="Z15" s="19">
        <f>INDEX('AEO 2023 Table 52'!296:296,MATCH(Z$2,'AEO 2023 Table 52'!$1:$1,0))</f>
        <v>0</v>
      </c>
      <c r="AA15" s="19">
        <f>INDEX('AEO 2023 Table 52'!296:296,MATCH(AA$2,'AEO 2023 Table 52'!$1:$1,0))</f>
        <v>0</v>
      </c>
      <c r="AB15" s="19">
        <f>INDEX('AEO 2023 Table 52'!296:296,MATCH(AB$2,'AEO 2023 Table 52'!$1:$1,0))</f>
        <v>0</v>
      </c>
      <c r="AC15" s="19">
        <f>INDEX('AEO 2023 Table 52'!296:296,MATCH(AC$2,'AEO 2023 Table 52'!$1:$1,0))</f>
        <v>0</v>
      </c>
      <c r="AD15" s="19">
        <f>INDEX('AEO 2023 Table 52'!296:296,MATCH(AD$2,'AEO 2023 Table 52'!$1:$1,0))</f>
        <v>0</v>
      </c>
      <c r="AE15" s="19">
        <f>INDEX('AEO 2023 Table 52'!296:296,MATCH(AE$2,'AEO 2023 Table 52'!$1:$1,0))</f>
        <v>0</v>
      </c>
    </row>
    <row r="16" spans="1:34" x14ac:dyDescent="0.35">
      <c r="A16" t="s">
        <v>178</v>
      </c>
      <c r="B16" s="19">
        <f>INDEX('AEO 2022 Table 52'!284:284,MATCH(B$2,'AEO 2022 Table 52'!$1:$1,0))</f>
        <v>0</v>
      </c>
      <c r="C16" s="19">
        <f>INDEX('AEO 2023 Table 52'!297:297,MATCH(C$2,'AEO 2023 Table 52'!$1:$1,0))</f>
        <v>0</v>
      </c>
      <c r="D16" s="19">
        <f>INDEX('AEO 2023 Table 52'!297:297,MATCH(D$2,'AEO 2023 Table 52'!$1:$1,0))</f>
        <v>0</v>
      </c>
      <c r="E16" s="19">
        <f>INDEX('AEO 2023 Table 52'!297:297,MATCH(E$2,'AEO 2023 Table 52'!$1:$1,0))</f>
        <v>0</v>
      </c>
      <c r="F16" s="19">
        <f>INDEX('AEO 2023 Table 52'!297:297,MATCH(F$2,'AEO 2023 Table 52'!$1:$1,0))</f>
        <v>0</v>
      </c>
      <c r="G16" s="19">
        <f>INDEX('AEO 2023 Table 52'!297:297,MATCH(G$2,'AEO 2023 Table 52'!$1:$1,0))</f>
        <v>0</v>
      </c>
      <c r="H16" s="19">
        <f>INDEX('AEO 2023 Table 52'!297:297,MATCH(H$2,'AEO 2023 Table 52'!$1:$1,0))</f>
        <v>0</v>
      </c>
      <c r="I16" s="19">
        <f>INDEX('AEO 2023 Table 52'!297:297,MATCH(I$2,'AEO 2023 Table 52'!$1:$1,0))</f>
        <v>0</v>
      </c>
      <c r="J16" s="19">
        <f>INDEX('AEO 2023 Table 52'!297:297,MATCH(J$2,'AEO 2023 Table 52'!$1:$1,0))</f>
        <v>0</v>
      </c>
      <c r="K16" s="19">
        <f>INDEX('AEO 2023 Table 52'!297:297,MATCH(K$2,'AEO 2023 Table 52'!$1:$1,0))</f>
        <v>0</v>
      </c>
      <c r="L16" s="19">
        <f>INDEX('AEO 2023 Table 52'!297:297,MATCH(L$2,'AEO 2023 Table 52'!$1:$1,0))</f>
        <v>0</v>
      </c>
      <c r="M16" s="19">
        <f>INDEX('AEO 2023 Table 52'!297:297,MATCH(M$2,'AEO 2023 Table 52'!$1:$1,0))</f>
        <v>0</v>
      </c>
      <c r="N16" s="19">
        <f>INDEX('AEO 2023 Table 52'!297:297,MATCH(N$2,'AEO 2023 Table 52'!$1:$1,0))</f>
        <v>0</v>
      </c>
      <c r="O16" s="19">
        <f>INDEX('AEO 2023 Table 52'!297:297,MATCH(O$2,'AEO 2023 Table 52'!$1:$1,0))</f>
        <v>0</v>
      </c>
      <c r="P16" s="19">
        <f>INDEX('AEO 2023 Table 52'!297:297,MATCH(P$2,'AEO 2023 Table 52'!$1:$1,0))</f>
        <v>0</v>
      </c>
      <c r="Q16" s="19">
        <f>INDEX('AEO 2023 Table 52'!297:297,MATCH(Q$2,'AEO 2023 Table 52'!$1:$1,0))</f>
        <v>0</v>
      </c>
      <c r="R16" s="19">
        <f>INDEX('AEO 2023 Table 52'!297:297,MATCH(R$2,'AEO 2023 Table 52'!$1:$1,0))</f>
        <v>0</v>
      </c>
      <c r="S16" s="19">
        <f>INDEX('AEO 2023 Table 52'!297:297,MATCH(S$2,'AEO 2023 Table 52'!$1:$1,0))</f>
        <v>0</v>
      </c>
      <c r="T16" s="19">
        <f>INDEX('AEO 2023 Table 52'!297:297,MATCH(T$2,'AEO 2023 Table 52'!$1:$1,0))</f>
        <v>0</v>
      </c>
      <c r="U16" s="19">
        <f>INDEX('AEO 2023 Table 52'!297:297,MATCH(U$2,'AEO 2023 Table 52'!$1:$1,0))</f>
        <v>0</v>
      </c>
      <c r="V16" s="19">
        <f>INDEX('AEO 2023 Table 52'!297:297,MATCH(V$2,'AEO 2023 Table 52'!$1:$1,0))</f>
        <v>0</v>
      </c>
      <c r="W16" s="19">
        <f>INDEX('AEO 2023 Table 52'!297:297,MATCH(W$2,'AEO 2023 Table 52'!$1:$1,0))</f>
        <v>0</v>
      </c>
      <c r="X16" s="19">
        <f>INDEX('AEO 2023 Table 52'!297:297,MATCH(X$2,'AEO 2023 Table 52'!$1:$1,0))</f>
        <v>0</v>
      </c>
      <c r="Y16" s="19">
        <f>INDEX('AEO 2023 Table 52'!297:297,MATCH(Y$2,'AEO 2023 Table 52'!$1:$1,0))</f>
        <v>0</v>
      </c>
      <c r="Z16" s="19">
        <f>INDEX('AEO 2023 Table 52'!297:297,MATCH(Z$2,'AEO 2023 Table 52'!$1:$1,0))</f>
        <v>0</v>
      </c>
      <c r="AA16" s="19">
        <f>INDEX('AEO 2023 Table 52'!297:297,MATCH(AA$2,'AEO 2023 Table 52'!$1:$1,0))</f>
        <v>0</v>
      </c>
      <c r="AB16" s="19">
        <f>INDEX('AEO 2023 Table 52'!297:297,MATCH(AB$2,'AEO 2023 Table 52'!$1:$1,0))</f>
        <v>0</v>
      </c>
      <c r="AC16" s="19">
        <f>INDEX('AEO 2023 Table 52'!297:297,MATCH(AC$2,'AEO 2023 Table 52'!$1:$1,0))</f>
        <v>0</v>
      </c>
      <c r="AD16" s="19">
        <f>INDEX('AEO 2023 Table 52'!297:297,MATCH(AD$2,'AEO 2023 Table 52'!$1:$1,0))</f>
        <v>0</v>
      </c>
      <c r="AE16" s="19">
        <f>INDEX('AEO 2023 Table 52'!297:297,MATCH(AE$2,'AEO 2023 Table 52'!$1:$1,0))</f>
        <v>0</v>
      </c>
    </row>
    <row r="17" spans="1:34" x14ac:dyDescent="0.35">
      <c r="A17" t="s">
        <v>220</v>
      </c>
      <c r="B17" s="19">
        <f>INDEX('AEO 2022 Table 52'!285:285,MATCH(B$2,'AEO 2022 Table 52'!$1:$1,0))</f>
        <v>77.558043999999995</v>
      </c>
      <c r="C17" s="19">
        <f>INDEX('AEO 2023 Table 52'!298:298,MATCH(C$2,'AEO 2023 Table 52'!$1:$1,0))</f>
        <v>83.371002000000004</v>
      </c>
      <c r="D17" s="19">
        <f>INDEX('AEO 2023 Table 52'!298:298,MATCH(D$2,'AEO 2023 Table 52'!$1:$1,0))</f>
        <v>81.741028</v>
      </c>
      <c r="E17" s="19">
        <f>INDEX('AEO 2023 Table 52'!298:298,MATCH(E$2,'AEO 2023 Table 52'!$1:$1,0))</f>
        <v>80.223990999999998</v>
      </c>
      <c r="F17" s="19">
        <f>INDEX('AEO 2023 Table 52'!298:298,MATCH(F$2,'AEO 2023 Table 52'!$1:$1,0))</f>
        <v>78.597167999999996</v>
      </c>
      <c r="G17" s="19">
        <f>INDEX('AEO 2023 Table 52'!298:298,MATCH(G$2,'AEO 2023 Table 52'!$1:$1,0))</f>
        <v>77.105407999999997</v>
      </c>
      <c r="H17" s="19">
        <f>INDEX('AEO 2023 Table 52'!298:298,MATCH(H$2,'AEO 2023 Table 52'!$1:$1,0))</f>
        <v>75.664321999999999</v>
      </c>
      <c r="I17" s="19">
        <f>INDEX('AEO 2023 Table 52'!298:298,MATCH(I$2,'AEO 2023 Table 52'!$1:$1,0))</f>
        <v>74.277878000000001</v>
      </c>
      <c r="J17" s="19">
        <f>INDEX('AEO 2023 Table 52'!298:298,MATCH(J$2,'AEO 2023 Table 52'!$1:$1,0))</f>
        <v>73.034378000000004</v>
      </c>
      <c r="K17" s="19">
        <f>INDEX('AEO 2023 Table 52'!298:298,MATCH(K$2,'AEO 2023 Table 52'!$1:$1,0))</f>
        <v>71.851142999999993</v>
      </c>
      <c r="L17" s="19">
        <f>INDEX('AEO 2023 Table 52'!298:298,MATCH(L$2,'AEO 2023 Table 52'!$1:$1,0))</f>
        <v>70.732819000000006</v>
      </c>
      <c r="M17" s="19">
        <f>INDEX('AEO 2023 Table 52'!298:298,MATCH(M$2,'AEO 2023 Table 52'!$1:$1,0))</f>
        <v>69.653732000000005</v>
      </c>
      <c r="N17" s="19">
        <f>INDEX('AEO 2023 Table 52'!298:298,MATCH(N$2,'AEO 2023 Table 52'!$1:$1,0))</f>
        <v>68.614204000000001</v>
      </c>
      <c r="O17" s="19">
        <f>INDEX('AEO 2023 Table 52'!298:298,MATCH(O$2,'AEO 2023 Table 52'!$1:$1,0))</f>
        <v>67.553612000000001</v>
      </c>
      <c r="P17" s="19">
        <f>INDEX('AEO 2023 Table 52'!298:298,MATCH(P$2,'AEO 2023 Table 52'!$1:$1,0))</f>
        <v>66.534683000000001</v>
      </c>
      <c r="Q17" s="19">
        <f>INDEX('AEO 2023 Table 52'!298:298,MATCH(Q$2,'AEO 2023 Table 52'!$1:$1,0))</f>
        <v>65.562584000000001</v>
      </c>
      <c r="R17" s="19">
        <f>INDEX('AEO 2023 Table 52'!298:298,MATCH(R$2,'AEO 2023 Table 52'!$1:$1,0))</f>
        <v>64.639076000000003</v>
      </c>
      <c r="S17" s="19">
        <f>INDEX('AEO 2023 Table 52'!298:298,MATCH(S$2,'AEO 2023 Table 52'!$1:$1,0))</f>
        <v>63.763106999999998</v>
      </c>
      <c r="T17" s="19">
        <f>INDEX('AEO 2023 Table 52'!298:298,MATCH(T$2,'AEO 2023 Table 52'!$1:$1,0))</f>
        <v>62.928458999999997</v>
      </c>
      <c r="U17" s="19">
        <f>INDEX('AEO 2023 Table 52'!298:298,MATCH(U$2,'AEO 2023 Table 52'!$1:$1,0))</f>
        <v>62.137836</v>
      </c>
      <c r="V17" s="19">
        <f>INDEX('AEO 2023 Table 52'!298:298,MATCH(V$2,'AEO 2023 Table 52'!$1:$1,0))</f>
        <v>61.385502000000002</v>
      </c>
      <c r="W17" s="19">
        <f>INDEX('AEO 2023 Table 52'!298:298,MATCH(W$2,'AEO 2023 Table 52'!$1:$1,0))</f>
        <v>60.670712000000002</v>
      </c>
      <c r="X17" s="19">
        <f>INDEX('AEO 2023 Table 52'!298:298,MATCH(X$2,'AEO 2023 Table 52'!$1:$1,0))</f>
        <v>59.996383999999999</v>
      </c>
      <c r="Y17" s="19">
        <f>INDEX('AEO 2023 Table 52'!298:298,MATCH(Y$2,'AEO 2023 Table 52'!$1:$1,0))</f>
        <v>59.344673</v>
      </c>
      <c r="Z17" s="19">
        <f>INDEX('AEO 2023 Table 52'!298:298,MATCH(Z$2,'AEO 2023 Table 52'!$1:$1,0))</f>
        <v>58.722858000000002</v>
      </c>
      <c r="AA17" s="19">
        <f>INDEX('AEO 2023 Table 52'!298:298,MATCH(AA$2,'AEO 2023 Table 52'!$1:$1,0))</f>
        <v>58.129032000000002</v>
      </c>
      <c r="AB17" s="19">
        <f>INDEX('AEO 2023 Table 52'!298:298,MATCH(AB$2,'AEO 2023 Table 52'!$1:$1,0))</f>
        <v>57.562485000000002</v>
      </c>
      <c r="AC17" s="19">
        <f>INDEX('AEO 2023 Table 52'!298:298,MATCH(AC$2,'AEO 2023 Table 52'!$1:$1,0))</f>
        <v>57.021751000000002</v>
      </c>
      <c r="AD17" s="19">
        <f>INDEX('AEO 2023 Table 52'!298:298,MATCH(AD$2,'AEO 2023 Table 52'!$1:$1,0))</f>
        <v>56.505679999999998</v>
      </c>
      <c r="AE17" s="19">
        <f>INDEX('AEO 2023 Table 52'!298:298,MATCH(AE$2,'AEO 2023 Table 52'!$1:$1,0))</f>
        <v>56.006152999999998</v>
      </c>
      <c r="AF17" s="19"/>
      <c r="AG17" s="19"/>
      <c r="AH17" s="19"/>
    </row>
    <row r="18" spans="1:34" x14ac:dyDescent="0.35">
      <c r="A18" t="s">
        <v>221</v>
      </c>
      <c r="B18" s="20">
        <f>TREND($I18:$R18,$I$2:$R$2,B$2)</f>
        <v>105.16687356969669</v>
      </c>
      <c r="C18" s="20">
        <f>TREND($I18:$R18,$I$2:$R$2,C$2)</f>
        <v>103.88632696363629</v>
      </c>
      <c r="D18" s="20">
        <f>TREND($I18:$R18,$I$2:$R$2,D$2)</f>
        <v>102.60578035757544</v>
      </c>
      <c r="E18" s="20">
        <f>TREND($I18:$R18,$I$2:$R$2,E$2)</f>
        <v>101.32523375151504</v>
      </c>
      <c r="F18" s="19">
        <f>INDEX('AEO 2023 Table 52'!299:299,MATCH(F$2,'AEO 2023 Table 52'!$1:$1,0))</f>
        <v>101.845108</v>
      </c>
      <c r="G18" s="19">
        <f>INDEX('AEO 2023 Table 52'!299:299,MATCH(G$2,'AEO 2023 Table 52'!$1:$1,0))</f>
        <v>99.956558000000001</v>
      </c>
      <c r="H18" s="19">
        <f>INDEX('AEO 2023 Table 52'!299:299,MATCH(H$2,'AEO 2023 Table 52'!$1:$1,0))</f>
        <v>98.203750999999997</v>
      </c>
      <c r="I18" s="19">
        <f>INDEX('AEO 2023 Table 52'!299:299,MATCH(I$2,'AEO 2023 Table 52'!$1:$1,0))</f>
        <v>96.551422000000002</v>
      </c>
      <c r="J18" s="19">
        <f>INDEX('AEO 2023 Table 52'!299:299,MATCH(J$2,'AEO 2023 Table 52'!$1:$1,0))</f>
        <v>95.011382999999995</v>
      </c>
      <c r="K18" s="19">
        <f>INDEX('AEO 2023 Table 52'!299:299,MATCH(K$2,'AEO 2023 Table 52'!$1:$1,0))</f>
        <v>93.551682</v>
      </c>
      <c r="L18" s="19">
        <f>INDEX('AEO 2023 Table 52'!299:299,MATCH(L$2,'AEO 2023 Table 52'!$1:$1,0))</f>
        <v>92.174141000000006</v>
      </c>
      <c r="M18" s="19">
        <f>INDEX('AEO 2023 Table 52'!299:299,MATCH(M$2,'AEO 2023 Table 52'!$1:$1,0))</f>
        <v>90.866935999999995</v>
      </c>
      <c r="N18" s="19">
        <f>INDEX('AEO 2023 Table 52'!299:299,MATCH(N$2,'AEO 2023 Table 52'!$1:$1,0))</f>
        <v>89.635390999999998</v>
      </c>
      <c r="O18" s="19">
        <f>INDEX('AEO 2023 Table 52'!299:299,MATCH(O$2,'AEO 2023 Table 52'!$1:$1,0))</f>
        <v>88.393112000000002</v>
      </c>
      <c r="P18" s="19">
        <f>INDEX('AEO 2023 Table 52'!299:299,MATCH(P$2,'AEO 2023 Table 52'!$1:$1,0))</f>
        <v>87.198929000000007</v>
      </c>
      <c r="Q18" s="19">
        <f>INDEX('AEO 2023 Table 52'!299:299,MATCH(Q$2,'AEO 2023 Table 52'!$1:$1,0))</f>
        <v>86.057616999999993</v>
      </c>
      <c r="R18" s="19">
        <f>INDEX('AEO 2023 Table 52'!299:299,MATCH(R$2,'AEO 2023 Table 52'!$1:$1,0))</f>
        <v>84.965262999999993</v>
      </c>
      <c r="S18" s="19">
        <f>INDEX('AEO 2023 Table 52'!299:299,MATCH(S$2,'AEO 2023 Table 52'!$1:$1,0))</f>
        <v>83.914969999999997</v>
      </c>
      <c r="T18" s="19">
        <f>INDEX('AEO 2023 Table 52'!299:299,MATCH(T$2,'AEO 2023 Table 52'!$1:$1,0))</f>
        <v>82.933220000000006</v>
      </c>
      <c r="U18" s="19">
        <f>INDEX('AEO 2023 Table 52'!299:299,MATCH(U$2,'AEO 2023 Table 52'!$1:$1,0))</f>
        <v>81.982963999999996</v>
      </c>
      <c r="V18" s="19">
        <f>INDEX('AEO 2023 Table 52'!299:299,MATCH(V$2,'AEO 2023 Table 52'!$1:$1,0))</f>
        <v>81.074714999999998</v>
      </c>
      <c r="W18" s="19">
        <f>INDEX('AEO 2023 Table 52'!299:299,MATCH(W$2,'AEO 2023 Table 52'!$1:$1,0))</f>
        <v>80.206947</v>
      </c>
      <c r="X18" s="19">
        <f>INDEX('AEO 2023 Table 52'!299:299,MATCH(X$2,'AEO 2023 Table 52'!$1:$1,0))</f>
        <v>79.374420000000001</v>
      </c>
      <c r="Y18" s="19">
        <f>INDEX('AEO 2023 Table 52'!299:299,MATCH(Y$2,'AEO 2023 Table 52'!$1:$1,0))</f>
        <v>78.571608999999995</v>
      </c>
      <c r="Z18" s="19">
        <f>INDEX('AEO 2023 Table 52'!299:299,MATCH(Z$2,'AEO 2023 Table 52'!$1:$1,0))</f>
        <v>77.80941</v>
      </c>
      <c r="AA18" s="19">
        <f>INDEX('AEO 2023 Table 52'!299:299,MATCH(AA$2,'AEO 2023 Table 52'!$1:$1,0))</f>
        <v>77.078559999999996</v>
      </c>
      <c r="AB18" s="19">
        <f>INDEX('AEO 2023 Table 52'!299:299,MATCH(AB$2,'AEO 2023 Table 52'!$1:$1,0))</f>
        <v>76.379615999999999</v>
      </c>
      <c r="AC18" s="19">
        <f>INDEX('AEO 2023 Table 52'!299:299,MATCH(AC$2,'AEO 2023 Table 52'!$1:$1,0))</f>
        <v>75.712502000000001</v>
      </c>
      <c r="AD18" s="19">
        <f>INDEX('AEO 2023 Table 52'!299:299,MATCH(AD$2,'AEO 2023 Table 52'!$1:$1,0))</f>
        <v>75.076774999999998</v>
      </c>
      <c r="AE18" s="19">
        <f>INDEX('AEO 2023 Table 52'!299:299,MATCH(AE$2,'AEO 2023 Table 52'!$1:$1,0))</f>
        <v>74.462006000000002</v>
      </c>
      <c r="AF18" s="19"/>
      <c r="AG18" s="19"/>
      <c r="AH18" s="19"/>
    </row>
    <row r="21" spans="1:34" x14ac:dyDescent="0.35">
      <c r="A21" s="1" t="s">
        <v>217</v>
      </c>
    </row>
    <row r="22" spans="1:34" x14ac:dyDescent="0.35">
      <c r="A22" t="s">
        <v>168</v>
      </c>
    </row>
    <row r="23" spans="1:34" x14ac:dyDescent="0.35">
      <c r="A23" t="s">
        <v>169</v>
      </c>
      <c r="B23" t="s">
        <v>222</v>
      </c>
    </row>
    <row r="24" spans="1:34" x14ac:dyDescent="0.35">
      <c r="A24" t="s">
        <v>170</v>
      </c>
      <c r="B24" t="s">
        <v>222</v>
      </c>
    </row>
    <row r="25" spans="1:34" x14ac:dyDescent="0.35">
      <c r="A25" t="s">
        <v>171</v>
      </c>
      <c r="B25" t="s">
        <v>222</v>
      </c>
    </row>
    <row r="26" spans="1:34" x14ac:dyDescent="0.35">
      <c r="A26" t="s">
        <v>172</v>
      </c>
      <c r="B26" t="s">
        <v>222</v>
      </c>
    </row>
    <row r="27" spans="1:34" x14ac:dyDescent="0.35">
      <c r="A27" t="s">
        <v>173</v>
      </c>
    </row>
    <row r="28" spans="1:34" x14ac:dyDescent="0.35">
      <c r="A28" t="s">
        <v>218</v>
      </c>
    </row>
    <row r="29" spans="1:34" x14ac:dyDescent="0.35">
      <c r="A29" t="s">
        <v>219</v>
      </c>
    </row>
    <row r="30" spans="1:34" x14ac:dyDescent="0.35">
      <c r="A30" t="s">
        <v>167</v>
      </c>
    </row>
    <row r="31" spans="1:34" x14ac:dyDescent="0.35">
      <c r="A31" t="s">
        <v>174</v>
      </c>
    </row>
    <row r="32" spans="1:34" x14ac:dyDescent="0.35">
      <c r="A32" t="s">
        <v>175</v>
      </c>
      <c r="B32" t="s">
        <v>223</v>
      </c>
    </row>
    <row r="33" spans="1:34" x14ac:dyDescent="0.35">
      <c r="A33" t="s">
        <v>176</v>
      </c>
    </row>
    <row r="34" spans="1:34" x14ac:dyDescent="0.35">
      <c r="A34" t="s">
        <v>177</v>
      </c>
    </row>
    <row r="35" spans="1:34" x14ac:dyDescent="0.35">
      <c r="A35" t="s">
        <v>178</v>
      </c>
    </row>
    <row r="36" spans="1:34" x14ac:dyDescent="0.35">
      <c r="A36" t="s">
        <v>220</v>
      </c>
      <c r="B36" t="s">
        <v>224</v>
      </c>
    </row>
    <row r="37" spans="1:34" x14ac:dyDescent="0.35">
      <c r="A37" t="s">
        <v>221</v>
      </c>
      <c r="B37" t="s">
        <v>224</v>
      </c>
    </row>
    <row r="40" spans="1:34" x14ac:dyDescent="0.35">
      <c r="A40" s="1" t="s">
        <v>225</v>
      </c>
    </row>
    <row r="41" spans="1:34" x14ac:dyDescent="0.35">
      <c r="A41" s="2" t="s">
        <v>226</v>
      </c>
      <c r="B41" s="15"/>
    </row>
    <row r="42" spans="1:34" s="1" customFormat="1" x14ac:dyDescent="0.3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35">
      <c r="A43" t="s">
        <v>169</v>
      </c>
      <c r="B43" s="17">
        <f>'LDV Shares'!C13/SUM('LDV Shares'!C$13:C$16)</f>
        <v>7.9948218602317548E-3</v>
      </c>
      <c r="C43" s="17">
        <f>'LDV Shares'!D13/SUM('LDV Shares'!D$13:D$16)</f>
        <v>9.1609654620913292E-2</v>
      </c>
      <c r="D43" s="17">
        <f>'LDV Shares'!E13/SUM('LDV Shares'!E$13:E$16)</f>
        <v>6.9752318985435324E-2</v>
      </c>
      <c r="E43" s="17">
        <f>'LDV Shares'!F13/SUM('LDV Shares'!F$13:F$16)</f>
        <v>7.4050984220807275E-2</v>
      </c>
      <c r="F43" s="17">
        <f>'LDV Shares'!G13/SUM('LDV Shares'!G$13:G$16)</f>
        <v>6.7605329042265044E-2</v>
      </c>
      <c r="G43" s="17">
        <f>'LDV Shares'!H13/SUM('LDV Shares'!H$13:H$16)</f>
        <v>7.2633890121446457E-2</v>
      </c>
      <c r="H43" s="17">
        <f>'LDV Shares'!I13/SUM('LDV Shares'!I$13:I$16)</f>
        <v>7.3319783348623352E-2</v>
      </c>
      <c r="I43" s="17">
        <f>'LDV Shares'!J13/SUM('LDV Shares'!J$13:J$16)</f>
        <v>7.3626311050590698E-2</v>
      </c>
      <c r="J43" s="17">
        <f>'LDV Shares'!K13/SUM('LDV Shares'!K$13:K$16)</f>
        <v>7.4284547242642593E-2</v>
      </c>
      <c r="K43" s="17">
        <f>'LDV Shares'!L13/SUM('LDV Shares'!L$13:L$16)</f>
        <v>7.4766519832686881E-2</v>
      </c>
      <c r="L43" s="17">
        <f>'LDV Shares'!M13/SUM('LDV Shares'!M$13:M$16)</f>
        <v>7.4211637538517464E-2</v>
      </c>
      <c r="M43" s="17">
        <f>'LDV Shares'!N13/SUM('LDV Shares'!N$13:N$16)</f>
        <v>7.4554293525778123E-2</v>
      </c>
      <c r="N43" s="17">
        <f>'LDV Shares'!O13/SUM('LDV Shares'!O$13:O$16)</f>
        <v>7.4605414934958716E-2</v>
      </c>
      <c r="O43" s="17">
        <f>'LDV Shares'!P13/SUM('LDV Shares'!P$13:P$16)</f>
        <v>7.4637970717434443E-2</v>
      </c>
      <c r="P43" s="17">
        <f>'LDV Shares'!Q13/SUM('LDV Shares'!Q$13:Q$16)</f>
        <v>7.4152042796205131E-2</v>
      </c>
      <c r="Q43" s="17">
        <f>'LDV Shares'!R13/SUM('LDV Shares'!R$13:R$16)</f>
        <v>7.5488213110239011E-2</v>
      </c>
      <c r="R43" s="17">
        <f>'LDV Shares'!S13/SUM('LDV Shares'!S$13:S$16)</f>
        <v>7.4789508139925548E-2</v>
      </c>
      <c r="S43" s="17">
        <f>'LDV Shares'!T13/SUM('LDV Shares'!T$13:T$16)</f>
        <v>7.5197944678805917E-2</v>
      </c>
      <c r="T43" s="17">
        <f>'LDV Shares'!U13/SUM('LDV Shares'!U$13:U$16)</f>
        <v>7.5687995487760382E-2</v>
      </c>
      <c r="U43" s="17">
        <f>'LDV Shares'!V13/SUM('LDV Shares'!V$13:V$16)</f>
        <v>7.4614685760867203E-2</v>
      </c>
      <c r="V43" s="17">
        <f>'LDV Shares'!W13/SUM('LDV Shares'!W$13:W$16)</f>
        <v>7.4664267927766814E-2</v>
      </c>
      <c r="W43" s="17">
        <f>'LDV Shares'!X13/SUM('LDV Shares'!X$13:X$16)</f>
        <v>7.5116527997912283E-2</v>
      </c>
      <c r="X43" s="17">
        <f>'LDV Shares'!Y13/SUM('LDV Shares'!Y$13:Y$16)</f>
        <v>7.490631177193767E-2</v>
      </c>
      <c r="Y43" s="17">
        <f>'LDV Shares'!Z13/SUM('LDV Shares'!Z$13:Z$16)</f>
        <v>7.4442100446143467E-2</v>
      </c>
      <c r="Z43" s="17">
        <f>'LDV Shares'!AA13/SUM('LDV Shares'!AA$13:AA$16)</f>
        <v>7.4988961153038811E-2</v>
      </c>
      <c r="AA43" s="17">
        <f>'LDV Shares'!AB13/SUM('LDV Shares'!AB$13:AB$16)</f>
        <v>7.4995892692752086E-2</v>
      </c>
      <c r="AB43" s="17">
        <f>'LDV Shares'!AC13/SUM('LDV Shares'!AC$13:AC$16)</f>
        <v>7.5023730852976339E-2</v>
      </c>
      <c r="AC43" s="17">
        <f>'LDV Shares'!AD13/SUM('LDV Shares'!AD$13:AD$16)</f>
        <v>7.5025036815420443E-2</v>
      </c>
      <c r="AD43" s="17">
        <f>'LDV Shares'!AE13/SUM('LDV Shares'!AE$13:AE$16)</f>
        <v>7.5244112243767786E-2</v>
      </c>
      <c r="AE43" s="17">
        <f>'LDV Shares'!AF13/SUM('LDV Shares'!AF$13:AF$16)</f>
        <v>7.5100771406118066E-2</v>
      </c>
      <c r="AF43" s="17"/>
      <c r="AG43" s="17"/>
      <c r="AH43" s="17"/>
    </row>
    <row r="44" spans="1:34" x14ac:dyDescent="0.35">
      <c r="A44" t="s">
        <v>170</v>
      </c>
      <c r="B44" s="17">
        <f>'LDV Shares'!C14/SUM('LDV Shares'!C$13:C$16)</f>
        <v>0.11308600890610582</v>
      </c>
      <c r="C44" s="17">
        <f>'LDV Shares'!D14/SUM('LDV Shares'!D$13:D$16)</f>
        <v>0.27775367327360356</v>
      </c>
      <c r="D44" s="17">
        <f>'LDV Shares'!E14/SUM('LDV Shares'!E$13:E$16)</f>
        <v>0.23058217468897749</v>
      </c>
      <c r="E44" s="17">
        <f>'LDV Shares'!F14/SUM('LDV Shares'!F$13:F$16)</f>
        <v>0.24291928555821796</v>
      </c>
      <c r="F44" s="17">
        <f>'LDV Shares'!G14/SUM('LDV Shares'!G$13:G$16)</f>
        <v>0.22911025436414928</v>
      </c>
      <c r="G44" s="17">
        <f>'LDV Shares'!H14/SUM('LDV Shares'!H$13:H$16)</f>
        <v>0.23887356753185449</v>
      </c>
      <c r="H44" s="17">
        <f>'LDV Shares'!I14/SUM('LDV Shares'!I$13:I$16)</f>
        <v>0.24139728708676683</v>
      </c>
      <c r="I44" s="17">
        <f>'LDV Shares'!J14/SUM('LDV Shares'!J$13:J$16)</f>
        <v>0.24231601673616715</v>
      </c>
      <c r="J44" s="17">
        <f>'LDV Shares'!K14/SUM('LDV Shares'!K$13:K$16)</f>
        <v>0.24266618894674666</v>
      </c>
      <c r="K44" s="17">
        <f>'LDV Shares'!L14/SUM('LDV Shares'!L$13:L$16)</f>
        <v>0.2438072910801522</v>
      </c>
      <c r="L44" s="17">
        <f>'LDV Shares'!M14/SUM('LDV Shares'!M$13:M$16)</f>
        <v>0.24294315490530474</v>
      </c>
      <c r="M44" s="17">
        <f>'LDV Shares'!N14/SUM('LDV Shares'!N$13:N$16)</f>
        <v>0.24400142545803782</v>
      </c>
      <c r="N44" s="17">
        <f>'LDV Shares'!O14/SUM('LDV Shares'!O$13:O$16)</f>
        <v>0.24439404404897463</v>
      </c>
      <c r="O44" s="17">
        <f>'LDV Shares'!P14/SUM('LDV Shares'!P$13:P$16)</f>
        <v>0.24427796163268004</v>
      </c>
      <c r="P44" s="17">
        <f>'LDV Shares'!Q14/SUM('LDV Shares'!Q$13:Q$16)</f>
        <v>0.24358729134755466</v>
      </c>
      <c r="Q44" s="17">
        <f>'LDV Shares'!R14/SUM('LDV Shares'!R$13:R$16)</f>
        <v>0.24697500259596458</v>
      </c>
      <c r="R44" s="17">
        <f>'LDV Shares'!S14/SUM('LDV Shares'!S$13:S$16)</f>
        <v>0.2452951622717785</v>
      </c>
      <c r="S44" s="17">
        <f>'LDV Shares'!T14/SUM('LDV Shares'!T$13:T$16)</f>
        <v>0.24663763152071738</v>
      </c>
      <c r="T44" s="17">
        <f>'LDV Shares'!U14/SUM('LDV Shares'!U$13:U$16)</f>
        <v>0.24836683288662284</v>
      </c>
      <c r="U44" s="17">
        <f>'LDV Shares'!V14/SUM('LDV Shares'!V$13:V$16)</f>
        <v>0.24529960231188366</v>
      </c>
      <c r="V44" s="17">
        <f>'LDV Shares'!W14/SUM('LDV Shares'!W$13:W$16)</f>
        <v>0.24559716669439002</v>
      </c>
      <c r="W44" s="17">
        <f>'LDV Shares'!X14/SUM('LDV Shares'!X$13:X$16)</f>
        <v>0.24681042228697608</v>
      </c>
      <c r="X44" s="17">
        <f>'LDV Shares'!Y14/SUM('LDV Shares'!Y$13:Y$16)</f>
        <v>0.24640976347767932</v>
      </c>
      <c r="Y44" s="17">
        <f>'LDV Shares'!Z14/SUM('LDV Shares'!Z$13:Z$16)</f>
        <v>0.24542854747813164</v>
      </c>
      <c r="Z44" s="17">
        <f>'LDV Shares'!AA14/SUM('LDV Shares'!AA$13:AA$16)</f>
        <v>0.24687777216326989</v>
      </c>
      <c r="AA44" s="17">
        <f>'LDV Shares'!AB14/SUM('LDV Shares'!AB$13:AB$16)</f>
        <v>0.24704333746144322</v>
      </c>
      <c r="AB44" s="17">
        <f>'LDV Shares'!AC14/SUM('LDV Shares'!AC$13:AC$16)</f>
        <v>0.24721400412980535</v>
      </c>
      <c r="AC44" s="17">
        <f>'LDV Shares'!AD14/SUM('LDV Shares'!AD$13:AD$16)</f>
        <v>0.24734571901941144</v>
      </c>
      <c r="AD44" s="17">
        <f>'LDV Shares'!AE14/SUM('LDV Shares'!AE$13:AE$16)</f>
        <v>0.2479715923812516</v>
      </c>
      <c r="AE44" s="17">
        <f>'LDV Shares'!AF14/SUM('LDV Shares'!AF$13:AF$16)</f>
        <v>0.24789084844447951</v>
      </c>
      <c r="AF44" s="17"/>
      <c r="AG44" s="17"/>
      <c r="AH44" s="17"/>
    </row>
    <row r="45" spans="1:34" x14ac:dyDescent="0.35">
      <c r="A45" t="s">
        <v>171</v>
      </c>
      <c r="B45" s="17">
        <f>'LDV Shares'!C15/SUM('LDV Shares'!C$13:C$16)</f>
        <v>0.26485502761240526</v>
      </c>
      <c r="C45" s="17">
        <f>'LDV Shares'!D15/SUM('LDV Shares'!D$13:D$16)</f>
        <v>0.49391206634974427</v>
      </c>
      <c r="D45" s="17">
        <f>'LDV Shares'!E15/SUM('LDV Shares'!E$13:E$16)</f>
        <v>0.53299845837271342</v>
      </c>
      <c r="E45" s="17">
        <f>'LDV Shares'!F15/SUM('LDV Shares'!F$13:F$16)</f>
        <v>0.52455503576106888</v>
      </c>
      <c r="F45" s="17">
        <f>'LDV Shares'!G15/SUM('LDV Shares'!G$13:G$16)</f>
        <v>0.53698418081144417</v>
      </c>
      <c r="G45" s="17">
        <f>'LDV Shares'!H15/SUM('LDV Shares'!H$13:H$16)</f>
        <v>0.52970912809223347</v>
      </c>
      <c r="H45" s="17">
        <f>'LDV Shares'!I15/SUM('LDV Shares'!I$13:I$16)</f>
        <v>0.52846952370554146</v>
      </c>
      <c r="I45" s="17">
        <f>'LDV Shares'!J15/SUM('LDV Shares'!J$13:J$16)</f>
        <v>0.52876695302129961</v>
      </c>
      <c r="J45" s="17">
        <f>'LDV Shares'!K15/SUM('LDV Shares'!K$13:K$16)</f>
        <v>0.52806128402776198</v>
      </c>
      <c r="K45" s="17">
        <f>'LDV Shares'!L15/SUM('LDV Shares'!L$13:L$16)</f>
        <v>0.5274651098576707</v>
      </c>
      <c r="L45" s="17">
        <f>'LDV Shares'!M15/SUM('LDV Shares'!M$13:M$16)</f>
        <v>0.52848143965269012</v>
      </c>
      <c r="M45" s="17">
        <f>'LDV Shares'!N15/SUM('LDV Shares'!N$13:N$16)</f>
        <v>0.52795693258774878</v>
      </c>
      <c r="N45" s="17">
        <f>'LDV Shares'!O15/SUM('LDV Shares'!O$13:O$16)</f>
        <v>0.52800432390349539</v>
      </c>
      <c r="O45" s="17">
        <f>'LDV Shares'!P15/SUM('LDV Shares'!P$13:P$16)</f>
        <v>0.52842251375607019</v>
      </c>
      <c r="P45" s="17">
        <f>'LDV Shares'!Q15/SUM('LDV Shares'!Q$13:Q$16)</f>
        <v>0.52933503797921477</v>
      </c>
      <c r="Q45" s="17">
        <f>'LDV Shares'!R15/SUM('LDV Shares'!R$13:R$16)</f>
        <v>0.52682484922491457</v>
      </c>
      <c r="R45" s="17">
        <f>'LDV Shares'!S15/SUM('LDV Shares'!S$13:S$16)</f>
        <v>0.52820484438806015</v>
      </c>
      <c r="S45" s="17">
        <f>'LDV Shares'!T15/SUM('LDV Shares'!T$13:T$16)</f>
        <v>0.52729121424954617</v>
      </c>
      <c r="T45" s="17">
        <f>'LDV Shares'!U15/SUM('LDV Shares'!U$13:U$16)</f>
        <v>0.5263437318696651</v>
      </c>
      <c r="U45" s="17">
        <f>'LDV Shares'!V15/SUM('LDV Shares'!V$13:V$16)</f>
        <v>0.52878074772735184</v>
      </c>
      <c r="V45" s="17">
        <f>'LDV Shares'!W15/SUM('LDV Shares'!W$13:W$16)</f>
        <v>0.52879992416188626</v>
      </c>
      <c r="W45" s="17">
        <f>'LDV Shares'!X15/SUM('LDV Shares'!X$13:X$16)</f>
        <v>0.52796303545289913</v>
      </c>
      <c r="X45" s="17">
        <f>'LDV Shares'!Y15/SUM('LDV Shares'!Y$13:Y$16)</f>
        <v>0.52840185883448254</v>
      </c>
      <c r="Y45" s="17">
        <f>'LDV Shares'!Z15/SUM('LDV Shares'!Z$13:Z$16)</f>
        <v>0.5292944693473205</v>
      </c>
      <c r="Z45" s="17">
        <f>'LDV Shares'!AA15/SUM('LDV Shares'!AA$13:AA$16)</f>
        <v>0.52820641828808224</v>
      </c>
      <c r="AA45" s="17">
        <f>'LDV Shares'!AB15/SUM('LDV Shares'!AB$13:AB$16)</f>
        <v>0.52820357628902315</v>
      </c>
      <c r="AB45" s="17">
        <f>'LDV Shares'!AC15/SUM('LDV Shares'!AC$13:AC$16)</f>
        <v>0.52819379066015915</v>
      </c>
      <c r="AC45" s="17">
        <f>'LDV Shares'!AD15/SUM('LDV Shares'!AD$13:AD$16)</f>
        <v>0.52822100623210499</v>
      </c>
      <c r="AD45" s="17">
        <f>'LDV Shares'!AE15/SUM('LDV Shares'!AE$13:AE$16)</f>
        <v>0.52783205209668338</v>
      </c>
      <c r="AE45" s="17">
        <f>'LDV Shares'!AF15/SUM('LDV Shares'!AF$13:AF$16)</f>
        <v>0.52799872990414753</v>
      </c>
      <c r="AF45" s="17"/>
      <c r="AG45" s="17"/>
      <c r="AH45" s="17"/>
    </row>
    <row r="46" spans="1:34" x14ac:dyDescent="0.35">
      <c r="A46" t="s">
        <v>172</v>
      </c>
      <c r="B46" s="17">
        <f>'LDV Shares'!C16/SUM('LDV Shares'!C$13:C$16)</f>
        <v>0.61406414162125722</v>
      </c>
      <c r="C46" s="17">
        <f>'LDV Shares'!D16/SUM('LDV Shares'!D$13:D$16)</f>
        <v>0.13672460575573883</v>
      </c>
      <c r="D46" s="17">
        <f>'LDV Shares'!E16/SUM('LDV Shares'!E$13:E$16)</f>
        <v>0.16666704795287385</v>
      </c>
      <c r="E46" s="17">
        <f>'LDV Shares'!F16/SUM('LDV Shares'!F$13:F$16)</f>
        <v>0.15847469445990583</v>
      </c>
      <c r="F46" s="17">
        <f>'LDV Shares'!G16/SUM('LDV Shares'!G$13:G$16)</f>
        <v>0.16630023578214154</v>
      </c>
      <c r="G46" s="17">
        <f>'LDV Shares'!H16/SUM('LDV Shares'!H$13:H$16)</f>
        <v>0.15878341425446554</v>
      </c>
      <c r="H46" s="17">
        <f>'LDV Shares'!I16/SUM('LDV Shares'!I$13:I$16)</f>
        <v>0.15681340585906836</v>
      </c>
      <c r="I46" s="17">
        <f>'LDV Shares'!J16/SUM('LDV Shares'!J$13:J$16)</f>
        <v>0.15529071919194251</v>
      </c>
      <c r="J46" s="17">
        <f>'LDV Shares'!K16/SUM('LDV Shares'!K$13:K$16)</f>
        <v>0.15498797978284864</v>
      </c>
      <c r="K46" s="17">
        <f>'LDV Shares'!L16/SUM('LDV Shares'!L$13:L$16)</f>
        <v>0.15396107922949015</v>
      </c>
      <c r="L46" s="17">
        <f>'LDV Shares'!M16/SUM('LDV Shares'!M$13:M$16)</f>
        <v>0.15436376790348774</v>
      </c>
      <c r="M46" s="17">
        <f>'LDV Shares'!N16/SUM('LDV Shares'!N$13:N$16)</f>
        <v>0.15348734842843531</v>
      </c>
      <c r="N46" s="17">
        <f>'LDV Shares'!O16/SUM('LDV Shares'!O$13:O$16)</f>
        <v>0.15299621711257125</v>
      </c>
      <c r="O46" s="17">
        <f>'LDV Shares'!P16/SUM('LDV Shares'!P$13:P$16)</f>
        <v>0.15266155389381542</v>
      </c>
      <c r="P46" s="17">
        <f>'LDV Shares'!Q16/SUM('LDV Shares'!Q$13:Q$16)</f>
        <v>0.15292562787702535</v>
      </c>
      <c r="Q46" s="17">
        <f>'LDV Shares'!R16/SUM('LDV Shares'!R$13:R$16)</f>
        <v>0.15071193506888175</v>
      </c>
      <c r="R46" s="17">
        <f>'LDV Shares'!S16/SUM('LDV Shares'!S$13:S$16)</f>
        <v>0.1517104852002357</v>
      </c>
      <c r="S46" s="17">
        <f>'LDV Shares'!T16/SUM('LDV Shares'!T$13:T$16)</f>
        <v>0.15087320955093053</v>
      </c>
      <c r="T46" s="17">
        <f>'LDV Shares'!U16/SUM('LDV Shares'!U$13:U$16)</f>
        <v>0.14960143975595169</v>
      </c>
      <c r="U46" s="17">
        <f>'LDV Shares'!V16/SUM('LDV Shares'!V$13:V$16)</f>
        <v>0.15130496419989733</v>
      </c>
      <c r="V46" s="17">
        <f>'LDV Shares'!W16/SUM('LDV Shares'!W$13:W$16)</f>
        <v>0.1509386412159569</v>
      </c>
      <c r="W46" s="17">
        <f>'LDV Shares'!X16/SUM('LDV Shares'!X$13:X$16)</f>
        <v>0.15011001426221229</v>
      </c>
      <c r="X46" s="17">
        <f>'LDV Shares'!Y16/SUM('LDV Shares'!Y$13:Y$16)</f>
        <v>0.15028206591590043</v>
      </c>
      <c r="Y46" s="17">
        <f>'LDV Shares'!Z16/SUM('LDV Shares'!Z$13:Z$16)</f>
        <v>0.1508348827284044</v>
      </c>
      <c r="Z46" s="17">
        <f>'LDV Shares'!AA16/SUM('LDV Shares'!AA$13:AA$16)</f>
        <v>0.1499268483956091</v>
      </c>
      <c r="AA46" s="17">
        <f>'LDV Shares'!AB16/SUM('LDV Shares'!AB$13:AB$16)</f>
        <v>0.14975719355678149</v>
      </c>
      <c r="AB46" s="17">
        <f>'LDV Shares'!AC16/SUM('LDV Shares'!AC$13:AC$16)</f>
        <v>0.14956847435705908</v>
      </c>
      <c r="AC46" s="17">
        <f>'LDV Shares'!AD16/SUM('LDV Shares'!AD$13:AD$16)</f>
        <v>0.14940823793306299</v>
      </c>
      <c r="AD46" s="17">
        <f>'LDV Shares'!AE16/SUM('LDV Shares'!AE$13:AE$16)</f>
        <v>0.14895224327829723</v>
      </c>
      <c r="AE46" s="17">
        <f>'LDV Shares'!AF16/SUM('LDV Shares'!AF$13:AF$16)</f>
        <v>0.14900965024525484</v>
      </c>
      <c r="AF46" s="17"/>
      <c r="AG46" s="17"/>
      <c r="AH46" s="17"/>
    </row>
    <row r="47" spans="1:34" x14ac:dyDescent="0.35">
      <c r="A47" s="2" t="s">
        <v>227</v>
      </c>
    </row>
    <row r="48" spans="1:34" s="1" customFormat="1" x14ac:dyDescent="0.3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35">
      <c r="A49" t="s">
        <v>220</v>
      </c>
      <c r="B49" s="17">
        <f>'LDV Shares'!C28/SUM('LDV Shares'!C$28:C$29)</f>
        <v>0.29263774124502928</v>
      </c>
      <c r="C49" s="17">
        <f>'LDV Shares'!D28/SUM('LDV Shares'!D$28:D$29)</f>
        <v>0.30253773140328921</v>
      </c>
      <c r="D49" s="17">
        <f>'LDV Shares'!E28/SUM('LDV Shares'!E$28:E$29)</f>
        <v>0.31268329837899017</v>
      </c>
      <c r="E49" s="17">
        <f>'LDV Shares'!F28/SUM('LDV Shares'!F$28:F$29)</f>
        <v>0.31171748318131864</v>
      </c>
      <c r="F49" s="17">
        <f>'LDV Shares'!G28/SUM('LDV Shares'!G$28:G$29)</f>
        <v>0.31415798358915076</v>
      </c>
      <c r="G49" s="17">
        <f>'LDV Shares'!H28/SUM('LDV Shares'!H$28:H$29)</f>
        <v>0.31211210413148671</v>
      </c>
      <c r="H49" s="17">
        <f>'LDV Shares'!I28/SUM('LDV Shares'!I$28:I$29)</f>
        <v>0.31309903164142888</v>
      </c>
      <c r="I49" s="17">
        <f>'LDV Shares'!J28/SUM('LDV Shares'!J$28:J$29)</f>
        <v>0.31305121984778056</v>
      </c>
      <c r="J49" s="17">
        <f>'LDV Shares'!K28/SUM('LDV Shares'!K$28:K$29)</f>
        <v>0.31310650475111268</v>
      </c>
      <c r="K49" s="17">
        <f>'LDV Shares'!L28/SUM('LDV Shares'!L$28:L$29)</f>
        <v>0.31318779729195068</v>
      </c>
      <c r="L49" s="17">
        <f>'LDV Shares'!M28/SUM('LDV Shares'!M$28:M$29)</f>
        <v>0.31355466462210552</v>
      </c>
      <c r="M49" s="17">
        <f>'LDV Shares'!N28/SUM('LDV Shares'!N$28:N$29)</f>
        <v>0.31366555426385884</v>
      </c>
      <c r="N49" s="17">
        <f>'LDV Shares'!O28/SUM('LDV Shares'!O$28:O$29)</f>
        <v>0.31382652716718351</v>
      </c>
      <c r="O49" s="17">
        <f>'LDV Shares'!P28/SUM('LDV Shares'!P$28:P$29)</f>
        <v>0.31401712956526356</v>
      </c>
      <c r="P49" s="17">
        <f>'LDV Shares'!Q28/SUM('LDV Shares'!Q$28:Q$29)</f>
        <v>0.31432357510093539</v>
      </c>
      <c r="Q49" s="17">
        <f>'LDV Shares'!R28/SUM('LDV Shares'!R$28:R$29)</f>
        <v>0.31390112842458268</v>
      </c>
      <c r="R49" s="17">
        <f>'LDV Shares'!S28/SUM('LDV Shares'!S$28:S$29)</f>
        <v>0.31435382705681031</v>
      </c>
      <c r="S49" s="17">
        <f>'LDV Shares'!T28/SUM('LDV Shares'!T$28:T$29)</f>
        <v>0.31439683676854518</v>
      </c>
      <c r="T49" s="17">
        <f>'LDV Shares'!U28/SUM('LDV Shares'!U$28:U$29)</f>
        <v>0.31431894507358649</v>
      </c>
      <c r="U49" s="17">
        <f>'LDV Shares'!V28/SUM('LDV Shares'!V$28:V$29)</f>
        <v>0.3148276321146628</v>
      </c>
      <c r="V49" s="17">
        <f>'LDV Shares'!W28/SUM('LDV Shares'!W$28:W$29)</f>
        <v>0.31488278874610826</v>
      </c>
      <c r="W49" s="17">
        <f>'LDV Shares'!X28/SUM('LDV Shares'!X$28:X$29)</f>
        <v>0.31479066110535719</v>
      </c>
      <c r="X49" s="17">
        <f>'LDV Shares'!Y28/SUM('LDV Shares'!Y$28:Y$29)</f>
        <v>0.31500976424031302</v>
      </c>
      <c r="Y49" s="17">
        <f>'LDV Shares'!Z28/SUM('LDV Shares'!Z$28:Z$29)</f>
        <v>0.31530624058382589</v>
      </c>
      <c r="Z49" s="17">
        <f>'LDV Shares'!AA28/SUM('LDV Shares'!AA$28:AA$29)</f>
        <v>0.31522767438562643</v>
      </c>
      <c r="AA49" s="17">
        <f>'LDV Shares'!AB28/SUM('LDV Shares'!AB$28:AB$29)</f>
        <v>0.31531368780419816</v>
      </c>
      <c r="AB49" s="17">
        <f>'LDV Shares'!AC28/SUM('LDV Shares'!AC$28:AC$29)</f>
        <v>0.31538928672709193</v>
      </c>
      <c r="AC49" s="17">
        <f>'LDV Shares'!AD28/SUM('LDV Shares'!AD$28:AD$29)</f>
        <v>0.31548194920462819</v>
      </c>
      <c r="AD49" s="17">
        <f>'LDV Shares'!AE28/SUM('LDV Shares'!AE$28:AE$29)</f>
        <v>0.3154798392068755</v>
      </c>
      <c r="AE49" s="17">
        <f>'LDV Shares'!AF28/SUM('LDV Shares'!AF$28:AF$29)</f>
        <v>0.31564018681414019</v>
      </c>
      <c r="AF49" s="17"/>
      <c r="AG49" s="17"/>
      <c r="AH49" s="17"/>
    </row>
    <row r="50" spans="1:35" x14ac:dyDescent="0.35">
      <c r="A50" t="s">
        <v>221</v>
      </c>
      <c r="B50" s="17">
        <f>'LDV Shares'!C29/SUM('LDV Shares'!C$28:C$29)</f>
        <v>0.70736225875497072</v>
      </c>
      <c r="C50" s="17">
        <f>'LDV Shares'!D29/SUM('LDV Shares'!D$28:D$29)</f>
        <v>0.69746226859671079</v>
      </c>
      <c r="D50" s="17">
        <f>'LDV Shares'!E29/SUM('LDV Shares'!E$28:E$29)</f>
        <v>0.68731670162100988</v>
      </c>
      <c r="E50" s="17">
        <f>'LDV Shares'!F29/SUM('LDV Shares'!F$28:F$29)</f>
        <v>0.68828251681868136</v>
      </c>
      <c r="F50" s="17">
        <f>'LDV Shares'!G29/SUM('LDV Shares'!G$28:G$29)</f>
        <v>0.68584201641084919</v>
      </c>
      <c r="G50" s="17">
        <f>'LDV Shares'!H29/SUM('LDV Shares'!H$28:H$29)</f>
        <v>0.68788789586851318</v>
      </c>
      <c r="H50" s="17">
        <f>'LDV Shares'!I29/SUM('LDV Shares'!I$28:I$29)</f>
        <v>0.68690096835857106</v>
      </c>
      <c r="I50" s="17">
        <f>'LDV Shares'!J29/SUM('LDV Shares'!J$28:J$29)</f>
        <v>0.68694878015221938</v>
      </c>
      <c r="J50" s="17">
        <f>'LDV Shares'!K29/SUM('LDV Shares'!K$28:K$29)</f>
        <v>0.68689349524888732</v>
      </c>
      <c r="K50" s="17">
        <f>'LDV Shares'!L29/SUM('LDV Shares'!L$28:L$29)</f>
        <v>0.68681220270804944</v>
      </c>
      <c r="L50" s="17">
        <f>'LDV Shares'!M29/SUM('LDV Shares'!M$28:M$29)</f>
        <v>0.68644533537789443</v>
      </c>
      <c r="M50" s="17">
        <f>'LDV Shares'!N29/SUM('LDV Shares'!N$28:N$29)</f>
        <v>0.68633444573614122</v>
      </c>
      <c r="N50" s="17">
        <f>'LDV Shares'!O29/SUM('LDV Shares'!O$28:O$29)</f>
        <v>0.68617347283281649</v>
      </c>
      <c r="O50" s="17">
        <f>'LDV Shares'!P29/SUM('LDV Shares'!P$28:P$29)</f>
        <v>0.68598287043473638</v>
      </c>
      <c r="P50" s="17">
        <f>'LDV Shares'!Q29/SUM('LDV Shares'!Q$28:Q$29)</f>
        <v>0.68567642489906466</v>
      </c>
      <c r="Q50" s="17">
        <f>'LDV Shares'!R29/SUM('LDV Shares'!R$28:R$29)</f>
        <v>0.68609887157541727</v>
      </c>
      <c r="R50" s="17">
        <f>'LDV Shares'!S29/SUM('LDV Shares'!S$28:S$29)</f>
        <v>0.68564617294318975</v>
      </c>
      <c r="S50" s="17">
        <f>'LDV Shares'!T29/SUM('LDV Shares'!T$28:T$29)</f>
        <v>0.68560316323145487</v>
      </c>
      <c r="T50" s="17">
        <f>'LDV Shares'!U29/SUM('LDV Shares'!U$28:U$29)</f>
        <v>0.68568105492641351</v>
      </c>
      <c r="U50" s="17">
        <f>'LDV Shares'!V29/SUM('LDV Shares'!V$28:V$29)</f>
        <v>0.68517236788533731</v>
      </c>
      <c r="V50" s="17">
        <f>'LDV Shares'!W29/SUM('LDV Shares'!W$28:W$29)</f>
        <v>0.6851172112538918</v>
      </c>
      <c r="W50" s="17">
        <f>'LDV Shares'!X29/SUM('LDV Shares'!X$28:X$29)</f>
        <v>0.68520933889464286</v>
      </c>
      <c r="X50" s="17">
        <f>'LDV Shares'!Y29/SUM('LDV Shares'!Y$28:Y$29)</f>
        <v>0.68499023575968698</v>
      </c>
      <c r="Y50" s="17">
        <f>'LDV Shares'!Z29/SUM('LDV Shares'!Z$28:Z$29)</f>
        <v>0.68469375941617416</v>
      </c>
      <c r="Z50" s="17">
        <f>'LDV Shares'!AA29/SUM('LDV Shares'!AA$28:AA$29)</f>
        <v>0.68477232561437351</v>
      </c>
      <c r="AA50" s="17">
        <f>'LDV Shares'!AB29/SUM('LDV Shares'!AB$28:AB$29)</f>
        <v>0.68468631219580178</v>
      </c>
      <c r="AB50" s="17">
        <f>'LDV Shares'!AC29/SUM('LDV Shares'!AC$28:AC$29)</f>
        <v>0.68461071327290801</v>
      </c>
      <c r="AC50" s="17">
        <f>'LDV Shares'!AD29/SUM('LDV Shares'!AD$28:AD$29)</f>
        <v>0.68451805079537187</v>
      </c>
      <c r="AD50" s="17">
        <f>'LDV Shares'!AE29/SUM('LDV Shares'!AE$28:AE$29)</f>
        <v>0.6845201607931245</v>
      </c>
      <c r="AE50" s="17">
        <f>'LDV Shares'!AF29/SUM('LDV Shares'!AF$28:AF$29)</f>
        <v>0.68435981318585992</v>
      </c>
      <c r="AF50" s="17"/>
      <c r="AG50" s="17"/>
      <c r="AH50" s="17"/>
    </row>
    <row r="53" spans="1:35" x14ac:dyDescent="0.3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3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35">
      <c r="A55" t="s">
        <v>222</v>
      </c>
      <c r="B55" s="19">
        <f t="shared" ref="B55:AE55" si="0">SUMPRODUCT(B4:B7,B43:B46)</f>
        <v>80.142669323374406</v>
      </c>
      <c r="C55" s="19">
        <f t="shared" si="0"/>
        <v>79.597424823615</v>
      </c>
      <c r="D55" s="19">
        <f t="shared" si="0"/>
        <v>78.11318875982991</v>
      </c>
      <c r="E55" s="19">
        <f t="shared" si="0"/>
        <v>76.541250964533788</v>
      </c>
      <c r="F55" s="19">
        <f t="shared" si="0"/>
        <v>74.817727333942841</v>
      </c>
      <c r="G55" s="19">
        <f t="shared" si="0"/>
        <v>73.399948807885849</v>
      </c>
      <c r="H55" s="19">
        <f t="shared" si="0"/>
        <v>71.977767791449011</v>
      </c>
      <c r="I55" s="19">
        <f t="shared" si="0"/>
        <v>70.580699728598631</v>
      </c>
      <c r="J55" s="19">
        <f t="shared" si="0"/>
        <v>69.386594258863951</v>
      </c>
      <c r="K55" s="19">
        <f t="shared" si="0"/>
        <v>68.245407106833667</v>
      </c>
      <c r="L55" s="19">
        <f t="shared" si="0"/>
        <v>67.162079047536622</v>
      </c>
      <c r="M55" s="19">
        <f t="shared" si="0"/>
        <v>66.126361328244727</v>
      </c>
      <c r="N55" s="19">
        <f t="shared" si="0"/>
        <v>65.13204738307418</v>
      </c>
      <c r="O55" s="19">
        <f t="shared" si="0"/>
        <v>64.152167603027124</v>
      </c>
      <c r="P55" s="19">
        <f t="shared" si="0"/>
        <v>63.212717887745228</v>
      </c>
      <c r="Q55" s="19">
        <f t="shared" si="0"/>
        <v>62.317177662516094</v>
      </c>
      <c r="R55" s="19">
        <f t="shared" si="0"/>
        <v>61.478200629726402</v>
      </c>
      <c r="S55" s="19">
        <f t="shared" si="0"/>
        <v>60.678024118135419</v>
      </c>
      <c r="T55" s="19">
        <f t="shared" si="0"/>
        <v>59.91124470862448</v>
      </c>
      <c r="U55" s="19">
        <f t="shared" si="0"/>
        <v>59.192573071752314</v>
      </c>
      <c r="V55" s="19">
        <f t="shared" si="0"/>
        <v>58.504344475453365</v>
      </c>
      <c r="W55" s="19">
        <f t="shared" si="0"/>
        <v>57.848668219796743</v>
      </c>
      <c r="X55" s="19">
        <f t="shared" si="0"/>
        <v>57.225087389253488</v>
      </c>
      <c r="Y55" s="19">
        <f t="shared" si="0"/>
        <v>56.633397251940103</v>
      </c>
      <c r="Z55" s="19">
        <f t="shared" si="0"/>
        <v>56.067126283540219</v>
      </c>
      <c r="AA55" s="19">
        <f t="shared" si="0"/>
        <v>55.528216247784528</v>
      </c>
      <c r="AB55" s="19">
        <f t="shared" si="0"/>
        <v>55.016058849427424</v>
      </c>
      <c r="AC55" s="19">
        <f t="shared" si="0"/>
        <v>54.527911430540946</v>
      </c>
      <c r="AD55" s="19">
        <f t="shared" si="0"/>
        <v>54.060940913783824</v>
      </c>
      <c r="AE55" s="19">
        <f t="shared" si="0"/>
        <v>53.594218772242741</v>
      </c>
      <c r="AF55" s="19"/>
      <c r="AG55" s="19"/>
      <c r="AH55" s="19"/>
    </row>
    <row r="56" spans="1:35" x14ac:dyDescent="0.35">
      <c r="A56" t="s">
        <v>224</v>
      </c>
      <c r="B56" s="19">
        <f t="shared" ref="B56:AE56" si="1">SUMPRODUCT(B17:B18,B49:B50)</f>
        <v>97.087488046001667</v>
      </c>
      <c r="C56" s="19">
        <f t="shared" si="1"/>
        <v>97.679667090136505</v>
      </c>
      <c r="D56" s="19">
        <f t="shared" si="1"/>
        <v>96.081720770547946</v>
      </c>
      <c r="E56" s="19">
        <f t="shared" si="1"/>
        <v>94.747607469014739</v>
      </c>
      <c r="F56" s="19">
        <f t="shared" si="1"/>
        <v>94.541582046998428</v>
      </c>
      <c r="G56" s="19">
        <f t="shared" si="1"/>
        <v>92.824437491675766</v>
      </c>
      <c r="H56" s="19">
        <f t="shared" si="1"/>
        <v>91.146677606349243</v>
      </c>
      <c r="I56" s="19">
        <f t="shared" si="1"/>
        <v>89.578661880466782</v>
      </c>
      <c r="J56" s="19">
        <f t="shared" si="1"/>
        <v>88.130239779552269</v>
      </c>
      <c r="K56" s="19">
        <f t="shared" si="1"/>
        <v>86.755337990541932</v>
      </c>
      <c r="L56" s="19">
        <f t="shared" si="1"/>
        <v>85.451114471235428</v>
      </c>
      <c r="M56" s="19">
        <f t="shared" si="1"/>
        <v>84.2130846096277</v>
      </c>
      <c r="N56" s="19">
        <f t="shared" si="1"/>
        <v>83.038384886858054</v>
      </c>
      <c r="O56" s="19">
        <f t="shared" si="1"/>
        <v>81.849152028424683</v>
      </c>
      <c r="P56" s="19">
        <f t="shared" si="1"/>
        <v>80.703669320514805</v>
      </c>
      <c r="Q56" s="19">
        <f t="shared" si="1"/>
        <v>79.62420301420093</v>
      </c>
      <c r="R56" s="19">
        <f t="shared" si="1"/>
        <v>78.575648327077616</v>
      </c>
      <c r="S56" s="19">
        <f t="shared" si="1"/>
        <v>77.579288017806917</v>
      </c>
      <c r="T56" s="19">
        <f t="shared" si="1"/>
        <v>76.645344626030777</v>
      </c>
      <c r="U56" s="19">
        <f t="shared" si="1"/>
        <v>75.735169342747611</v>
      </c>
      <c r="V56" s="19">
        <f t="shared" si="1"/>
        <v>74.874920702343871</v>
      </c>
      <c r="W56" s="19">
        <f t="shared" si="1"/>
        <v>74.057122668840393</v>
      </c>
      <c r="X56" s="19">
        <f t="shared" si="1"/>
        <v>73.270149448199703</v>
      </c>
      <c r="Y56" s="19">
        <f t="shared" si="1"/>
        <v>72.509236091894181</v>
      </c>
      <c r="Z56" s="19">
        <f t="shared" si="1"/>
        <v>71.792800600999669</v>
      </c>
      <c r="AA56" s="19">
        <f t="shared" si="1"/>
        <v>71.103514444171083</v>
      </c>
      <c r="AB56" s="19">
        <f t="shared" si="1"/>
        <v>70.444894475659751</v>
      </c>
      <c r="AC56" s="19">
        <f t="shared" si="1"/>
        <v>69.815907442421661</v>
      </c>
      <c r="AD56" s="19">
        <f t="shared" si="1"/>
        <v>69.217968935504388</v>
      </c>
      <c r="AE56" s="19">
        <f t="shared" si="1"/>
        <v>68.636597111265701</v>
      </c>
      <c r="AF56" s="19"/>
      <c r="AG56" s="19"/>
      <c r="AH56" s="19"/>
    </row>
    <row r="59" spans="1:35" x14ac:dyDescent="0.35">
      <c r="A59" t="s">
        <v>229</v>
      </c>
    </row>
    <row r="60" spans="1:35" x14ac:dyDescent="0.35">
      <c r="A60" t="s">
        <v>230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topLeftCell="M1" workbookViewId="0">
      <selection activeCell="P31" sqref="P31"/>
    </sheetView>
  </sheetViews>
  <sheetFormatPr defaultColWidth="8.81640625" defaultRowHeight="14.5" x14ac:dyDescent="0.35"/>
  <cols>
    <col min="13" max="13" width="33.453125" customWidth="1"/>
    <col min="16" max="16" width="14.81640625" customWidth="1"/>
  </cols>
  <sheetData>
    <row r="2" spans="13:16" x14ac:dyDescent="0.35">
      <c r="N2">
        <v>2018</v>
      </c>
      <c r="O2">
        <v>2025</v>
      </c>
      <c r="P2" t="s">
        <v>2911</v>
      </c>
    </row>
    <row r="3" spans="13:16" x14ac:dyDescent="0.35">
      <c r="M3" t="s">
        <v>1061</v>
      </c>
      <c r="N3">
        <f>239000/167000</f>
        <v>1.4311377245508983</v>
      </c>
      <c r="O3">
        <f>212000/169000</f>
        <v>1.2544378698224852</v>
      </c>
      <c r="P3">
        <f>TREND(N3:O3,$N$2:$O$2,2020)*(1+US_salestax)</f>
        <v>1.4509272412065184</v>
      </c>
    </row>
    <row r="4" spans="13:16" x14ac:dyDescent="0.35">
      <c r="M4" t="s">
        <v>1062</v>
      </c>
      <c r="N4">
        <f>528000/167000</f>
        <v>3.1616766467065869</v>
      </c>
      <c r="O4">
        <f>384000/169000</f>
        <v>2.2721893491124261</v>
      </c>
      <c r="P4">
        <f>TREND(N4:O4,$N$2:$O$2,2020)*(1+US_salestax)</f>
        <v>3.0555310734405947</v>
      </c>
    </row>
    <row r="5" spans="13:16" x14ac:dyDescent="0.35">
      <c r="M5" t="s">
        <v>1063</v>
      </c>
      <c r="N5">
        <f>428000/167000</f>
        <v>2.5628742514970062</v>
      </c>
      <c r="O5">
        <f>331000/169000</f>
        <v>1.9585798816568047</v>
      </c>
      <c r="P5">
        <f>TREND(N5:O5,$N$2:$O$2,2020)*(1+US_salestax)</f>
        <v>2.5118808499653507</v>
      </c>
    </row>
    <row r="7" spans="13:16" ht="87" x14ac:dyDescent="0.35">
      <c r="M7" s="12" t="s">
        <v>240</v>
      </c>
      <c r="N7">
        <f>AVERAGE(209069,246431)*(1+US_salestax)</f>
        <v>239342.47499999998</v>
      </c>
      <c r="P7" s="12" t="s">
        <v>1058</v>
      </c>
    </row>
    <row r="8" spans="13:16" x14ac:dyDescent="0.35">
      <c r="M8" t="s">
        <v>2201</v>
      </c>
      <c r="N8">
        <f>125000*(1+US_salestax)</f>
        <v>131362.5</v>
      </c>
    </row>
    <row r="30" spans="13:16" x14ac:dyDescent="0.35">
      <c r="N30">
        <v>2018</v>
      </c>
      <c r="O30">
        <v>2025</v>
      </c>
      <c r="P30" t="s">
        <v>1060</v>
      </c>
    </row>
    <row r="31" spans="13:16" x14ac:dyDescent="0.35">
      <c r="M31" t="s">
        <v>1061</v>
      </c>
      <c r="N31">
        <v>549000</v>
      </c>
      <c r="O31">
        <v>530000</v>
      </c>
      <c r="P31">
        <f>TREND(N31:O31,$N$2:$O$2,2020)</f>
        <v>543571.42857142817</v>
      </c>
    </row>
    <row r="32" spans="13:16" x14ac:dyDescent="0.35">
      <c r="M32" t="s">
        <v>1062</v>
      </c>
      <c r="N32">
        <v>660000</v>
      </c>
      <c r="O32">
        <v>574000</v>
      </c>
      <c r="P32">
        <f t="shared" ref="P32:P33" si="0">TREND(N32:O32,$N$2:$O$2,2020)</f>
        <v>635428.5714285709</v>
      </c>
    </row>
    <row r="33" spans="13:16" x14ac:dyDescent="0.35">
      <c r="M33" t="s">
        <v>1063</v>
      </c>
      <c r="N33">
        <v>641000</v>
      </c>
      <c r="O33">
        <v>556000</v>
      </c>
      <c r="P33">
        <f t="shared" si="0"/>
        <v>616714.28571428731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1640625" defaultRowHeight="14.5" x14ac:dyDescent="0.35"/>
  <cols>
    <col min="1" max="1" width="31.1796875" customWidth="1"/>
    <col min="2" max="2" width="20.453125" customWidth="1"/>
    <col min="3" max="3" width="21.453125" customWidth="1"/>
  </cols>
  <sheetData>
    <row r="1" spans="1:3" x14ac:dyDescent="0.35">
      <c r="A1" t="s">
        <v>37</v>
      </c>
    </row>
    <row r="2" spans="1:3" x14ac:dyDescent="0.35">
      <c r="A2" t="s">
        <v>38</v>
      </c>
    </row>
    <row r="4" spans="1:3" x14ac:dyDescent="0.35">
      <c r="A4" s="2" t="s">
        <v>39</v>
      </c>
      <c r="B4" s="8" t="s">
        <v>40</v>
      </c>
      <c r="C4" s="8" t="s">
        <v>41</v>
      </c>
    </row>
    <row r="5" spans="1:3" x14ac:dyDescent="0.35">
      <c r="A5" t="s">
        <v>42</v>
      </c>
      <c r="B5" s="7">
        <v>84000000</v>
      </c>
      <c r="C5" s="7">
        <v>41000000</v>
      </c>
    </row>
    <row r="6" spans="1:3" x14ac:dyDescent="0.35">
      <c r="A6" t="s">
        <v>43</v>
      </c>
      <c r="B6" s="7">
        <v>90000000</v>
      </c>
      <c r="C6" s="7">
        <v>45000000</v>
      </c>
    </row>
    <row r="7" spans="1:3" x14ac:dyDescent="0.35">
      <c r="A7" t="s">
        <v>44</v>
      </c>
      <c r="B7" s="7">
        <v>298000000</v>
      </c>
      <c r="C7" s="7">
        <v>149000000</v>
      </c>
    </row>
    <row r="8" spans="1:3" x14ac:dyDescent="0.35">
      <c r="A8" t="s">
        <v>45</v>
      </c>
      <c r="B8" s="7">
        <v>81000000</v>
      </c>
      <c r="C8" s="7">
        <v>30000000</v>
      </c>
    </row>
    <row r="9" spans="1:3" x14ac:dyDescent="0.35">
      <c r="A9" t="s">
        <v>46</v>
      </c>
      <c r="B9" s="7">
        <v>88000000</v>
      </c>
      <c r="C9" s="7">
        <v>40000000</v>
      </c>
    </row>
    <row r="10" spans="1:3" x14ac:dyDescent="0.35">
      <c r="A10" t="s">
        <v>47</v>
      </c>
      <c r="B10" s="7">
        <v>209000000</v>
      </c>
      <c r="C10" s="7">
        <v>84000000</v>
      </c>
    </row>
    <row r="12" spans="1:3" x14ac:dyDescent="0.35">
      <c r="A12" t="s">
        <v>48</v>
      </c>
    </row>
    <row r="13" spans="1:3" x14ac:dyDescent="0.35">
      <c r="A13" t="s">
        <v>49</v>
      </c>
    </row>
    <row r="14" spans="1:3" x14ac:dyDescent="0.35">
      <c r="A14" t="s">
        <v>50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1640625" defaultRowHeight="14.5" x14ac:dyDescent="0.35"/>
  <cols>
    <col min="2" max="2" width="52.1796875" customWidth="1"/>
    <col min="3" max="3" width="17.453125" customWidth="1"/>
    <col min="4" max="4" width="22.54296875" customWidth="1"/>
    <col min="5" max="5" width="47.54296875" customWidth="1"/>
  </cols>
  <sheetData>
    <row r="1" spans="1:5" x14ac:dyDescent="0.35">
      <c r="A1" t="s">
        <v>92</v>
      </c>
      <c r="E1" s="2" t="s">
        <v>94</v>
      </c>
    </row>
    <row r="2" spans="1:5" x14ac:dyDescent="0.35">
      <c r="A2" t="s">
        <v>99</v>
      </c>
      <c r="E2" t="s">
        <v>95</v>
      </c>
    </row>
    <row r="3" spans="1:5" x14ac:dyDescent="0.35">
      <c r="A3" t="s">
        <v>133</v>
      </c>
      <c r="E3" t="s">
        <v>96</v>
      </c>
    </row>
    <row r="4" spans="1:5" x14ac:dyDescent="0.35">
      <c r="A4" t="s">
        <v>134</v>
      </c>
      <c r="E4" t="s">
        <v>97</v>
      </c>
    </row>
    <row r="5" spans="1:5" x14ac:dyDescent="0.35">
      <c r="E5" t="s">
        <v>98</v>
      </c>
    </row>
    <row r="6" spans="1:5" x14ac:dyDescent="0.35">
      <c r="A6" t="s">
        <v>100</v>
      </c>
    </row>
    <row r="7" spans="1:5" x14ac:dyDescent="0.35">
      <c r="A7" t="s">
        <v>101</v>
      </c>
    </row>
    <row r="8" spans="1:5" x14ac:dyDescent="0.35">
      <c r="A8" t="s">
        <v>102</v>
      </c>
    </row>
    <row r="9" spans="1:5" x14ac:dyDescent="0.35">
      <c r="A9" t="s">
        <v>104</v>
      </c>
    </row>
    <row r="10" spans="1:5" x14ac:dyDescent="0.35">
      <c r="A10" t="s">
        <v>105</v>
      </c>
    </row>
    <row r="11" spans="1:5" x14ac:dyDescent="0.35">
      <c r="A11" t="s">
        <v>106</v>
      </c>
    </row>
    <row r="13" spans="1:5" x14ac:dyDescent="0.35">
      <c r="A13" t="s">
        <v>107</v>
      </c>
      <c r="E13" s="2" t="s">
        <v>126</v>
      </c>
    </row>
    <row r="14" spans="1:5" x14ac:dyDescent="0.35">
      <c r="A14" t="s">
        <v>108</v>
      </c>
      <c r="E14" t="s">
        <v>103</v>
      </c>
    </row>
    <row r="15" spans="1:5" x14ac:dyDescent="0.35">
      <c r="A15" t="s">
        <v>109</v>
      </c>
    </row>
    <row r="16" spans="1:5" x14ac:dyDescent="0.35">
      <c r="E16" s="2" t="s">
        <v>127</v>
      </c>
    </row>
    <row r="17" spans="1:5" x14ac:dyDescent="0.35">
      <c r="A17" t="s">
        <v>115</v>
      </c>
      <c r="E17" t="s">
        <v>128</v>
      </c>
    </row>
    <row r="18" spans="1:5" x14ac:dyDescent="0.35">
      <c r="A18" t="s">
        <v>110</v>
      </c>
    </row>
    <row r="19" spans="1:5" x14ac:dyDescent="0.35">
      <c r="A19" t="s">
        <v>116</v>
      </c>
      <c r="E19" s="2" t="s">
        <v>129</v>
      </c>
    </row>
    <row r="20" spans="1:5" x14ac:dyDescent="0.35">
      <c r="A20" t="s">
        <v>118</v>
      </c>
      <c r="E20" t="s">
        <v>130</v>
      </c>
    </row>
    <row r="21" spans="1:5" x14ac:dyDescent="0.35">
      <c r="A21" t="s">
        <v>137</v>
      </c>
    </row>
    <row r="22" spans="1:5" x14ac:dyDescent="0.35">
      <c r="A22" t="s">
        <v>119</v>
      </c>
    </row>
    <row r="23" spans="1:5" x14ac:dyDescent="0.35">
      <c r="A23" t="s">
        <v>120</v>
      </c>
    </row>
    <row r="25" spans="1:5" ht="29" x14ac:dyDescent="0.35">
      <c r="B25" s="13" t="s">
        <v>111</v>
      </c>
      <c r="C25" s="3" t="s">
        <v>113</v>
      </c>
      <c r="D25" s="3" t="s">
        <v>53</v>
      </c>
      <c r="E25" s="3" t="s">
        <v>123</v>
      </c>
    </row>
    <row r="26" spans="1:5" x14ac:dyDescent="0.35">
      <c r="B26" t="s">
        <v>112</v>
      </c>
      <c r="C26">
        <v>500</v>
      </c>
      <c r="D26">
        <v>5900000</v>
      </c>
      <c r="E26">
        <v>1984</v>
      </c>
    </row>
    <row r="27" spans="1:5" x14ac:dyDescent="0.35">
      <c r="B27" t="s">
        <v>114</v>
      </c>
      <c r="C27">
        <v>500</v>
      </c>
      <c r="D27">
        <v>7050000</v>
      </c>
      <c r="E27">
        <v>1984</v>
      </c>
    </row>
    <row r="28" spans="1:5" x14ac:dyDescent="0.35">
      <c r="B28" t="s">
        <v>117</v>
      </c>
      <c r="C28">
        <v>500</v>
      </c>
      <c r="D28">
        <v>7050000</v>
      </c>
      <c r="E28">
        <v>1983</v>
      </c>
    </row>
    <row r="29" spans="1:5" x14ac:dyDescent="0.35">
      <c r="B29" t="s">
        <v>124</v>
      </c>
      <c r="C29">
        <v>1030</v>
      </c>
      <c r="D29">
        <v>6000000</v>
      </c>
      <c r="E29">
        <v>1999</v>
      </c>
    </row>
    <row r="30" spans="1:5" x14ac:dyDescent="0.35">
      <c r="B30" t="s">
        <v>121</v>
      </c>
      <c r="C30">
        <v>1800</v>
      </c>
      <c r="D30">
        <v>6000000</v>
      </c>
      <c r="E30">
        <v>2009</v>
      </c>
    </row>
    <row r="31" spans="1:5" x14ac:dyDescent="0.35">
      <c r="B31" t="s">
        <v>122</v>
      </c>
      <c r="C31">
        <v>2800</v>
      </c>
      <c r="D31">
        <v>22000000</v>
      </c>
      <c r="E31">
        <v>2014</v>
      </c>
    </row>
    <row r="33" spans="1:5" x14ac:dyDescent="0.35">
      <c r="A33" t="s">
        <v>125</v>
      </c>
    </row>
    <row r="34" spans="1:5" x14ac:dyDescent="0.35">
      <c r="A34" t="s">
        <v>138</v>
      </c>
    </row>
    <row r="35" spans="1:5" x14ac:dyDescent="0.35">
      <c r="A35" s="10">
        <v>10000000</v>
      </c>
    </row>
    <row r="37" spans="1:5" x14ac:dyDescent="0.35">
      <c r="A37" t="s">
        <v>136</v>
      </c>
    </row>
    <row r="42" spans="1:5" x14ac:dyDescent="0.35">
      <c r="A42" s="2" t="s">
        <v>139</v>
      </c>
      <c r="B42" s="15"/>
      <c r="E42" s="2" t="s">
        <v>141</v>
      </c>
    </row>
    <row r="43" spans="1:5" x14ac:dyDescent="0.35">
      <c r="A43" t="s">
        <v>140</v>
      </c>
      <c r="E43" t="s">
        <v>142</v>
      </c>
    </row>
    <row r="44" spans="1:5" x14ac:dyDescent="0.35">
      <c r="A44" t="s">
        <v>143</v>
      </c>
    </row>
    <row r="45" spans="1:5" x14ac:dyDescent="0.35">
      <c r="E45" s="2" t="s">
        <v>146</v>
      </c>
    </row>
    <row r="46" spans="1:5" x14ac:dyDescent="0.35">
      <c r="A46" t="s">
        <v>144</v>
      </c>
      <c r="E46" t="s">
        <v>147</v>
      </c>
    </row>
    <row r="47" spans="1:5" x14ac:dyDescent="0.35">
      <c r="A47" t="s">
        <v>145</v>
      </c>
      <c r="E47" t="s">
        <v>148</v>
      </c>
    </row>
    <row r="48" spans="1:5" x14ac:dyDescent="0.35">
      <c r="A48" t="s">
        <v>150</v>
      </c>
      <c r="E48" t="s">
        <v>149</v>
      </c>
    </row>
    <row r="49" spans="1:1" x14ac:dyDescent="0.35">
      <c r="A49" s="10">
        <v>30000</v>
      </c>
    </row>
    <row r="51" spans="1:1" x14ac:dyDescent="0.35">
      <c r="A51" t="s">
        <v>136</v>
      </c>
    </row>
    <row r="53" spans="1:1" x14ac:dyDescent="0.35">
      <c r="A53" t="s">
        <v>232</v>
      </c>
    </row>
    <row r="54" spans="1:1" x14ac:dyDescent="0.35">
      <c r="A54" t="s">
        <v>233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1640625" defaultRowHeight="14.5" x14ac:dyDescent="0.35"/>
  <cols>
    <col min="1" max="1" width="16.453125" customWidth="1"/>
    <col min="2" max="2" width="12.54296875" customWidth="1"/>
  </cols>
  <sheetData>
    <row r="1" spans="1:3" x14ac:dyDescent="0.35">
      <c r="A1" s="1" t="s">
        <v>51</v>
      </c>
    </row>
    <row r="2" spans="1:3" x14ac:dyDescent="0.35">
      <c r="A2" s="2" t="s">
        <v>52</v>
      </c>
      <c r="B2" s="2" t="s">
        <v>39</v>
      </c>
      <c r="C2" s="2" t="s">
        <v>53</v>
      </c>
    </row>
    <row r="3" spans="1:3" x14ac:dyDescent="0.35">
      <c r="A3" t="s">
        <v>54</v>
      </c>
      <c r="B3" t="s">
        <v>55</v>
      </c>
      <c r="C3">
        <v>8700</v>
      </c>
    </row>
    <row r="4" spans="1:3" x14ac:dyDescent="0.35">
      <c r="A4" t="s">
        <v>56</v>
      </c>
      <c r="B4" t="s">
        <v>57</v>
      </c>
      <c r="C4">
        <v>4600</v>
      </c>
    </row>
    <row r="5" spans="1:3" x14ac:dyDescent="0.35">
      <c r="A5" t="s">
        <v>58</v>
      </c>
      <c r="B5" t="s">
        <v>59</v>
      </c>
      <c r="C5">
        <v>10500</v>
      </c>
    </row>
    <row r="6" spans="1:3" x14ac:dyDescent="0.35">
      <c r="A6" t="s">
        <v>60</v>
      </c>
      <c r="B6" t="s">
        <v>61</v>
      </c>
      <c r="C6">
        <v>6500</v>
      </c>
    </row>
    <row r="7" spans="1:3" x14ac:dyDescent="0.35">
      <c r="A7" t="s">
        <v>62</v>
      </c>
      <c r="B7" t="s">
        <v>63</v>
      </c>
      <c r="C7">
        <v>3000</v>
      </c>
    </row>
    <row r="8" spans="1:3" x14ac:dyDescent="0.35">
      <c r="A8" t="s">
        <v>64</v>
      </c>
      <c r="B8" t="s">
        <v>65</v>
      </c>
      <c r="C8">
        <v>10000</v>
      </c>
    </row>
    <row r="9" spans="1:3" x14ac:dyDescent="0.35">
      <c r="A9" t="s">
        <v>66</v>
      </c>
      <c r="B9" t="s">
        <v>67</v>
      </c>
      <c r="C9">
        <v>13000</v>
      </c>
    </row>
    <row r="10" spans="1:3" x14ac:dyDescent="0.35">
      <c r="A10" t="s">
        <v>68</v>
      </c>
      <c r="B10" t="s">
        <v>69</v>
      </c>
      <c r="C10">
        <v>9000</v>
      </c>
    </row>
    <row r="11" spans="1:3" x14ac:dyDescent="0.35">
      <c r="A11" t="s">
        <v>70</v>
      </c>
      <c r="B11" t="s">
        <v>71</v>
      </c>
      <c r="C11">
        <v>19000</v>
      </c>
    </row>
    <row r="12" spans="1:3" x14ac:dyDescent="0.35">
      <c r="A12" t="s">
        <v>72</v>
      </c>
      <c r="B12" t="s">
        <v>73</v>
      </c>
      <c r="C12">
        <v>5500</v>
      </c>
    </row>
    <row r="14" spans="1:3" x14ac:dyDescent="0.35">
      <c r="A14" s="1" t="s">
        <v>1121</v>
      </c>
    </row>
    <row r="15" spans="1:3" x14ac:dyDescent="0.35">
      <c r="A15" t="s">
        <v>1122</v>
      </c>
    </row>
    <row r="16" spans="1:3" x14ac:dyDescent="0.35">
      <c r="A16" t="s">
        <v>1123</v>
      </c>
    </row>
    <row r="17" spans="1:3" x14ac:dyDescent="0.35">
      <c r="A17" t="s">
        <v>1124</v>
      </c>
    </row>
    <row r="19" spans="1:3" x14ac:dyDescent="0.35">
      <c r="A19" t="s">
        <v>1125</v>
      </c>
      <c r="B19" s="32">
        <v>29799</v>
      </c>
      <c r="C19" t="s">
        <v>1126</v>
      </c>
    </row>
    <row r="20" spans="1:3" x14ac:dyDescent="0.35">
      <c r="A20" t="s">
        <v>1127</v>
      </c>
      <c r="B20" s="32">
        <v>20338</v>
      </c>
      <c r="C20" t="s">
        <v>1128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topLeftCell="C1" workbookViewId="0">
      <selection activeCell="C7" sqref="C7:AE8"/>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63">
        <f>'LDV Cost Calcs'!C153</f>
        <v>45476.458136590554</v>
      </c>
      <c r="C2" s="63">
        <v>0</v>
      </c>
      <c r="D2" s="63">
        <v>0</v>
      </c>
      <c r="E2" s="63">
        <v>0</v>
      </c>
      <c r="F2" s="63">
        <v>0</v>
      </c>
      <c r="G2" s="63">
        <v>0</v>
      </c>
      <c r="H2" s="63">
        <v>0</v>
      </c>
      <c r="I2" s="63">
        <v>0</v>
      </c>
      <c r="J2" s="63">
        <v>0</v>
      </c>
      <c r="K2" s="63">
        <v>0</v>
      </c>
      <c r="L2" s="63">
        <v>0</v>
      </c>
      <c r="M2" s="63">
        <v>0</v>
      </c>
      <c r="N2" s="63">
        <v>0</v>
      </c>
      <c r="O2" s="63">
        <v>0</v>
      </c>
      <c r="P2" s="63">
        <v>0</v>
      </c>
      <c r="Q2" s="63">
        <v>0</v>
      </c>
      <c r="R2" s="63">
        <v>0</v>
      </c>
      <c r="S2" s="63">
        <v>0</v>
      </c>
      <c r="T2" s="63">
        <v>0</v>
      </c>
      <c r="U2" s="63">
        <v>0</v>
      </c>
      <c r="V2" s="63">
        <v>0</v>
      </c>
      <c r="W2" s="63">
        <v>0</v>
      </c>
      <c r="X2" s="63">
        <v>0</v>
      </c>
      <c r="Y2" s="63">
        <v>0</v>
      </c>
      <c r="Z2" s="63">
        <v>0</v>
      </c>
      <c r="AA2" s="63">
        <v>0</v>
      </c>
      <c r="AB2" s="63">
        <v>0</v>
      </c>
      <c r="AC2" s="63">
        <v>0</v>
      </c>
      <c r="AD2" s="63">
        <v>0</v>
      </c>
      <c r="AE2" s="63">
        <v>0</v>
      </c>
      <c r="AF2" s="4"/>
    </row>
    <row r="3" spans="1:35" x14ac:dyDescent="0.35">
      <c r="A3" t="s">
        <v>1</v>
      </c>
      <c r="B3" s="4">
        <f>SUMPRODUCT('LDV Shares'!C90:C105,'AEO 2022 Table 52'!C101:C116)*10^3*cpi_2021to2012</f>
        <v>38781.545917478448</v>
      </c>
      <c r="C3" s="4">
        <f>SUMPRODUCT('LDV Shares'!D90:D105,'AEO 2023 Table 52'!C123:C138)*10^3*cpi_2022to2012</f>
        <v>37641.801486430762</v>
      </c>
      <c r="D3" s="4">
        <f>SUMPRODUCT('LDV Shares'!E90:E105,'AEO 2023 Table 52'!D123:D138)*10^3*cpi_2022to2012</f>
        <v>38101.406029777943</v>
      </c>
      <c r="E3" s="4">
        <f>SUMPRODUCT('LDV Shares'!F90:F105,'AEO 2023 Table 52'!E123:E138)*10^3*cpi_2022to2012</f>
        <v>38360.501814025178</v>
      </c>
      <c r="F3" s="4">
        <f>SUMPRODUCT('LDV Shares'!G90:G105,'AEO 2023 Table 52'!F123:F138)*10^3*cpi_2022to2012</f>
        <v>38883.652923506823</v>
      </c>
      <c r="G3" s="4">
        <f>SUMPRODUCT('LDV Shares'!H90:H105,'AEO 2023 Table 52'!G123:G138)*10^3*cpi_2022to2012</f>
        <v>39235.993589094323</v>
      </c>
      <c r="H3" s="4">
        <f>SUMPRODUCT('LDV Shares'!I90:I105,'AEO 2023 Table 52'!H123:H138)*10^3*cpi_2022to2012</f>
        <v>39559.597139217331</v>
      </c>
      <c r="I3" s="4">
        <f>SUMPRODUCT('LDV Shares'!J90:J105,'AEO 2023 Table 52'!I123:I138)*10^3*cpi_2022to2012</f>
        <v>40028.972053862686</v>
      </c>
      <c r="J3" s="4">
        <f>SUMPRODUCT('LDV Shares'!K90:K105,'AEO 2023 Table 52'!J123:J138)*10^3*cpi_2022to2012</f>
        <v>40276.957265916877</v>
      </c>
      <c r="K3" s="4">
        <f>SUMPRODUCT('LDV Shares'!L90:L105,'AEO 2023 Table 52'!K123:K138)*10^3*cpi_2022to2012</f>
        <v>40510.402043618917</v>
      </c>
      <c r="L3" s="4">
        <f>SUMPRODUCT('LDV Shares'!M90:M105,'AEO 2023 Table 52'!L123:L138)*10^3*cpi_2022to2012</f>
        <v>40751.145170891163</v>
      </c>
      <c r="M3" s="4">
        <f>SUMPRODUCT('LDV Shares'!N90:N105,'AEO 2023 Table 52'!M123:M138)*10^3*cpi_2022to2012</f>
        <v>40978.341324427791</v>
      </c>
      <c r="N3" s="4">
        <f>SUMPRODUCT('LDV Shares'!O90:O105,'AEO 2023 Table 52'!N123:N138)*10^3*cpi_2022to2012</f>
        <v>41216.738407902893</v>
      </c>
      <c r="O3" s="4">
        <f>SUMPRODUCT('LDV Shares'!P90:P105,'AEO 2023 Table 52'!O123:O138)*10^3*cpi_2022to2012</f>
        <v>41413.396981661339</v>
      </c>
      <c r="P3" s="4">
        <f>SUMPRODUCT('LDV Shares'!Q90:Q105,'AEO 2023 Table 52'!P123:P138)*10^3*cpi_2022to2012</f>
        <v>41610.136682217417</v>
      </c>
      <c r="Q3" s="4">
        <f>SUMPRODUCT('LDV Shares'!R90:R105,'AEO 2023 Table 52'!Q123:Q138)*10^3*cpi_2022to2012</f>
        <v>41792.584513975693</v>
      </c>
      <c r="R3" s="4">
        <f>SUMPRODUCT('LDV Shares'!S90:S105,'AEO 2023 Table 52'!R123:R138)*10^3*cpi_2022to2012</f>
        <v>41964.093473402885</v>
      </c>
      <c r="S3" s="4">
        <f>SUMPRODUCT('LDV Shares'!T90:T105,'AEO 2023 Table 52'!S123:S138)*10^3*cpi_2022to2012</f>
        <v>42103.725766866999</v>
      </c>
      <c r="T3" s="4">
        <f>SUMPRODUCT('LDV Shares'!U90:U105,'AEO 2023 Table 52'!T123:T138)*10^3*cpi_2022to2012</f>
        <v>42273.036721599485</v>
      </c>
      <c r="U3" s="4">
        <f>SUMPRODUCT('LDV Shares'!V90:V105,'AEO 2023 Table 52'!U123:U138)*10^3*cpi_2022to2012</f>
        <v>42406.898144497085</v>
      </c>
      <c r="V3" s="4">
        <f>SUMPRODUCT('LDV Shares'!W90:W105,'AEO 2023 Table 52'!V123:V138)*10^3*cpi_2022to2012</f>
        <v>42532.632242749562</v>
      </c>
      <c r="W3" s="4">
        <f>SUMPRODUCT('LDV Shares'!X90:X105,'AEO 2023 Table 52'!W123:W138)*10^3*cpi_2022to2012</f>
        <v>42657.915055180871</v>
      </c>
      <c r="X3" s="4">
        <f>SUMPRODUCT('LDV Shares'!Y90:Y105,'AEO 2023 Table 52'!X123:X138)*10^3*cpi_2022to2012</f>
        <v>42761.508370730618</v>
      </c>
      <c r="Y3" s="4">
        <f>SUMPRODUCT('LDV Shares'!Z90:Z105,'AEO 2023 Table 52'!Y123:Y138)*10^3*cpi_2022to2012</f>
        <v>42840.240813469383</v>
      </c>
      <c r="Z3" s="4">
        <f>SUMPRODUCT('LDV Shares'!AA90:AA105,'AEO 2023 Table 52'!Z123:Z138)*10^3*cpi_2022to2012</f>
        <v>42915.705873082276</v>
      </c>
      <c r="AA3" s="4">
        <f>SUMPRODUCT('LDV Shares'!AB90:AB105,'AEO 2023 Table 52'!AA123:AA138)*10^3*cpi_2022to2012</f>
        <v>42986.666988327786</v>
      </c>
      <c r="AB3" s="4">
        <f>SUMPRODUCT('LDV Shares'!AC90:AC105,'AEO 2023 Table 52'!AB123:AB138)*10^3*cpi_2022to2012</f>
        <v>43052.959920877227</v>
      </c>
      <c r="AC3" s="4">
        <f>SUMPRODUCT('LDV Shares'!AD90:AD105,'AEO 2023 Table 52'!AC123:AC138)*10^3*cpi_2022to2012</f>
        <v>43116.625511888917</v>
      </c>
      <c r="AD3" s="4">
        <f>SUMPRODUCT('LDV Shares'!AE90:AE105,'AEO 2023 Table 52'!AD123:AD138)*10^3*cpi_2022to2012</f>
        <v>43177.898892338482</v>
      </c>
      <c r="AE3" s="4">
        <f>SUMPRODUCT('LDV Shares'!AF90:AF105,'AEO 2023 Table 52'!AE123:AE138)*10^3*cpi_2022to2012</f>
        <v>43228.566150884122</v>
      </c>
      <c r="AF3" s="4"/>
      <c r="AG3" s="4"/>
      <c r="AH3" s="4"/>
      <c r="AI3" s="4"/>
    </row>
    <row r="4" spans="1:35" x14ac:dyDescent="0.35">
      <c r="A4" t="s">
        <v>2</v>
      </c>
      <c r="B4" s="64">
        <f>'LDV Cost Calcs'!C152</f>
        <v>31467.402503195495</v>
      </c>
      <c r="C4" s="64">
        <f>'LDV Cost Calcs'!D152</f>
        <v>32351.883736161617</v>
      </c>
      <c r="D4" s="64">
        <f>'LDV Cost Calcs'!E152</f>
        <v>32620.643129827113</v>
      </c>
      <c r="E4" s="64">
        <f>'LDV Cost Calcs'!F152</f>
        <v>32734.473610852474</v>
      </c>
      <c r="F4" s="64">
        <f>'LDV Cost Calcs'!G152</f>
        <v>33219.6621277265</v>
      </c>
      <c r="G4" s="64">
        <f>'LDV Cost Calcs'!H152</f>
        <v>33455.38763448978</v>
      </c>
      <c r="H4" s="64">
        <f>'LDV Cost Calcs'!I152</f>
        <v>33611.469978733796</v>
      </c>
      <c r="I4" s="64">
        <f>'LDV Cost Calcs'!J152</f>
        <v>33922.088711160242</v>
      </c>
      <c r="J4" s="64">
        <f>'LDV Cost Calcs'!K152</f>
        <v>33974.986117683227</v>
      </c>
      <c r="K4" s="64">
        <f>'LDV Cost Calcs'!L152</f>
        <v>34000.825923864875</v>
      </c>
      <c r="L4" s="64">
        <f>'LDV Cost Calcs'!M152</f>
        <v>34047.119900801707</v>
      </c>
      <c r="M4" s="64">
        <f>'LDV Cost Calcs'!N152</f>
        <v>34076.50400072171</v>
      </c>
      <c r="N4" s="64">
        <f>'LDV Cost Calcs'!O152</f>
        <v>34126.68586933746</v>
      </c>
      <c r="O4" s="64">
        <f>'LDV Cost Calcs'!P152</f>
        <v>34144.806675071137</v>
      </c>
      <c r="P4" s="64">
        <f>'LDV Cost Calcs'!Q152</f>
        <v>34180.428288723735</v>
      </c>
      <c r="Q4" s="64">
        <f>'LDV Cost Calcs'!R152</f>
        <v>34192.610302386609</v>
      </c>
      <c r="R4" s="64">
        <f>'LDV Cost Calcs'!S152</f>
        <v>34218.092411618345</v>
      </c>
      <c r="S4" s="64">
        <f>'LDV Cost Calcs'!T152</f>
        <v>34217.103304823431</v>
      </c>
      <c r="T4" s="64">
        <f>'LDV Cost Calcs'!U152</f>
        <v>34249.678346777662</v>
      </c>
      <c r="U4" s="64">
        <f>'LDV Cost Calcs'!V152</f>
        <v>34275.698495692151</v>
      </c>
      <c r="V4" s="64">
        <f>'LDV Cost Calcs'!W152</f>
        <v>34301.675079087741</v>
      </c>
      <c r="W4" s="64">
        <f>'LDV Cost Calcs'!X152</f>
        <v>34326.986079096358</v>
      </c>
      <c r="X4" s="64">
        <f>'LDV Cost Calcs'!Y152</f>
        <v>34339.597139973499</v>
      </c>
      <c r="Y4" s="64">
        <f>'LDV Cost Calcs'!Z152</f>
        <v>34341.148150823734</v>
      </c>
      <c r="Z4" s="64">
        <f>'LDV Cost Calcs'!AA152</f>
        <v>34333.087046163171</v>
      </c>
      <c r="AA4" s="64">
        <f>'LDV Cost Calcs'!AB152</f>
        <v>34324.706492035715</v>
      </c>
      <c r="AB4" s="64">
        <f>'LDV Cost Calcs'!AC152</f>
        <v>34314.373741240663</v>
      </c>
      <c r="AC4" s="64">
        <f>'LDV Cost Calcs'!AD152</f>
        <v>34302.985255175554</v>
      </c>
      <c r="AD4" s="64">
        <f>'LDV Cost Calcs'!AE152</f>
        <v>34287.436524650475</v>
      </c>
      <c r="AE4" s="64">
        <f>'LDV Cost Calcs'!AF152</f>
        <v>34263.360689582536</v>
      </c>
      <c r="AF4" s="4"/>
      <c r="AG4" s="4"/>
      <c r="AH4" s="4"/>
      <c r="AI4" s="4"/>
    </row>
    <row r="5" spans="1:35" x14ac:dyDescent="0.35">
      <c r="A5" t="s">
        <v>3</v>
      </c>
      <c r="B5" s="65">
        <f>'LDV Cost Calcs'!C154</f>
        <v>34921.733122287085</v>
      </c>
      <c r="C5" s="65">
        <f>'LDV Cost Calcs'!D154</f>
        <v>35737.939087386505</v>
      </c>
      <c r="D5" s="65">
        <f>'LDV Cost Calcs'!E154</f>
        <v>35946.424212764497</v>
      </c>
      <c r="E5" s="65">
        <f>'LDV Cost Calcs'!F154</f>
        <v>36008.646665387721</v>
      </c>
      <c r="F5" s="65">
        <f>'LDV Cost Calcs'!G154</f>
        <v>36374.545943444107</v>
      </c>
      <c r="G5" s="65">
        <f>'LDV Cost Calcs'!H154</f>
        <v>36536.671460546873</v>
      </c>
      <c r="H5" s="65">
        <f>'LDV Cost Calcs'!I154</f>
        <v>36620.810089506282</v>
      </c>
      <c r="I5" s="65">
        <f>'LDV Cost Calcs'!J154</f>
        <v>36793.672480043839</v>
      </c>
      <c r="J5" s="65">
        <f>'LDV Cost Calcs'!K154</f>
        <v>36808.552761043829</v>
      </c>
      <c r="K5" s="65">
        <f>'LDV Cost Calcs'!L154</f>
        <v>36798.751589004125</v>
      </c>
      <c r="L5" s="65">
        <f>'LDV Cost Calcs'!M154</f>
        <v>36812.678598649938</v>
      </c>
      <c r="M5" s="65">
        <f>'LDV Cost Calcs'!N154</f>
        <v>36802.370442516323</v>
      </c>
      <c r="N5" s="65">
        <f>'LDV Cost Calcs'!O154</f>
        <v>36806.769186900194</v>
      </c>
      <c r="O5" s="65">
        <f>'LDV Cost Calcs'!P154</f>
        <v>36777.716643582047</v>
      </c>
      <c r="P5" s="65">
        <f>'LDV Cost Calcs'!Q154</f>
        <v>36763.180708264888</v>
      </c>
      <c r="Q5" s="65">
        <f>'LDV Cost Calcs'!R154</f>
        <v>36715.528774359031</v>
      </c>
      <c r="R5" s="65">
        <f>'LDV Cost Calcs'!S154</f>
        <v>36687.960686617174</v>
      </c>
      <c r="S5" s="65">
        <f>'LDV Cost Calcs'!T154</f>
        <v>36641.756195748894</v>
      </c>
      <c r="T5" s="65">
        <f>'LDV Cost Calcs'!U154</f>
        <v>36602.872591244814</v>
      </c>
      <c r="U5" s="65">
        <f>'LDV Cost Calcs'!V154</f>
        <v>36582.924960274904</v>
      </c>
      <c r="V5" s="65">
        <f>'LDV Cost Calcs'!W154</f>
        <v>36559.212434075605</v>
      </c>
      <c r="W5" s="65">
        <f>'LDV Cost Calcs'!X154</f>
        <v>36529.229724548844</v>
      </c>
      <c r="X5" s="65">
        <f>'LDV Cost Calcs'!Y154</f>
        <v>36497.564001540413</v>
      </c>
      <c r="Y5" s="65">
        <f>'LDV Cost Calcs'!Z154</f>
        <v>36466.469418342844</v>
      </c>
      <c r="Z5" s="65">
        <f>'LDV Cost Calcs'!AA154</f>
        <v>36420.910603160308</v>
      </c>
      <c r="AA5" s="65">
        <f>'LDV Cost Calcs'!AB154</f>
        <v>36377.043551385905</v>
      </c>
      <c r="AB5" s="65">
        <f>'LDV Cost Calcs'!AC154</f>
        <v>36332.433114146181</v>
      </c>
      <c r="AC5" s="65">
        <f>'LDV Cost Calcs'!AD154</f>
        <v>36286.624212597126</v>
      </c>
      <c r="AD5" s="65">
        <f>'LDV Cost Calcs'!AE154</f>
        <v>36234.281714549979</v>
      </c>
      <c r="AE5" s="65">
        <f>'LDV Cost Calcs'!AF154</f>
        <v>36175.007228051581</v>
      </c>
      <c r="AF5" s="4"/>
      <c r="AG5" s="4"/>
      <c r="AH5" s="4"/>
      <c r="AI5" s="4"/>
    </row>
    <row r="6" spans="1:35" x14ac:dyDescent="0.35">
      <c r="A6" t="s">
        <v>4</v>
      </c>
      <c r="B6" s="4">
        <f>'PHEV Price Calcs'!B254</f>
        <v>37390.062874445444</v>
      </c>
      <c r="C6" s="4">
        <f>'PHEV Price Calcs'!C254</f>
        <v>38358.30391144615</v>
      </c>
      <c r="D6" s="4">
        <f>'PHEV Price Calcs'!D254</f>
        <v>38631.844586474217</v>
      </c>
      <c r="E6" s="4">
        <f>'PHEV Price Calcs'!E254</f>
        <v>38813.693081609767</v>
      </c>
      <c r="F6" s="4">
        <f>'PHEV Price Calcs'!F254</f>
        <v>39254.350952818444</v>
      </c>
      <c r="G6" s="4">
        <f>'PHEV Price Calcs'!G254</f>
        <v>39499.866435216558</v>
      </c>
      <c r="H6" s="4">
        <f>'PHEV Price Calcs'!H254</f>
        <v>39756.663292037418</v>
      </c>
      <c r="I6" s="4">
        <f>'PHEV Price Calcs'!I254</f>
        <v>40091.211060796231</v>
      </c>
      <c r="J6" s="4">
        <f>'PHEV Price Calcs'!J254</f>
        <v>40269.070908171139</v>
      </c>
      <c r="K6" s="4">
        <f>'PHEV Price Calcs'!K254</f>
        <v>40488.129795473644</v>
      </c>
      <c r="L6" s="4">
        <f>'PHEV Price Calcs'!L254</f>
        <v>40675.153674575617</v>
      </c>
      <c r="M6" s="4">
        <f>'PHEV Price Calcs'!M254</f>
        <v>40837.283425613772</v>
      </c>
      <c r="N6" s="4">
        <f>'PHEV Price Calcs'!N254</f>
        <v>40915.220670506184</v>
      </c>
      <c r="O6" s="4">
        <f>'PHEV Price Calcs'!O254</f>
        <v>40943.017028518712</v>
      </c>
      <c r="P6" s="4">
        <f>'PHEV Price Calcs'!P254</f>
        <v>40962.137049886864</v>
      </c>
      <c r="Q6" s="4">
        <f>'PHEV Price Calcs'!Q254</f>
        <v>41030.458630934241</v>
      </c>
      <c r="R6" s="4">
        <f>'PHEV Price Calcs'!R254</f>
        <v>41091.511401628966</v>
      </c>
      <c r="S6" s="4">
        <f>'PHEV Price Calcs'!S254</f>
        <v>41120.396271825521</v>
      </c>
      <c r="T6" s="4">
        <f>'PHEV Price Calcs'!T254</f>
        <v>41171.088489977607</v>
      </c>
      <c r="U6" s="4">
        <f>'PHEV Price Calcs'!U254</f>
        <v>41222.772291441543</v>
      </c>
      <c r="V6" s="4">
        <f>'PHEV Price Calcs'!V254</f>
        <v>41267.340753857417</v>
      </c>
      <c r="W6" s="4">
        <f>'PHEV Price Calcs'!W254</f>
        <v>41310.421960626278</v>
      </c>
      <c r="X6" s="4">
        <f>'PHEV Price Calcs'!X254</f>
        <v>41333.207393332188</v>
      </c>
      <c r="Y6" s="4">
        <f>'PHEV Price Calcs'!Y254</f>
        <v>41350.031005319346</v>
      </c>
      <c r="Z6" s="4">
        <f>'PHEV Price Calcs'!Z254</f>
        <v>41364.417536528425</v>
      </c>
      <c r="AA6" s="4">
        <f>'PHEV Price Calcs'!AA254</f>
        <v>41374.62675798007</v>
      </c>
      <c r="AB6" s="4">
        <f>'PHEV Price Calcs'!AB254</f>
        <v>41380.856469493883</v>
      </c>
      <c r="AC6" s="4">
        <f>'PHEV Price Calcs'!AC254</f>
        <v>41384.118956485087</v>
      </c>
      <c r="AD6" s="4">
        <f>'PHEV Price Calcs'!AD254</f>
        <v>41386.031565572972</v>
      </c>
      <c r="AE6" s="4">
        <f>'PHEV Price Calcs'!AE254</f>
        <v>41374.82933008828</v>
      </c>
      <c r="AF6" s="4"/>
      <c r="AG6" s="4"/>
      <c r="AH6" s="4"/>
      <c r="AI6" s="4"/>
    </row>
    <row r="7" spans="1:35" x14ac:dyDescent="0.35">
      <c r="A7" t="s">
        <v>214</v>
      </c>
      <c r="B7" s="4">
        <f>INDEX('AEO 2022 Table 52'!139:139,MATCH(B$1,'AEO 2022 Table 52'!$1:$1,0))*10^3*cpi_2021to2012</f>
        <v>36517.781900822964</v>
      </c>
      <c r="C7" s="4">
        <f>INDEX('AEO 2023 Table 52'!145:145,MATCH(C$1,'AEO 2023 Table 52'!$1:$1,0))*10^3*cpi_2022to2012</f>
        <v>32962.714415000002</v>
      </c>
      <c r="D7" s="4">
        <f>INDEX('AEO 2023 Table 52'!145:145,MATCH(D$1,'AEO 2023 Table 52'!$1:$1,0))*10^3*cpi_2022to2012</f>
        <v>33118.238615000002</v>
      </c>
      <c r="E7" s="4">
        <f>INDEX('AEO 2023 Table 52'!145:145,MATCH(E$1,'AEO 2023 Table 52'!$1:$1,0))*10^3*cpi_2022to2012</f>
        <v>33211.647335000001</v>
      </c>
      <c r="F7" s="4">
        <f>INDEX('AEO 2023 Table 52'!145:145,MATCH(F$1,'AEO 2023 Table 52'!$1:$1,0))*10^3*cpi_2022to2012</f>
        <v>33447.359284999999</v>
      </c>
      <c r="G7" s="4">
        <f>INDEX('AEO 2023 Table 52'!145:145,MATCH(G$1,'AEO 2023 Table 52'!$1:$1,0))*10^3*cpi_2022to2012</f>
        <v>33532.601650000004</v>
      </c>
      <c r="H7" s="4">
        <f>INDEX('AEO 2023 Table 52'!145:145,MATCH(H$1,'AEO 2023 Table 52'!$1:$1,0))*10^3*cpi_2022to2012</f>
        <v>33685.697059999999</v>
      </c>
      <c r="I7" s="4">
        <f>INDEX('AEO 2023 Table 52'!145:145,MATCH(I$1,'AEO 2023 Table 52'!$1:$1,0))*10^3*cpi_2022to2012</f>
        <v>34019.561484999998</v>
      </c>
      <c r="J7" s="4">
        <f>INDEX('AEO 2023 Table 52'!145:145,MATCH(J$1,'AEO 2023 Table 52'!$1:$1,0))*10^3*cpi_2022to2012</f>
        <v>34083.102525000002</v>
      </c>
      <c r="K7" s="4">
        <f>INDEX('AEO 2023 Table 52'!145:145,MATCH(K$1,'AEO 2023 Table 52'!$1:$1,0))*10^3*cpi_2022to2012</f>
        <v>34149.449155000002</v>
      </c>
      <c r="L7" s="4">
        <f>INDEX('AEO 2023 Table 52'!145:145,MATCH(L$1,'AEO 2023 Table 52'!$1:$1,0))*10^3*cpi_2022to2012</f>
        <v>34205.6685</v>
      </c>
      <c r="M7" s="4">
        <f>INDEX('AEO 2023 Table 52'!145:145,MATCH(M$1,'AEO 2023 Table 52'!$1:$1,0))*10^3*cpi_2022to2012</f>
        <v>34260.597304999996</v>
      </c>
      <c r="N7" s="4">
        <f>INDEX('AEO 2023 Table 52'!145:145,MATCH(N$1,'AEO 2023 Table 52'!$1:$1,0))*10^3*cpi_2022to2012</f>
        <v>34326.615019999997</v>
      </c>
      <c r="O7" s="4">
        <f>INDEX('AEO 2023 Table 52'!145:145,MATCH(O$1,'AEO 2023 Table 52'!$1:$1,0))*10^3*cpi_2022to2012</f>
        <v>34377.456330000001</v>
      </c>
      <c r="P7" s="4">
        <f>INDEX('AEO 2023 Table 52'!145:145,MATCH(P$1,'AEO 2023 Table 52'!$1:$1,0))*10^3*cpi_2022to2012</f>
        <v>34436.221430000005</v>
      </c>
      <c r="Q7" s="4">
        <f>INDEX('AEO 2023 Table 52'!145:145,MATCH(Q$1,'AEO 2023 Table 52'!$1:$1,0))*10^3*cpi_2022to2012</f>
        <v>34503.454324999999</v>
      </c>
      <c r="R7" s="4">
        <f>INDEX('AEO 2023 Table 52'!145:145,MATCH(R$1,'AEO 2023 Table 52'!$1:$1,0))*10^3*cpi_2022to2012</f>
        <v>34572.724295000007</v>
      </c>
      <c r="S7" s="4">
        <f>INDEX('AEO 2023 Table 52'!145:145,MATCH(S$1,'AEO 2023 Table 52'!$1:$1,0))*10^3*cpi_2022to2012</f>
        <v>34623.164469999996</v>
      </c>
      <c r="T7" s="4">
        <f>INDEX('AEO 2023 Table 52'!145:145,MATCH(T$1,'AEO 2023 Table 52'!$1:$1,0))*10^3*cpi_2022to2012</f>
        <v>34729.766684999995</v>
      </c>
      <c r="U7" s="4">
        <f>INDEX('AEO 2023 Table 52'!145:145,MATCH(U$1,'AEO 2023 Table 52'!$1:$1,0))*10^3*cpi_2022to2012</f>
        <v>34792.556480000007</v>
      </c>
      <c r="V7" s="4">
        <f>INDEX('AEO 2023 Table 52'!145:145,MATCH(V$1,'AEO 2023 Table 52'!$1:$1,0))*10^3*cpi_2022to2012</f>
        <v>34865.622709999996</v>
      </c>
      <c r="W7" s="4">
        <f>INDEX('AEO 2023 Table 52'!145:145,MATCH(W$1,'AEO 2023 Table 52'!$1:$1,0))*10^3*cpi_2022to2012</f>
        <v>34949.499960000001</v>
      </c>
      <c r="X7" s="4">
        <f>INDEX('AEO 2023 Table 52'!145:145,MATCH(X$1,'AEO 2023 Table 52'!$1:$1,0))*10^3*cpi_2022to2012</f>
        <v>35010.501525</v>
      </c>
      <c r="Y7" s="4">
        <f>INDEX('AEO 2023 Table 52'!145:145,MATCH(Y$1,'AEO 2023 Table 52'!$1:$1,0))*10^3*cpi_2022to2012</f>
        <v>35047.918550000002</v>
      </c>
      <c r="Z7" s="4">
        <f>INDEX('AEO 2023 Table 52'!145:145,MATCH(Z$1,'AEO 2023 Table 52'!$1:$1,0))*10^3*cpi_2022to2012</f>
        <v>35088.15294</v>
      </c>
      <c r="AA7" s="4">
        <f>INDEX('AEO 2023 Table 52'!145:145,MATCH(AA$1,'AEO 2023 Table 52'!$1:$1,0))*10^3*cpi_2022to2012</f>
        <v>35126.411484999997</v>
      </c>
      <c r="AB7" s="4">
        <f>INDEX('AEO 2023 Table 52'!145:145,MATCH(AB$1,'AEO 2023 Table 52'!$1:$1,0))*10^3*cpi_2022to2012</f>
        <v>35162.070110000001</v>
      </c>
      <c r="AC7" s="4">
        <f>INDEX('AEO 2023 Table 52'!145:145,MATCH(AC$1,'AEO 2023 Table 52'!$1:$1,0))*10^3*cpi_2022to2012</f>
        <v>35197.576444999999</v>
      </c>
      <c r="AD7" s="4">
        <f>INDEX('AEO 2023 Table 52'!145:145,MATCH(AD$1,'AEO 2023 Table 52'!$1:$1,0))*10^3*cpi_2022to2012</f>
        <v>35235.205420000006</v>
      </c>
      <c r="AE7" s="4">
        <f>INDEX('AEO 2023 Table 52'!145:145,MATCH(AE$1,'AEO 2023 Table 52'!$1:$1,0))*10^3*cpi_2022to2012</f>
        <v>35253.963780000005</v>
      </c>
      <c r="AF7" s="4"/>
      <c r="AG7" s="4"/>
      <c r="AH7" s="4"/>
      <c r="AI7" s="4"/>
    </row>
    <row r="8" spans="1:35" x14ac:dyDescent="0.35">
      <c r="A8" t="s">
        <v>215</v>
      </c>
      <c r="B8" s="4">
        <f>'Hydrogen Vehicle Calcs'!B55*10^3*cpi_2021to2012</f>
        <v>67905.214675539057</v>
      </c>
      <c r="C8" s="4">
        <f>'Hydrogen Vehicle Calcs'!C55*10^3*cpi_2022to2012</f>
        <v>62483.978486537781</v>
      </c>
      <c r="D8" s="4">
        <f>'Hydrogen Vehicle Calcs'!D55*10^3*cpi_2022to2012</f>
        <v>61318.85317646648</v>
      </c>
      <c r="E8" s="4">
        <f>'Hydrogen Vehicle Calcs'!E55*10^3*cpi_2022to2012</f>
        <v>60084.882007159023</v>
      </c>
      <c r="F8" s="4">
        <f>'Hydrogen Vehicle Calcs'!F55*10^3*cpi_2022to2012</f>
        <v>58731.915957145131</v>
      </c>
      <c r="G8" s="4">
        <f>'Hydrogen Vehicle Calcs'!G55*10^3*cpi_2022to2012</f>
        <v>57618.959814190399</v>
      </c>
      <c r="H8" s="4">
        <f>'Hydrogen Vehicle Calcs'!H55*10^3*cpi_2022to2012</f>
        <v>56502.547716287474</v>
      </c>
      <c r="I8" s="4">
        <f>'Hydrogen Vehicle Calcs'!I55*10^3*cpi_2022to2012</f>
        <v>55405.849286949924</v>
      </c>
      <c r="J8" s="4">
        <f>'Hydrogen Vehicle Calcs'!J55*10^3*cpi_2022to2012</f>
        <v>54468.476493208196</v>
      </c>
      <c r="K8" s="4">
        <f>'Hydrogen Vehicle Calcs'!K55*10^3*cpi_2022to2012</f>
        <v>53572.644578864427</v>
      </c>
      <c r="L8" s="4">
        <f>'Hydrogen Vehicle Calcs'!L55*10^3*cpi_2022to2012</f>
        <v>52722.232052316249</v>
      </c>
      <c r="M8" s="4">
        <f>'Hydrogen Vehicle Calcs'!M55*10^3*cpi_2022to2012</f>
        <v>51909.193642672115</v>
      </c>
      <c r="N8" s="4">
        <f>'Hydrogen Vehicle Calcs'!N55*10^3*cpi_2022to2012</f>
        <v>51128.657195713233</v>
      </c>
      <c r="O8" s="4">
        <f>'Hydrogen Vehicle Calcs'!O55*10^3*cpi_2022to2012</f>
        <v>50359.451568376295</v>
      </c>
      <c r="P8" s="4">
        <f>'Hydrogen Vehicle Calcs'!P55*10^3*cpi_2022to2012</f>
        <v>49621.983541880007</v>
      </c>
      <c r="Q8" s="4">
        <f>'Hydrogen Vehicle Calcs'!Q55*10^3*cpi_2022to2012</f>
        <v>48918.984465075133</v>
      </c>
      <c r="R8" s="4">
        <f>'Hydrogen Vehicle Calcs'!R55*10^3*cpi_2022to2012</f>
        <v>48260.387494335228</v>
      </c>
      <c r="S8" s="4">
        <f>'Hydrogen Vehicle Calcs'!S55*10^3*cpi_2022to2012</f>
        <v>47632.248932736307</v>
      </c>
      <c r="T8" s="4">
        <f>'Hydrogen Vehicle Calcs'!T55*10^3*cpi_2022to2012</f>
        <v>47030.327096270215</v>
      </c>
      <c r="U8" s="4">
        <f>'Hydrogen Vehicle Calcs'!U55*10^3*cpi_2022to2012</f>
        <v>46466.169861325565</v>
      </c>
      <c r="V8" s="4">
        <f>'Hydrogen Vehicle Calcs'!V55*10^3*cpi_2022to2012</f>
        <v>45925.910413230893</v>
      </c>
      <c r="W8" s="4">
        <f>'Hydrogen Vehicle Calcs'!W55*10^3*cpi_2022to2012</f>
        <v>45411.204552540446</v>
      </c>
      <c r="X8" s="4">
        <f>'Hydrogen Vehicle Calcs'!X55*10^3*cpi_2022to2012</f>
        <v>44921.693600563987</v>
      </c>
      <c r="Y8" s="4">
        <f>'Hydrogen Vehicle Calcs'!Y55*10^3*cpi_2022to2012</f>
        <v>44457.216842772978</v>
      </c>
      <c r="Z8" s="4">
        <f>'Hydrogen Vehicle Calcs'!Z55*10^3*cpi_2022to2012</f>
        <v>44012.694132579069</v>
      </c>
      <c r="AA8" s="4">
        <f>'Hydrogen Vehicle Calcs'!AA55*10^3*cpi_2022to2012</f>
        <v>43589.649754510858</v>
      </c>
      <c r="AB8" s="4">
        <f>'Hydrogen Vehicle Calcs'!AB55*10^3*cpi_2022to2012</f>
        <v>43187.606196800531</v>
      </c>
      <c r="AC8" s="4">
        <f>'Hydrogen Vehicle Calcs'!AC55*10^3*cpi_2022to2012</f>
        <v>42804.410472974647</v>
      </c>
      <c r="AD8" s="4">
        <f>'Hydrogen Vehicle Calcs'!AD55*10^3*cpi_2022to2012</f>
        <v>42437.838617320303</v>
      </c>
      <c r="AE8" s="4">
        <f>'Hydrogen Vehicle Calcs'!AE55*10^3*cpi_2022to2012</f>
        <v>42071.461736210556</v>
      </c>
      <c r="AF8" s="4"/>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C8"/>
    </sheetView>
  </sheetViews>
  <sheetFormatPr defaultColWidth="9"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'CARB ACT ISOR'!B80</f>
        <v>74504.580127614812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B4*'BNVP-LDVs-psgr'!B3/'BNVP-LDVs-psgr'!$B4</f>
        <v>56384.413937255638</v>
      </c>
      <c r="C3" s="4">
        <f>$B3*'BNVP-LDVs-psgr'!C3/'BNVP-LDVs-psgr'!$B3</f>
        <v>54727.34173287217</v>
      </c>
      <c r="D3" s="4">
        <f>$B3*'BNVP-LDVs-psgr'!D3/'BNVP-LDVs-psgr'!$B3</f>
        <v>55395.559881645131</v>
      </c>
      <c r="E3" s="4">
        <f>$B3*'BNVP-LDVs-psgr'!E3/'BNVP-LDVs-psgr'!$B3</f>
        <v>55772.258736803706</v>
      </c>
      <c r="F3" s="4">
        <f>$B3*'BNVP-LDVs-psgr'!F3/'BNVP-LDVs-psgr'!$B3</f>
        <v>56532.86711408486</v>
      </c>
      <c r="G3" s="4">
        <f>$B3*'BNVP-LDVs-psgr'!G3/'BNVP-LDVs-psgr'!$B3</f>
        <v>57045.134520280757</v>
      </c>
      <c r="H3" s="4">
        <f>$B3*'BNVP-LDVs-psgr'!H3/'BNVP-LDVs-psgr'!$B3</f>
        <v>57515.621090375877</v>
      </c>
      <c r="I3" s="4">
        <f>$B3*'BNVP-LDVs-psgr'!I3/'BNVP-LDVs-psgr'!$B3</f>
        <v>58198.044362914894</v>
      </c>
      <c r="J3" s="4">
        <f>$B3*'BNVP-LDVs-psgr'!J3/'BNVP-LDVs-psgr'!$B3</f>
        <v>58558.58957884142</v>
      </c>
      <c r="K3" s="4">
        <f>$B3*'BNVP-LDVs-psgr'!K3/'BNVP-LDVs-psgr'!$B3</f>
        <v>58897.994485635245</v>
      </c>
      <c r="L3" s="4">
        <f>$B3*'BNVP-LDVs-psgr'!L3/'BNVP-LDVs-psgr'!$B3</f>
        <v>59248.01044862836</v>
      </c>
      <c r="M3" s="4">
        <f>$B3*'BNVP-LDVs-psgr'!M3/'BNVP-LDVs-psgr'!$B3</f>
        <v>59578.330492940673</v>
      </c>
      <c r="N3" s="4">
        <f>$B3*'BNVP-LDVs-psgr'!N3/'BNVP-LDVs-psgr'!$B3</f>
        <v>59924.935547434812</v>
      </c>
      <c r="O3" s="4">
        <f>$B3*'BNVP-LDVs-psgr'!O3/'BNVP-LDVs-psgr'!$B3</f>
        <v>60210.857064093827</v>
      </c>
      <c r="P3" s="4">
        <f>$B3*'BNVP-LDVs-psgr'!P3/'BNVP-LDVs-psgr'!$B3</f>
        <v>60496.896530845617</v>
      </c>
      <c r="Q3" s="4">
        <f>$B3*'BNVP-LDVs-psgr'!Q3/'BNVP-LDVs-psgr'!$B3</f>
        <v>60762.157077439173</v>
      </c>
      <c r="R3" s="4">
        <f>$B3*'BNVP-LDVs-psgr'!R3/'BNVP-LDVs-psgr'!$B3</f>
        <v>61011.51361889494</v>
      </c>
      <c r="S3" s="4">
        <f>$B3*'BNVP-LDVs-psgr'!S3/'BNVP-LDVs-psgr'!$B3</f>
        <v>61214.524737906075</v>
      </c>
      <c r="T3" s="4">
        <f>$B3*'BNVP-LDVs-psgr'!T3/'BNVP-LDVs-psgr'!$B3</f>
        <v>61460.685604625061</v>
      </c>
      <c r="U3" s="4">
        <f>$B3*'BNVP-LDVs-psgr'!U3/'BNVP-LDVs-psgr'!$B3</f>
        <v>61655.3064661799</v>
      </c>
      <c r="V3" s="4">
        <f>$B3*'BNVP-LDVs-psgr'!V3/'BNVP-LDVs-psgr'!$B3</f>
        <v>61838.111026291575</v>
      </c>
      <c r="W3" s="4">
        <f>$B3*'BNVP-LDVs-psgr'!W3/'BNVP-LDVs-psgr'!$B3</f>
        <v>62020.259462828421</v>
      </c>
      <c r="X3" s="4">
        <f>$B3*'BNVP-LDVs-psgr'!X3/'BNVP-LDVs-psgr'!$B3</f>
        <v>62170.8735821706</v>
      </c>
      <c r="Y3" s="4">
        <f>$B3*'BNVP-LDVs-psgr'!Y3/'BNVP-LDVs-psgr'!$B3</f>
        <v>62285.342527042478</v>
      </c>
      <c r="Z3" s="4">
        <f>$B3*'BNVP-LDVs-psgr'!Z3/'BNVP-LDVs-psgr'!$B3</f>
        <v>62395.061029963093</v>
      </c>
      <c r="AA3" s="4">
        <f>$B3*'BNVP-LDVs-psgr'!AA3/'BNVP-LDVs-psgr'!$B3</f>
        <v>62498.231256956264</v>
      </c>
      <c r="AB3" s="4">
        <f>$B3*'BNVP-LDVs-psgr'!AB3/'BNVP-LDVs-psgr'!$B3</f>
        <v>62594.614422236365</v>
      </c>
      <c r="AC3" s="4">
        <f>$B3*'BNVP-LDVs-psgr'!AC3/'BNVP-LDVs-psgr'!$B3</f>
        <v>62687.177700781314</v>
      </c>
      <c r="AD3" s="4">
        <f>$B3*'BNVP-LDVs-psgr'!AD3/'BNVP-LDVs-psgr'!$B3</f>
        <v>62776.26294905776</v>
      </c>
      <c r="AE3" s="4">
        <f>$B3*'BNVP-LDVs-psgr'!AE3/'BNVP-LDVs-psgr'!$B3</f>
        <v>62849.927977393207</v>
      </c>
      <c r="AF3" s="4"/>
      <c r="AG3" s="4"/>
      <c r="AH3" s="4"/>
      <c r="AI3" s="4"/>
    </row>
    <row r="4" spans="1:35" x14ac:dyDescent="0.3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35">
      <c r="A5" t="s">
        <v>3</v>
      </c>
      <c r="B5" s="4">
        <f>'CARB ACT ISOR'!E30</f>
        <v>50833.772332100729</v>
      </c>
      <c r="C5" s="4">
        <f t="shared" ref="C5:AE5" si="1">B5</f>
        <v>50833.772332100729</v>
      </c>
      <c r="D5" s="4">
        <f t="shared" si="1"/>
        <v>50833.772332100729</v>
      </c>
      <c r="E5" s="4">
        <f t="shared" si="1"/>
        <v>50833.772332100729</v>
      </c>
      <c r="F5" s="4">
        <f t="shared" si="1"/>
        <v>50833.772332100729</v>
      </c>
      <c r="G5" s="4">
        <f t="shared" si="1"/>
        <v>50833.772332100729</v>
      </c>
      <c r="H5" s="4">
        <f t="shared" si="1"/>
        <v>50833.772332100729</v>
      </c>
      <c r="I5" s="4">
        <f t="shared" si="1"/>
        <v>50833.772332100729</v>
      </c>
      <c r="J5" s="4">
        <f t="shared" si="1"/>
        <v>50833.772332100729</v>
      </c>
      <c r="K5" s="4">
        <f t="shared" si="1"/>
        <v>50833.772332100729</v>
      </c>
      <c r="L5" s="4">
        <f t="shared" si="1"/>
        <v>50833.772332100729</v>
      </c>
      <c r="M5" s="4">
        <f t="shared" si="1"/>
        <v>50833.772332100729</v>
      </c>
      <c r="N5" s="4">
        <f t="shared" si="1"/>
        <v>50833.772332100729</v>
      </c>
      <c r="O5" s="4">
        <f t="shared" si="1"/>
        <v>50833.772332100729</v>
      </c>
      <c r="P5" s="4">
        <f t="shared" si="1"/>
        <v>50833.772332100729</v>
      </c>
      <c r="Q5" s="4">
        <f t="shared" si="1"/>
        <v>50833.772332100729</v>
      </c>
      <c r="R5" s="4">
        <f t="shared" si="1"/>
        <v>50833.772332100729</v>
      </c>
      <c r="S5" s="4">
        <f t="shared" si="1"/>
        <v>50833.772332100729</v>
      </c>
      <c r="T5" s="4">
        <f t="shared" si="1"/>
        <v>50833.772332100729</v>
      </c>
      <c r="U5" s="4">
        <f t="shared" si="1"/>
        <v>50833.772332100729</v>
      </c>
      <c r="V5" s="4">
        <f t="shared" si="1"/>
        <v>50833.772332100729</v>
      </c>
      <c r="W5" s="4">
        <f t="shared" si="1"/>
        <v>50833.772332100729</v>
      </c>
      <c r="X5" s="4">
        <f t="shared" si="1"/>
        <v>50833.772332100729</v>
      </c>
      <c r="Y5" s="4">
        <f t="shared" si="1"/>
        <v>50833.772332100729</v>
      </c>
      <c r="Z5" s="4">
        <f t="shared" si="1"/>
        <v>50833.772332100729</v>
      </c>
      <c r="AA5" s="4">
        <f t="shared" si="1"/>
        <v>50833.772332100729</v>
      </c>
      <c r="AB5" s="4">
        <f t="shared" si="1"/>
        <v>50833.772332100729</v>
      </c>
      <c r="AC5" s="4">
        <f t="shared" si="1"/>
        <v>50833.772332100729</v>
      </c>
      <c r="AD5" s="4">
        <f t="shared" si="1"/>
        <v>50833.772332100729</v>
      </c>
      <c r="AE5" s="4">
        <f t="shared" si="1"/>
        <v>50833.772332100729</v>
      </c>
      <c r="AF5" s="4"/>
      <c r="AG5" s="4"/>
      <c r="AH5" s="4"/>
      <c r="AI5" s="4"/>
    </row>
    <row r="6" spans="1:35" x14ac:dyDescent="0.35">
      <c r="A6" t="s">
        <v>4</v>
      </c>
      <c r="B6" s="4">
        <f>B4*'BNVP-LDVs-psgr'!B6/'BNVP-LDVs-psgr'!B4</f>
        <v>54361.33945610957</v>
      </c>
      <c r="C6" s="4">
        <f>$B6*'BNVP-LDVs-psgr'!C6/'BNVP-LDVs-psgr'!$B6</f>
        <v>55769.063210532695</v>
      </c>
      <c r="D6" s="4">
        <f>$B6*'BNVP-LDVs-psgr'!D6/'BNVP-LDVs-psgr'!$B6</f>
        <v>56166.763464212054</v>
      </c>
      <c r="E6" s="4">
        <f>$B6*'BNVP-LDVs-psgr'!E6/'BNVP-LDVs-psgr'!$B6</f>
        <v>56431.152636459272</v>
      </c>
      <c r="F6" s="4">
        <f>$B6*'BNVP-LDVs-psgr'!F6/'BNVP-LDVs-psgr'!$B6</f>
        <v>57071.824255579595</v>
      </c>
      <c r="G6" s="4">
        <f>$B6*'BNVP-LDVs-psgr'!G6/'BNVP-LDVs-psgr'!$B6</f>
        <v>57428.778736378183</v>
      </c>
      <c r="H6" s="4">
        <f>$B6*'BNVP-LDVs-psgr'!H6/'BNVP-LDVs-psgr'!$B6</f>
        <v>57802.135185437321</v>
      </c>
      <c r="I6" s="4">
        <f>$B6*'BNVP-LDVs-psgr'!I6/'BNVP-LDVs-psgr'!$B6</f>
        <v>58288.533533652226</v>
      </c>
      <c r="J6" s="4">
        <f>$B6*'BNVP-LDVs-psgr'!J6/'BNVP-LDVs-psgr'!$B6</f>
        <v>58547.123618703066</v>
      </c>
      <c r="K6" s="4">
        <f>$B6*'BNVP-LDVs-psgr'!K6/'BNVP-LDVs-psgr'!$B6</f>
        <v>58865.612907515366</v>
      </c>
      <c r="L6" s="4">
        <f>$B6*'BNVP-LDVs-psgr'!L6/'BNVP-LDVs-psgr'!$B6</f>
        <v>59137.526560412953</v>
      </c>
      <c r="M6" s="4">
        <f>$B6*'BNVP-LDVs-psgr'!M6/'BNVP-LDVs-psgr'!$B6</f>
        <v>59373.246689093001</v>
      </c>
      <c r="N6" s="4">
        <f>$B6*'BNVP-LDVs-psgr'!N6/'BNVP-LDVs-psgr'!$B6</f>
        <v>59486.559497367685</v>
      </c>
      <c r="O6" s="4">
        <f>$B6*'BNVP-LDVs-psgr'!O6/'BNVP-LDVs-psgr'!$B6</f>
        <v>59526.972568044701</v>
      </c>
      <c r="P6" s="4">
        <f>$B6*'BNVP-LDVs-psgr'!P6/'BNVP-LDVs-psgr'!$B6</f>
        <v>59554.771129804067</v>
      </c>
      <c r="Q6" s="4">
        <f>$B6*'BNVP-LDVs-psgr'!Q6/'BNVP-LDVs-psgr'!$B6</f>
        <v>59654.103743176936</v>
      </c>
      <c r="R6" s="4">
        <f>$B6*'BNVP-LDVs-psgr'!R6/'BNVP-LDVs-psgr'!$B6</f>
        <v>59742.868247361293</v>
      </c>
      <c r="S6" s="4">
        <f>$B6*'BNVP-LDVs-psgr'!S6/'BNVP-LDVs-psgr'!$B6</f>
        <v>59784.863903778707</v>
      </c>
      <c r="T6" s="4">
        <f>$B6*'BNVP-LDVs-psgr'!T6/'BNVP-LDVs-psgr'!$B6</f>
        <v>59858.565220837248</v>
      </c>
      <c r="U6" s="4">
        <f>$B6*'BNVP-LDVs-psgr'!U6/'BNVP-LDVs-psgr'!$B6</f>
        <v>59933.708198938082</v>
      </c>
      <c r="V6" s="4">
        <f>$B6*'BNVP-LDVs-psgr'!V6/'BNVP-LDVs-psgr'!$B6</f>
        <v>59998.506199480689</v>
      </c>
      <c r="W6" s="4">
        <f>$B6*'BNVP-LDVs-psgr'!W6/'BNVP-LDVs-psgr'!$B6</f>
        <v>60061.141881940093</v>
      </c>
      <c r="X6" s="4">
        <f>$B6*'BNVP-LDVs-psgr'!X6/'BNVP-LDVs-psgr'!$B6</f>
        <v>60094.269578091327</v>
      </c>
      <c r="Y6" s="4">
        <f>$B6*'BNVP-LDVs-psgr'!Y6/'BNVP-LDVs-psgr'!$B6</f>
        <v>60118.729394732523</v>
      </c>
      <c r="Z6" s="4">
        <f>$B6*'BNVP-LDVs-psgr'!Z6/'BNVP-LDVs-psgr'!$B6</f>
        <v>60139.645944385811</v>
      </c>
      <c r="AA6" s="4">
        <f>$B6*'BNVP-LDVs-psgr'!AA6/'BNVP-LDVs-psgr'!$B6</f>
        <v>60154.489111533694</v>
      </c>
      <c r="AB6" s="4">
        <f>$B6*'BNVP-LDVs-psgr'!AB6/'BNVP-LDVs-psgr'!$B6</f>
        <v>60163.546476947951</v>
      </c>
      <c r="AC6" s="4">
        <f>$B6*'BNVP-LDVs-psgr'!AC6/'BNVP-LDVs-psgr'!$B6</f>
        <v>60168.28980041857</v>
      </c>
      <c r="AD6" s="4">
        <f>$B6*'BNVP-LDVs-psgr'!AD6/'BNVP-LDVs-psgr'!$B6</f>
        <v>60171.07053903948</v>
      </c>
      <c r="AE6" s="4">
        <f>$B6*'BNVP-LDVs-psgr'!AE6/'BNVP-LDVs-psgr'!$B6</f>
        <v>60154.783630726553</v>
      </c>
      <c r="AF6" s="4"/>
      <c r="AG6" s="4"/>
      <c r="AH6" s="4"/>
      <c r="AI6" s="4"/>
    </row>
    <row r="7" spans="1:35" x14ac:dyDescent="0.35">
      <c r="A7" t="s">
        <v>214</v>
      </c>
      <c r="B7" s="4">
        <f>B4*'BNVP-LDVs-psgr'!B7/'BNVP-LDVs-psgr'!B4</f>
        <v>53093.131850590777</v>
      </c>
      <c r="C7" s="4">
        <f>$B7*'BNVP-LDVs-psgr'!C7/'BNVP-LDVs-psgr'!$B7</f>
        <v>47924.426169748389</v>
      </c>
      <c r="D7" s="4">
        <f>$B7*'BNVP-LDVs-psgr'!D7/'BNVP-LDVs-psgr'!$B7</f>
        <v>48150.542500663105</v>
      </c>
      <c r="E7" s="4">
        <f>$B7*'BNVP-LDVs-psgr'!E7/'BNVP-LDVs-psgr'!$B7</f>
        <v>48286.349256408117</v>
      </c>
      <c r="F7" s="4">
        <f>$B7*'BNVP-LDVs-psgr'!F7/'BNVP-LDVs-psgr'!$B7</f>
        <v>48629.050400582149</v>
      </c>
      <c r="G7" s="4">
        <f>$B7*'BNVP-LDVs-psgr'!G7/'BNVP-LDVs-psgr'!$B7</f>
        <v>48752.984108727207</v>
      </c>
      <c r="H7" s="4">
        <f>$B7*'BNVP-LDVs-psgr'!H7/'BNVP-LDVs-psgr'!$B7</f>
        <v>48975.569226600062</v>
      </c>
      <c r="I7" s="4">
        <f>$B7*'BNVP-LDVs-psgr'!I7/'BNVP-LDVs-psgr'!$B7</f>
        <v>49460.974062657406</v>
      </c>
      <c r="J7" s="4">
        <f>$B7*'BNVP-LDVs-psgr'!J7/'BNVP-LDVs-psgr'!$B7</f>
        <v>49553.356256729494</v>
      </c>
      <c r="K7" s="4">
        <f>$B7*'BNVP-LDVs-psgr'!K7/'BNVP-LDVs-psgr'!$B7</f>
        <v>49649.817492628186</v>
      </c>
      <c r="L7" s="4">
        <f>$B7*'BNVP-LDVs-psgr'!L7/'BNVP-LDVs-psgr'!$B7</f>
        <v>49731.554688626158</v>
      </c>
      <c r="M7" s="4">
        <f>$B7*'BNVP-LDVs-psgr'!M7/'BNVP-LDVs-psgr'!$B7</f>
        <v>49811.415571036276</v>
      </c>
      <c r="N7" s="4">
        <f>$B7*'BNVP-LDVs-psgr'!N7/'BNVP-LDVs-psgr'!$B7</f>
        <v>49907.398598058273</v>
      </c>
      <c r="O7" s="4">
        <f>$B7*'BNVP-LDVs-psgr'!O7/'BNVP-LDVs-psgr'!$B7</f>
        <v>49981.316679463591</v>
      </c>
      <c r="P7" s="4">
        <f>$B7*'BNVP-LDVs-psgr'!P7/'BNVP-LDVs-psgr'!$B7</f>
        <v>50066.755143688693</v>
      </c>
      <c r="Q7" s="4">
        <f>$B7*'BNVP-LDVs-psgr'!Q7/'BNVP-LDVs-psgr'!$B7</f>
        <v>50164.504918541563</v>
      </c>
      <c r="R7" s="4">
        <f>$B7*'BNVP-LDVs-psgr'!R7/'BNVP-LDVs-psgr'!$B7</f>
        <v>50265.216392762122</v>
      </c>
      <c r="S7" s="4">
        <f>$B7*'BNVP-LDVs-psgr'!S7/'BNVP-LDVs-psgr'!$B7</f>
        <v>50338.55126477364</v>
      </c>
      <c r="T7" s="4">
        <f>$B7*'BNVP-LDVs-psgr'!T7/'BNVP-LDVs-psgr'!$B7</f>
        <v>50493.540017155457</v>
      </c>
      <c r="U7" s="4">
        <f>$B7*'BNVP-LDVs-psgr'!U7/'BNVP-LDVs-psgr'!$B7</f>
        <v>50584.829977587913</v>
      </c>
      <c r="V7" s="4">
        <f>$B7*'BNVP-LDVs-psgr'!V7/'BNVP-LDVs-psgr'!$B7</f>
        <v>50691.060826815032</v>
      </c>
      <c r="W7" s="4">
        <f>$B7*'BNVP-LDVs-psgr'!W7/'BNVP-LDVs-psgr'!$B7</f>
        <v>50813.009796925253</v>
      </c>
      <c r="X7" s="4">
        <f>$B7*'BNVP-LDVs-psgr'!X7/'BNVP-LDVs-psgr'!$B7</f>
        <v>50901.699853249964</v>
      </c>
      <c r="Y7" s="4">
        <f>$B7*'BNVP-LDVs-psgr'!Y7/'BNVP-LDVs-psgr'!$B7</f>
        <v>50956.100392887813</v>
      </c>
      <c r="Z7" s="4">
        <f>$B7*'BNVP-LDVs-psgr'!Z7/'BNVP-LDVs-psgr'!$B7</f>
        <v>51014.597094001794</v>
      </c>
      <c r="AA7" s="4">
        <f>$B7*'BNVP-LDVs-psgr'!AA7/'BNVP-LDVs-psgr'!$B7</f>
        <v>51070.221117925626</v>
      </c>
      <c r="AB7" s="4">
        <f>$B7*'BNVP-LDVs-psgr'!AB7/'BNVP-LDVs-psgr'!$B7</f>
        <v>51122.065123234541</v>
      </c>
      <c r="AC7" s="4">
        <f>$B7*'BNVP-LDVs-psgr'!AC7/'BNVP-LDVs-psgr'!$B7</f>
        <v>51173.687714409592</v>
      </c>
      <c r="AD7" s="4">
        <f>$B7*'BNVP-LDVs-psgr'!AD7/'BNVP-LDVs-psgr'!$B7</f>
        <v>51228.396407738881</v>
      </c>
      <c r="AE7" s="4">
        <f>$B7*'BNVP-LDVs-psgr'!AE7/'BNVP-LDVs-psgr'!$B7</f>
        <v>51255.669150740789</v>
      </c>
      <c r="AF7" s="4"/>
      <c r="AG7" s="4"/>
      <c r="AH7" s="4"/>
      <c r="AI7" s="4"/>
    </row>
    <row r="8" spans="1:35" x14ac:dyDescent="0.35">
      <c r="A8" t="s">
        <v>215</v>
      </c>
      <c r="B8" s="4">
        <f>B5*'BNVP-LDVs-psgr'!B8/'BNVP-LDVs-psgr'!B5</f>
        <v>98846.131458916221</v>
      </c>
      <c r="C8" s="4">
        <f>$B8*'BNVP-LDVs-psgr'!C8/'BNVP-LDVs-psgr'!$B8</f>
        <v>90954.71652755476</v>
      </c>
      <c r="D8" s="4">
        <f>$B8*'BNVP-LDVs-psgr'!D8/'BNVP-LDVs-psgr'!$B8</f>
        <v>89258.703487676918</v>
      </c>
      <c r="E8" s="4">
        <f>$B8*'BNVP-LDVs-psgr'!E8/'BNVP-LDVs-psgr'!$B8</f>
        <v>87462.475068391548</v>
      </c>
      <c r="F8" s="4">
        <f>$B8*'BNVP-LDVs-psgr'!F8/'BNVP-LDVs-psgr'!$B8</f>
        <v>85493.031916225242</v>
      </c>
      <c r="G8" s="4">
        <f>$B8*'BNVP-LDVs-psgr'!G8/'BNVP-LDVs-psgr'!$B8</f>
        <v>83872.958852025942</v>
      </c>
      <c r="H8" s="4">
        <f>$B8*'BNVP-LDVs-psgr'!H8/'BNVP-LDVs-psgr'!$B8</f>
        <v>82247.855131804739</v>
      </c>
      <c r="I8" s="4">
        <f>$B8*'BNVP-LDVs-psgr'!I8/'BNVP-LDVs-psgr'!$B8</f>
        <v>80651.447585859147</v>
      </c>
      <c r="J8" s="4">
        <f>$B8*'BNVP-LDVs-psgr'!J8/'BNVP-LDVs-psgr'!$B8</f>
        <v>79286.962180151677</v>
      </c>
      <c r="K8" s="4">
        <f>$B8*'BNVP-LDVs-psgr'!K8/'BNVP-LDVs-psgr'!$B8</f>
        <v>77982.945697862073</v>
      </c>
      <c r="L8" s="4">
        <f>$B8*'BNVP-LDVs-psgr'!L8/'BNVP-LDVs-psgr'!$B8</f>
        <v>76745.043884354207</v>
      </c>
      <c r="M8" s="4">
        <f>$B8*'BNVP-LDVs-psgr'!M8/'BNVP-LDVs-psgr'!$B8</f>
        <v>75561.545652225337</v>
      </c>
      <c r="N8" s="4">
        <f>$B8*'BNVP-LDVs-psgr'!N8/'BNVP-LDVs-psgr'!$B8</f>
        <v>74425.358856951643</v>
      </c>
      <c r="O8" s="4">
        <f>$B8*'BNVP-LDVs-psgr'!O8/'BNVP-LDVs-psgr'!$B8</f>
        <v>73305.665753528257</v>
      </c>
      <c r="P8" s="4">
        <f>$B8*'BNVP-LDVs-psgr'!P8/'BNVP-LDVs-psgr'!$B8</f>
        <v>72232.171444702239</v>
      </c>
      <c r="Q8" s="4">
        <f>$B8*'BNVP-LDVs-psgr'!Q8/'BNVP-LDVs-psgr'!$B8</f>
        <v>71208.851814635855</v>
      </c>
      <c r="R8" s="4">
        <f>$B8*'BNVP-LDVs-psgr'!R8/'BNVP-LDVs-psgr'!$B8</f>
        <v>70250.166048612489</v>
      </c>
      <c r="S8" s="4">
        <f>$B8*'BNVP-LDVs-psgr'!S8/'BNVP-LDVs-psgr'!$B8</f>
        <v>69335.81702356496</v>
      </c>
      <c r="T8" s="4">
        <f>$B8*'BNVP-LDVs-psgr'!T8/'BNVP-LDVs-psgr'!$B8</f>
        <v>68459.630338056246</v>
      </c>
      <c r="U8" s="4">
        <f>$B8*'BNVP-LDVs-psgr'!U8/'BNVP-LDVs-psgr'!$B8</f>
        <v>67638.415642317632</v>
      </c>
      <c r="V8" s="4">
        <f>$B8*'BNVP-LDVs-psgr'!V8/'BNVP-LDVs-psgr'!$B8</f>
        <v>66851.987726826133</v>
      </c>
      <c r="W8" s="4">
        <f>$B8*'BNVP-LDVs-psgr'!W8/'BNVP-LDVs-psgr'!$B8</f>
        <v>66102.756855359505</v>
      </c>
      <c r="X8" s="4">
        <f>$B8*'BNVP-LDVs-psgr'!X8/'BNVP-LDVs-psgr'!$B8</f>
        <v>65390.200917780319</v>
      </c>
      <c r="Y8" s="4">
        <f>$B8*'BNVP-LDVs-psgr'!Y8/'BNVP-LDVs-psgr'!$B8</f>
        <v>64714.085970208253</v>
      </c>
      <c r="Z8" s="4">
        <f>$B8*'BNVP-LDVs-psgr'!Z8/'BNVP-LDVs-psgr'!$B8</f>
        <v>64067.017104315564</v>
      </c>
      <c r="AA8" s="4">
        <f>$B8*'BNVP-LDVs-psgr'!AA8/'BNVP-LDVs-psgr'!$B8</f>
        <v>63451.213142759894</v>
      </c>
      <c r="AB8" s="4">
        <f>$B8*'BNVP-LDVs-psgr'!AB8/'BNVP-LDVs-psgr'!$B8</f>
        <v>62865.978996199403</v>
      </c>
      <c r="AC8" s="4">
        <f>$B8*'BNVP-LDVs-psgr'!AC8/'BNVP-LDVs-psgr'!$B8</f>
        <v>62308.180672863396</v>
      </c>
      <c r="AD8" s="4">
        <f>$B8*'BNVP-LDVs-psgr'!AD8/'BNVP-LDVs-psgr'!$B8</f>
        <v>61774.580860149734</v>
      </c>
      <c r="AE8" s="4">
        <f>$B8*'BNVP-LDVs-psgr'!AE8/'BNVP-LDVs-psgr'!$B8</f>
        <v>61241.264861861215</v>
      </c>
      <c r="AF8" s="4"/>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B2" sqref="B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'Freight HDVs'!P31</f>
        <v>543571.42857142817</v>
      </c>
      <c r="C3" s="4">
        <f>$B$3*'BNVP-LDVs-psgr'!C3/'BNVP-LDVs-psgr'!$B$3</f>
        <v>527596.49786832533</v>
      </c>
      <c r="D3" s="4">
        <f>$B$3*'BNVP-LDVs-psgr'!D3/'BNVP-LDVs-psgr'!$B$3</f>
        <v>534038.42513797933</v>
      </c>
      <c r="E3" s="4">
        <f>$B$3*'BNVP-LDVs-psgr'!E3/'BNVP-LDVs-psgr'!$B$3</f>
        <v>537669.97365540534</v>
      </c>
      <c r="F3" s="4">
        <f>$B$3*'BNVP-LDVs-psgr'!F3/'BNVP-LDVs-psgr'!$B$3</f>
        <v>545002.5848036242</v>
      </c>
      <c r="G3" s="4">
        <f>$B$3*'BNVP-LDVs-psgr'!G3/'BNVP-LDVs-psgr'!$B$3</f>
        <v>549941.07589278126</v>
      </c>
      <c r="H3" s="4">
        <f>$B$3*'BNVP-LDVs-psgr'!H3/'BNVP-LDVs-psgr'!$B$3</f>
        <v>554476.7806943754</v>
      </c>
      <c r="I3" s="4">
        <f>$B$3*'BNVP-LDVs-psgr'!I3/'BNVP-LDVs-psgr'!$B$3</f>
        <v>561055.65182633768</v>
      </c>
      <c r="J3" s="4">
        <f>$B$3*'BNVP-LDVs-psgr'!J3/'BNVP-LDVs-psgr'!$B$3</f>
        <v>564531.47190498316</v>
      </c>
      <c r="K3" s="4">
        <f>$B$3*'BNVP-LDVs-psgr'!K3/'BNVP-LDVs-psgr'!$B$3</f>
        <v>567803.48977601004</v>
      </c>
      <c r="L3" s="4">
        <f>$B$3*'BNVP-LDVs-psgr'!L3/'BNVP-LDVs-psgr'!$B$3</f>
        <v>571177.80306121486</v>
      </c>
      <c r="M3" s="4">
        <f>$B$3*'BNVP-LDVs-psgr'!M3/'BNVP-LDVs-psgr'!$B$3</f>
        <v>574362.23872055195</v>
      </c>
      <c r="N3" s="4">
        <f>$B$3*'BNVP-LDVs-psgr'!N3/'BNVP-LDVs-psgr'!$B$3</f>
        <v>577703.66929445346</v>
      </c>
      <c r="O3" s="4">
        <f>$B$3*'BNVP-LDVs-psgr'!O3/'BNVP-LDVs-psgr'!$B$3</f>
        <v>580460.08292752935</v>
      </c>
      <c r="P3" s="4">
        <f>$B$3*'BNVP-LDVs-psgr'!P3/'BNVP-LDVs-psgr'!$B$3</f>
        <v>583217.63365321571</v>
      </c>
      <c r="Q3" s="4">
        <f>$B$3*'BNVP-LDVs-psgr'!Q3/'BNVP-LDVs-psgr'!$B$3</f>
        <v>585774.86612557853</v>
      </c>
      <c r="R3" s="4">
        <f>$B$3*'BNVP-LDVs-psgr'!R3/'BNVP-LDVs-psgr'!$B$3</f>
        <v>588178.77674551646</v>
      </c>
      <c r="S3" s="4">
        <f>$B$3*'BNVP-LDVs-psgr'!S3/'BNVP-LDVs-psgr'!$B$3</f>
        <v>590135.89638676273</v>
      </c>
      <c r="T3" s="4">
        <f>$B$3*'BNVP-LDVs-psgr'!T3/'BNVP-LDVs-psgr'!$B$3</f>
        <v>592508.99924688507</v>
      </c>
      <c r="U3" s="4">
        <f>$B$3*'BNVP-LDVs-psgr'!U3/'BNVP-LDVs-psgr'!$B$3</f>
        <v>594385.23298521724</v>
      </c>
      <c r="V3" s="4">
        <f>$B$3*'BNVP-LDVs-psgr'!V3/'BNVP-LDVs-psgr'!$B$3</f>
        <v>596147.55219633551</v>
      </c>
      <c r="W3" s="4">
        <f>$B$3*'BNVP-LDVs-psgr'!W3/'BNVP-LDVs-psgr'!$B$3</f>
        <v>597903.54607738496</v>
      </c>
      <c r="X3" s="4">
        <f>$B$3*'BNVP-LDVs-psgr'!X3/'BNVP-LDVs-psgr'!$B$3</f>
        <v>599355.53477952816</v>
      </c>
      <c r="Y3" s="4">
        <f>$B$3*'BNVP-LDVs-psgr'!Y3/'BNVP-LDVs-psgr'!$B$3</f>
        <v>600459.06753878167</v>
      </c>
      <c r="Z3" s="4">
        <f>$B$3*'BNVP-LDVs-psgr'!Z3/'BNVP-LDVs-psgr'!$B$3</f>
        <v>601516.80387421022</v>
      </c>
      <c r="AA3" s="4">
        <f>$B$3*'BNVP-LDVs-psgr'!AA3/'BNVP-LDVs-psgr'!$B$3</f>
        <v>602511.41184752574</v>
      </c>
      <c r="AB3" s="4">
        <f>$B$3*'BNVP-LDVs-psgr'!AB3/'BNVP-LDVs-psgr'!$B$3</f>
        <v>603440.58945500851</v>
      </c>
      <c r="AC3" s="4">
        <f>$B$3*'BNVP-LDVs-psgr'!AC3/'BNVP-LDVs-psgr'!$B$3</f>
        <v>604332.94161473692</v>
      </c>
      <c r="AD3" s="4">
        <f>$B$3*'BNVP-LDVs-psgr'!AD3/'BNVP-LDVs-psgr'!$B$3</f>
        <v>605191.76397873566</v>
      </c>
      <c r="AE3" s="4">
        <f>$B$3*'BNVP-LDVs-psgr'!AE3/'BNVP-LDVs-psgr'!$B$3</f>
        <v>605901.9283999285</v>
      </c>
      <c r="AF3" s="4"/>
      <c r="AG3" s="4"/>
      <c r="AH3" s="4"/>
      <c r="AI3" s="4"/>
    </row>
    <row r="4" spans="1:35" x14ac:dyDescent="0.35">
      <c r="A4" t="s">
        <v>2</v>
      </c>
      <c r="B4" s="4">
        <f>B5</f>
        <v>425813.12231705768</v>
      </c>
      <c r="C4" s="4">
        <f t="shared" ref="C4:AE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c r="AG4" s="4"/>
      <c r="AH4" s="4"/>
      <c r="AI4" s="4"/>
    </row>
    <row r="5" spans="1:35" x14ac:dyDescent="0.35">
      <c r="A5" t="s">
        <v>3</v>
      </c>
      <c r="B5" s="9">
        <f>480000*cpi_2020to2012</f>
        <v>425813.12231705768</v>
      </c>
      <c r="C5" s="4">
        <f>$B5*('BNVP-LDVs-frgt'!B$5/'BNVP-LDVs-frgt'!$B$5)</f>
        <v>425813.12231705768</v>
      </c>
      <c r="D5" s="4">
        <f>$B5*('BNVP-LDVs-frgt'!C$5/'BNVP-LDVs-frgt'!$B$5)</f>
        <v>425813.12231705768</v>
      </c>
      <c r="E5" s="4">
        <f>$B5*('BNVP-LDVs-frgt'!D$5/'BNVP-LDVs-frgt'!$B$5)</f>
        <v>425813.12231705768</v>
      </c>
      <c r="F5" s="4">
        <f>$B5*('BNVP-LDVs-frgt'!E$5/'BNVP-LDVs-frgt'!$B$5)</f>
        <v>425813.12231705768</v>
      </c>
      <c r="G5" s="4">
        <f>$B5*('BNVP-LDVs-frgt'!F$5/'BNVP-LDVs-frgt'!$B$5)</f>
        <v>425813.12231705768</v>
      </c>
      <c r="H5" s="4">
        <f>$B5*('BNVP-LDVs-frgt'!G$5/'BNVP-LDVs-frgt'!$B$5)</f>
        <v>425813.12231705768</v>
      </c>
      <c r="I5" s="4">
        <f>$B5*('BNVP-LDVs-frgt'!H$5/'BNVP-LDVs-frgt'!$B$5)</f>
        <v>425813.12231705768</v>
      </c>
      <c r="J5" s="4">
        <f>$B5*('BNVP-LDVs-frgt'!I$5/'BNVP-LDVs-frgt'!$B$5)</f>
        <v>425813.12231705768</v>
      </c>
      <c r="K5" s="4">
        <f>$B5*('BNVP-LDVs-frgt'!J$5/'BNVP-LDVs-frgt'!$B$5)</f>
        <v>425813.12231705768</v>
      </c>
      <c r="L5" s="4">
        <f>$B5*('BNVP-LDVs-frgt'!K$5/'BNVP-LDVs-frgt'!$B$5)</f>
        <v>425813.12231705768</v>
      </c>
      <c r="M5" s="4">
        <f>$B5*('BNVP-LDVs-frgt'!L$5/'BNVP-LDVs-frgt'!$B$5)</f>
        <v>425813.12231705768</v>
      </c>
      <c r="N5" s="4">
        <f>$B5*('BNVP-LDVs-frgt'!M$5/'BNVP-LDVs-frgt'!$B$5)</f>
        <v>425813.12231705768</v>
      </c>
      <c r="O5" s="4">
        <f>$B5*('BNVP-LDVs-frgt'!N$5/'BNVP-LDVs-frgt'!$B$5)</f>
        <v>425813.12231705768</v>
      </c>
      <c r="P5" s="4">
        <f>$B5*('BNVP-LDVs-frgt'!O$5/'BNVP-LDVs-frgt'!$B$5)</f>
        <v>425813.12231705768</v>
      </c>
      <c r="Q5" s="4">
        <f>$B5*('BNVP-LDVs-frgt'!P$5/'BNVP-LDVs-frgt'!$B$5)</f>
        <v>425813.12231705768</v>
      </c>
      <c r="R5" s="4">
        <f>$B5*('BNVP-LDVs-frgt'!Q$5/'BNVP-LDVs-frgt'!$B$5)</f>
        <v>425813.12231705768</v>
      </c>
      <c r="S5" s="4">
        <f>$B5*('BNVP-LDVs-frgt'!R$5/'BNVP-LDVs-frgt'!$B$5)</f>
        <v>425813.12231705768</v>
      </c>
      <c r="T5" s="4">
        <f>$B5*('BNVP-LDVs-frgt'!S$5/'BNVP-LDVs-frgt'!$B$5)</f>
        <v>425813.12231705768</v>
      </c>
      <c r="U5" s="4">
        <f>$B5*('BNVP-LDVs-frgt'!T$5/'BNVP-LDVs-frgt'!$B$5)</f>
        <v>425813.12231705768</v>
      </c>
      <c r="V5" s="4">
        <f>$B5*('BNVP-LDVs-frgt'!U$5/'BNVP-LDVs-frgt'!$B$5)</f>
        <v>425813.12231705768</v>
      </c>
      <c r="W5" s="4">
        <f>$B5*('BNVP-LDVs-frgt'!V$5/'BNVP-LDVs-frgt'!$B$5)</f>
        <v>425813.12231705768</v>
      </c>
      <c r="X5" s="4">
        <f>$B5*('BNVP-LDVs-frgt'!W$5/'BNVP-LDVs-frgt'!$B$5)</f>
        <v>425813.12231705768</v>
      </c>
      <c r="Y5" s="4">
        <f>$B5*('BNVP-LDVs-frgt'!X$5/'BNVP-LDVs-frgt'!$B$5)</f>
        <v>425813.12231705768</v>
      </c>
      <c r="Z5" s="4">
        <f>$B5*('BNVP-LDVs-frgt'!Y$5/'BNVP-LDVs-frgt'!$B$5)</f>
        <v>425813.12231705768</v>
      </c>
      <c r="AA5" s="4">
        <f>$B5*('BNVP-LDVs-frgt'!Z$5/'BNVP-LDVs-frgt'!$B$5)</f>
        <v>425813.12231705768</v>
      </c>
      <c r="AB5" s="4">
        <f>$B5*('BNVP-LDVs-frgt'!AA$5/'BNVP-LDVs-frgt'!$B$5)</f>
        <v>425813.12231705768</v>
      </c>
      <c r="AC5" s="4">
        <f>$B5*('BNVP-LDVs-frgt'!AB$5/'BNVP-LDVs-frgt'!$B$5)</f>
        <v>425813.12231705768</v>
      </c>
      <c r="AD5" s="4">
        <f>$B5*('BNVP-LDVs-frgt'!AC$5/'BNVP-LDVs-frgt'!$B$5)</f>
        <v>425813.12231705768</v>
      </c>
      <c r="AE5" s="4">
        <f>$B5*('BNVP-LDVs-frgt'!AD$5/'BNVP-LDVs-frgt'!$B$5)</f>
        <v>425813.12231705768</v>
      </c>
      <c r="AF5" s="4"/>
      <c r="AG5" s="4"/>
      <c r="AH5" s="4"/>
      <c r="AI5" s="4"/>
    </row>
    <row r="6" spans="1:35" x14ac:dyDescent="0.35">
      <c r="A6" t="s">
        <v>4</v>
      </c>
      <c r="B6" s="4">
        <f>'Freight HDVs'!P33</f>
        <v>616714.28571428731</v>
      </c>
      <c r="C6" s="4">
        <f>$B6*'BNVP-LDVs-psgr'!C6/'BNVP-LDVs-psgr'!$B6</f>
        <v>632684.5204137658</v>
      </c>
      <c r="D6" s="4">
        <f>$B6*'BNVP-LDVs-psgr'!D6/'BNVP-LDVs-psgr'!$B6</f>
        <v>637196.31924599071</v>
      </c>
      <c r="E6" s="4">
        <f>$B6*'BNVP-LDVs-psgr'!E6/'BNVP-LDVs-psgr'!$B6</f>
        <v>640195.74091485306</v>
      </c>
      <c r="F6" s="4">
        <f>$B6*'BNVP-LDVs-psgr'!F6/'BNVP-LDVs-psgr'!$B6</f>
        <v>647463.98235107097</v>
      </c>
      <c r="G6" s="4">
        <f>$B6*'BNVP-LDVs-psgr'!G6/'BNVP-LDVs-psgr'!$B6</f>
        <v>651513.53171576152</v>
      </c>
      <c r="H6" s="4">
        <f>$B6*'BNVP-LDVs-psgr'!H6/'BNVP-LDVs-psgr'!$B6</f>
        <v>655749.15685123554</v>
      </c>
      <c r="I6" s="4">
        <f>$B6*'BNVP-LDVs-psgr'!I6/'BNVP-LDVs-psgr'!$B6</f>
        <v>661267.21091121971</v>
      </c>
      <c r="J6" s="4">
        <f>$B6*'BNVP-LDVs-psgr'!J6/'BNVP-LDVs-psgr'!$B6</f>
        <v>664200.84354776808</v>
      </c>
      <c r="K6" s="4">
        <f>$B6*'BNVP-LDVs-psgr'!K6/'BNVP-LDVs-psgr'!$B6</f>
        <v>667814.01600125607</v>
      </c>
      <c r="L6" s="4">
        <f>$B6*'BNVP-LDVs-psgr'!L6/'BNVP-LDVs-psgr'!$B6</f>
        <v>670898.80081157316</v>
      </c>
      <c r="M6" s="4">
        <f>$B6*'BNVP-LDVs-psgr'!M6/'BNVP-LDVs-psgr'!$B6</f>
        <v>673572.98015008587</v>
      </c>
      <c r="N6" s="4">
        <f>$B6*'BNVP-LDVs-psgr'!N6/'BNVP-LDVs-psgr'!$B6</f>
        <v>674858.48246324749</v>
      </c>
      <c r="O6" s="4">
        <f>$B6*'BNVP-LDVs-psgr'!O6/'BNVP-LDVs-psgr'!$B6</f>
        <v>675316.95751675894</v>
      </c>
      <c r="P6" s="4">
        <f>$B6*'BNVP-LDVs-psgr'!P6/'BNVP-LDVs-psgr'!$B6</f>
        <v>675632.32447296055</v>
      </c>
      <c r="Q6" s="4">
        <f>$B6*'BNVP-LDVs-psgr'!Q6/'BNVP-LDVs-psgr'!$B6</f>
        <v>676759.22536093148</v>
      </c>
      <c r="R6" s="4">
        <f>$B6*'BNVP-LDVs-psgr'!R6/'BNVP-LDVs-psgr'!$B6</f>
        <v>677766.23398769717</v>
      </c>
      <c r="S6" s="4">
        <f>$B6*'BNVP-LDVs-psgr'!S6/'BNVP-LDVs-psgr'!$B6</f>
        <v>678242.66303653386</v>
      </c>
      <c r="T6" s="4">
        <f>$B6*'BNVP-LDVs-psgr'!T6/'BNVP-LDVs-psgr'!$B6</f>
        <v>679078.78399235883</v>
      </c>
      <c r="U6" s="4">
        <f>$B6*'BNVP-LDVs-psgr'!U6/'BNVP-LDVs-psgr'!$B6</f>
        <v>679931.26019198075</v>
      </c>
      <c r="V6" s="4">
        <f>$B6*'BNVP-LDVs-psgr'!V6/'BNVP-LDVs-psgr'!$B6</f>
        <v>680666.37549672066</v>
      </c>
      <c r="W6" s="4">
        <f>$B6*'BNVP-LDVs-psgr'!W6/'BNVP-LDVs-psgr'!$B6</f>
        <v>681376.95990384999</v>
      </c>
      <c r="X6" s="4">
        <f>$B6*'BNVP-LDVs-psgr'!X6/'BNVP-LDVs-psgr'!$B6</f>
        <v>681752.78440842766</v>
      </c>
      <c r="Y6" s="4">
        <f>$B6*'BNVP-LDVs-psgr'!Y6/'BNVP-LDVs-psgr'!$B6</f>
        <v>682030.27422930964</v>
      </c>
      <c r="Z6" s="4">
        <f>$B6*'BNVP-LDVs-psgr'!Z6/'BNVP-LDVs-psgr'!$B6</f>
        <v>682267.56667110906</v>
      </c>
      <c r="AA6" s="4">
        <f>$B6*'BNVP-LDVs-psgr'!AA6/'BNVP-LDVs-psgr'!$B6</f>
        <v>682435.95827655762</v>
      </c>
      <c r="AB6" s="4">
        <f>$B6*'BNVP-LDVs-psgr'!AB6/'BNVP-LDVs-psgr'!$B6</f>
        <v>682538.7115695742</v>
      </c>
      <c r="AC6" s="4">
        <f>$B6*'BNVP-LDVs-psgr'!AC6/'BNVP-LDVs-psgr'!$B6</f>
        <v>682592.52325588209</v>
      </c>
      <c r="AD6" s="4">
        <f>$B6*'BNVP-LDVs-psgr'!AD6/'BNVP-LDVs-psgr'!$B6</f>
        <v>682624.06996259524</v>
      </c>
      <c r="AE6" s="4">
        <f>$B6*'BNVP-LDVs-psgr'!AE6/'BNVP-LDVs-psgr'!$B6</f>
        <v>682439.29951493535</v>
      </c>
      <c r="AF6" s="4"/>
      <c r="AG6" s="4"/>
      <c r="AH6" s="4"/>
      <c r="AI6" s="4"/>
    </row>
    <row r="7" spans="1:35" x14ac:dyDescent="0.35">
      <c r="A7" t="s">
        <v>214</v>
      </c>
      <c r="B7" s="4">
        <f>$B$3*'BNVP-LDVs-psgr'!B3/'BNVP-LDVs-psgr'!B7</f>
        <v>577267.81910861691</v>
      </c>
      <c r="C7" s="4">
        <f>$B7*'BNVP-LDVs-psgr'!C7/'BNVP-LDVs-psgr'!$B7</f>
        <v>521069.8260350363</v>
      </c>
      <c r="D7" s="4">
        <f>$B7*'BNVP-LDVs-psgr'!D7/'BNVP-LDVs-psgr'!$B7</f>
        <v>523528.33011385577</v>
      </c>
      <c r="E7" s="4">
        <f>$B7*'BNVP-LDVs-psgr'!E7/'BNVP-LDVs-psgr'!$B7</f>
        <v>525004.92166113458</v>
      </c>
      <c r="F7" s="4">
        <f>$B7*'BNVP-LDVs-psgr'!F7/'BNVP-LDVs-psgr'!$B7</f>
        <v>528731.02210403339</v>
      </c>
      <c r="G7" s="4">
        <f>$B7*'BNVP-LDVs-psgr'!G7/'BNVP-LDVs-psgr'!$B7</f>
        <v>530078.52109159122</v>
      </c>
      <c r="H7" s="4">
        <f>$B7*'BNVP-LDVs-psgr'!H7/'BNVP-LDVs-psgr'!$B7</f>
        <v>532498.63120907464</v>
      </c>
      <c r="I7" s="4">
        <f>$B7*'BNVP-LDVs-psgr'!I7/'BNVP-LDVs-psgr'!$B7</f>
        <v>537776.31179277296</v>
      </c>
      <c r="J7" s="4">
        <f>$B7*'BNVP-LDVs-psgr'!J7/'BNVP-LDVs-psgr'!$B7</f>
        <v>538780.75937078614</v>
      </c>
      <c r="K7" s="4">
        <f>$B7*'BNVP-LDVs-psgr'!K7/'BNVP-LDVs-psgr'!$B7</f>
        <v>539829.55731008388</v>
      </c>
      <c r="L7" s="4">
        <f>$B7*'BNVP-LDVs-psgr'!L7/'BNVP-LDVs-psgr'!$B7</f>
        <v>540718.26459159411</v>
      </c>
      <c r="M7" s="4">
        <f>$B7*'BNVP-LDVs-psgr'!M7/'BNVP-LDVs-psgr'!$B7</f>
        <v>541586.57120328001</v>
      </c>
      <c r="N7" s="4">
        <f>$B7*'BNVP-LDVs-psgr'!N7/'BNVP-LDVs-psgr'!$B7</f>
        <v>542630.16970178916</v>
      </c>
      <c r="O7" s="4">
        <f>$B7*'BNVP-LDVs-psgr'!O7/'BNVP-LDVs-psgr'!$B7</f>
        <v>543433.86178319866</v>
      </c>
      <c r="P7" s="4">
        <f>$B7*'BNVP-LDVs-psgr'!P7/'BNVP-LDVs-psgr'!$B7</f>
        <v>544362.81199186214</v>
      </c>
      <c r="Q7" s="4">
        <f>$B7*'BNVP-LDVs-psgr'!Q7/'BNVP-LDVs-psgr'!$B7</f>
        <v>545425.61988020584</v>
      </c>
      <c r="R7" s="4">
        <f>$B7*'BNVP-LDVs-psgr'!R7/'BNVP-LDVs-psgr'!$B7</f>
        <v>546520.62955577218</v>
      </c>
      <c r="S7" s="4">
        <f>$B7*'BNVP-LDVs-psgr'!S7/'BNVP-LDVs-psgr'!$B7</f>
        <v>547317.98055306938</v>
      </c>
      <c r="T7" s="4">
        <f>$B7*'BNVP-LDVs-psgr'!T7/'BNVP-LDVs-psgr'!$B7</f>
        <v>549003.13296271802</v>
      </c>
      <c r="U7" s="4">
        <f>$B7*'BNVP-LDVs-psgr'!U7/'BNVP-LDVs-psgr'!$B7</f>
        <v>549995.70496833371</v>
      </c>
      <c r="V7" s="4">
        <f>$B7*'BNVP-LDVs-psgr'!V7/'BNVP-LDVs-psgr'!$B7</f>
        <v>551150.72537338268</v>
      </c>
      <c r="W7" s="4">
        <f>$B7*'BNVP-LDVs-psgr'!W7/'BNVP-LDVs-psgr'!$B7</f>
        <v>552476.64482029306</v>
      </c>
      <c r="X7" s="4">
        <f>$B7*'BNVP-LDVs-psgr'!X7/'BNVP-LDVs-psgr'!$B7</f>
        <v>553440.94874448539</v>
      </c>
      <c r="Y7" s="4">
        <f>$B7*'BNVP-LDVs-psgr'!Y7/'BNVP-LDVs-psgr'!$B7</f>
        <v>554032.4316685563</v>
      </c>
      <c r="Z7" s="4">
        <f>$B7*'BNVP-LDVs-psgr'!Z7/'BNVP-LDVs-psgr'!$B7</f>
        <v>554668.45109141013</v>
      </c>
      <c r="AA7" s="4">
        <f>$B7*'BNVP-LDVs-psgr'!AA7/'BNVP-LDVs-psgr'!$B7</f>
        <v>555273.23664203309</v>
      </c>
      <c r="AB7" s="4">
        <f>$B7*'BNVP-LDVs-psgr'!AB7/'BNVP-LDVs-psgr'!$B7</f>
        <v>555836.9230330101</v>
      </c>
      <c r="AC7" s="4">
        <f>$B7*'BNVP-LDVs-psgr'!AC7/'BNVP-LDVs-psgr'!$B7</f>
        <v>556398.20204567467</v>
      </c>
      <c r="AD7" s="4">
        <f>$B7*'BNVP-LDVs-psgr'!AD7/'BNVP-LDVs-psgr'!$B7</f>
        <v>556993.03544471681</v>
      </c>
      <c r="AE7" s="4">
        <f>$B7*'BNVP-LDVs-psgr'!AE7/'BNVP-LDVs-psgr'!$B7</f>
        <v>557289.56488882878</v>
      </c>
      <c r="AF7" s="4"/>
      <c r="AG7" s="4"/>
      <c r="AH7" s="4"/>
      <c r="AI7" s="4"/>
    </row>
    <row r="8" spans="1:35" x14ac:dyDescent="0.35">
      <c r="A8" t="s">
        <v>215</v>
      </c>
      <c r="B8" s="4">
        <f>B$5*'BNVP-LDVs-psgr'!B8/'BNVP-LDVs-psgr'!B$4</f>
        <v>918885.23304918723</v>
      </c>
      <c r="C8" s="4">
        <f>$B8*'BNVP-LDVs-psgr'!C8/'BNVP-LDVs-psgr'!$B8</f>
        <v>845525.71415586781</v>
      </c>
      <c r="D8" s="4">
        <f>$B8*'BNVP-LDVs-psgr'!D8/'BNVP-LDVs-psgr'!$B8</f>
        <v>829759.37798872741</v>
      </c>
      <c r="E8" s="4">
        <f>$B8*'BNVP-LDVs-psgr'!E8/'BNVP-LDVs-psgr'!$B8</f>
        <v>813061.42789898999</v>
      </c>
      <c r="F8" s="4">
        <f>$B8*'BNVP-LDVs-psgr'!F8/'BNVP-LDVs-psgr'!$B8</f>
        <v>794753.25333367952</v>
      </c>
      <c r="G8" s="4">
        <f>$B8*'BNVP-LDVs-psgr'!G8/'BNVP-LDVs-psgr'!$B8</f>
        <v>779692.86408847955</v>
      </c>
      <c r="H8" s="4">
        <f>$B8*'BNVP-LDVs-psgr'!H8/'BNVP-LDVs-psgr'!$B8</f>
        <v>764585.70927478606</v>
      </c>
      <c r="I8" s="4">
        <f>$B8*'BNVP-LDVs-psgr'!I8/'BNVP-LDVs-psgr'!$B8</f>
        <v>749745.31746332289</v>
      </c>
      <c r="J8" s="4">
        <f>$B8*'BNVP-LDVs-psgr'!J8/'BNVP-LDVs-psgr'!$B8</f>
        <v>737060.90107281553</v>
      </c>
      <c r="K8" s="4">
        <f>$B8*'BNVP-LDVs-psgr'!K8/'BNVP-LDVs-psgr'!$B8</f>
        <v>724938.61088762304</v>
      </c>
      <c r="L8" s="4">
        <f>$B8*'BNVP-LDVs-psgr'!L8/'BNVP-LDVs-psgr'!$B8</f>
        <v>713430.9304189143</v>
      </c>
      <c r="M8" s="4">
        <f>$B8*'BNVP-LDVs-psgr'!M8/'BNVP-LDVs-psgr'!$B8</f>
        <v>702428.99202444067</v>
      </c>
      <c r="N8" s="4">
        <f>$B8*'BNVP-LDVs-psgr'!N8/'BNVP-LDVs-psgr'!$B8</f>
        <v>691866.86629677459</v>
      </c>
      <c r="O8" s="4">
        <f>$B8*'BNVP-LDVs-psgr'!O8/'BNVP-LDVs-psgr'!$B8</f>
        <v>681458.0678633186</v>
      </c>
      <c r="P8" s="4">
        <f>$B8*'BNVP-LDVs-psgr'!P8/'BNVP-LDVs-psgr'!$B8</f>
        <v>671478.73884372448</v>
      </c>
      <c r="Q8" s="4">
        <f>$B8*'BNVP-LDVs-psgr'!Q8/'BNVP-LDVs-psgr'!$B8</f>
        <v>661965.83952355047</v>
      </c>
      <c r="R8" s="4">
        <f>$B8*'BNVP-LDVs-psgr'!R8/'BNVP-LDVs-psgr'!$B8</f>
        <v>653053.78418530524</v>
      </c>
      <c r="S8" s="4">
        <f>$B8*'BNVP-LDVs-psgr'!S8/'BNVP-LDVs-psgr'!$B8</f>
        <v>644553.88839203096</v>
      </c>
      <c r="T8" s="4">
        <f>$B8*'BNVP-LDVs-psgr'!T8/'BNVP-LDVs-psgr'!$B8</f>
        <v>636408.75418368902</v>
      </c>
      <c r="U8" s="4">
        <f>$B8*'BNVP-LDVs-psgr'!U8/'BNVP-LDVs-psgr'!$B8</f>
        <v>628774.64604066231</v>
      </c>
      <c r="V8" s="4">
        <f>$B8*'BNVP-LDVs-psgr'!V8/'BNVP-LDVs-psgr'!$B8</f>
        <v>621463.91988742736</v>
      </c>
      <c r="W8" s="4">
        <f>$B8*'BNVP-LDVs-psgr'!W8/'BNVP-LDVs-psgr'!$B8</f>
        <v>614498.98181879497</v>
      </c>
      <c r="X8" s="4">
        <f>$B8*'BNVP-LDVs-psgr'!X8/'BNVP-LDVs-psgr'!$B8</f>
        <v>607874.97823768191</v>
      </c>
      <c r="Y8" s="4">
        <f>$B8*'BNVP-LDVs-psgr'!Y8/'BNVP-LDVs-psgr'!$B8</f>
        <v>601589.73437433445</v>
      </c>
      <c r="Z8" s="4">
        <f>$B8*'BNVP-LDVs-psgr'!Z8/'BNVP-LDVs-psgr'!$B8</f>
        <v>595574.50629348832</v>
      </c>
      <c r="AA8" s="4">
        <f>$B8*'BNVP-LDVs-psgr'!AA8/'BNVP-LDVs-psgr'!$B8</f>
        <v>589849.92043084488</v>
      </c>
      <c r="AB8" s="4">
        <f>$B8*'BNVP-LDVs-psgr'!AB8/'BNVP-LDVs-psgr'!$B8</f>
        <v>584409.51515434636</v>
      </c>
      <c r="AC8" s="4">
        <f>$B8*'BNVP-LDVs-psgr'!AC8/'BNVP-LDVs-psgr'!$B8</f>
        <v>579224.15650886309</v>
      </c>
      <c r="AD8" s="4">
        <f>$B8*'BNVP-LDVs-psgr'!AD8/'BNVP-LDVs-psgr'!$B8</f>
        <v>574263.75005669775</v>
      </c>
      <c r="AE8" s="4">
        <f>$B8*'BNVP-LDVs-psgr'!AE8/'BNVP-LDVs-psgr'!$B8</f>
        <v>569305.98197672085</v>
      </c>
      <c r="AF8" s="4"/>
      <c r="AG8" s="4"/>
      <c r="AH8" s="4"/>
      <c r="AI8" s="4"/>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B2" sqref="B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s="4">
        <f>'Freight HDVs'!P3*$B$4</f>
        <v>169081.01386656851</v>
      </c>
      <c r="C3" s="4">
        <f>$B$3*'BNVP-LDVs-psgr'!C3/'BNVP-LDVs-psgr'!$B$3</f>
        <v>164111.91994853917</v>
      </c>
      <c r="D3" s="4">
        <f>$B$3*'BNVP-LDVs-psgr'!D3/'BNVP-LDVs-psgr'!$B$3</f>
        <v>166115.71841320529</v>
      </c>
      <c r="E3" s="4">
        <f>$B$3*'BNVP-LDVs-psgr'!E3/'BNVP-LDVs-psgr'!$B$3</f>
        <v>167245.33243071492</v>
      </c>
      <c r="F3" s="4">
        <f>$B$3*'BNVP-LDVs-psgr'!F3/'BNVP-LDVs-psgr'!$B$3</f>
        <v>169526.18322982424</v>
      </c>
      <c r="G3" s="4">
        <f>$B$3*'BNVP-LDVs-psgr'!G3/'BNVP-LDVs-psgr'!$B$3</f>
        <v>171062.32923830781</v>
      </c>
      <c r="H3" s="4">
        <f>$B$3*'BNVP-LDVs-psgr'!H3/'BNVP-LDVs-psgr'!$B$3</f>
        <v>172473.18625937769</v>
      </c>
      <c r="I3" s="4">
        <f>$B$3*'BNVP-LDVs-psgr'!I3/'BNVP-LDVs-psgr'!$B$3</f>
        <v>174519.58189870167</v>
      </c>
      <c r="J3" s="4">
        <f>$B$3*'BNVP-LDVs-psgr'!J3/'BNVP-LDVs-psgr'!$B$3</f>
        <v>175600.75569118687</v>
      </c>
      <c r="K3" s="4">
        <f>$B$3*'BNVP-LDVs-psgr'!K3/'BNVP-LDVs-psgr'!$B$3</f>
        <v>176618.53563682662</v>
      </c>
      <c r="L3" s="4">
        <f>$B$3*'BNVP-LDVs-psgr'!L3/'BNVP-LDVs-psgr'!$B$3</f>
        <v>177668.13515839324</v>
      </c>
      <c r="M3" s="4">
        <f>$B$3*'BNVP-LDVs-psgr'!M3/'BNVP-LDVs-psgr'!$B$3</f>
        <v>178658.67215421848</v>
      </c>
      <c r="N3" s="4">
        <f>$B$3*'BNVP-LDVs-psgr'!N3/'BNVP-LDVs-psgr'!$B$3</f>
        <v>179698.04331963242</v>
      </c>
      <c r="O3" s="4">
        <f>$B$3*'BNVP-LDVs-psgr'!O3/'BNVP-LDVs-psgr'!$B$3</f>
        <v>180555.44160662658</v>
      </c>
      <c r="P3" s="4">
        <f>$B$3*'BNVP-LDVs-psgr'!P3/'BNVP-LDVs-psgr'!$B$3</f>
        <v>181413.19359280603</v>
      </c>
      <c r="Q3" s="4">
        <f>$B$3*'BNVP-LDVs-psgr'!Q3/'BNVP-LDVs-psgr'!$B$3</f>
        <v>182208.63543612728</v>
      </c>
      <c r="R3" s="4">
        <f>$B$3*'BNVP-LDVs-psgr'!R3/'BNVP-LDVs-psgr'!$B$3</f>
        <v>182956.38563692779</v>
      </c>
      <c r="S3" s="4">
        <f>$B$3*'BNVP-LDVs-psgr'!S3/'BNVP-LDVs-psgr'!$B$3</f>
        <v>183565.15893847859</v>
      </c>
      <c r="T3" s="4">
        <f>$B$3*'BNVP-LDVs-psgr'!T3/'BNVP-LDVs-psgr'!$B$3</f>
        <v>184303.32620870037</v>
      </c>
      <c r="U3" s="4">
        <f>$B$3*'BNVP-LDVs-psgr'!U3/'BNVP-LDVs-psgr'!$B$3</f>
        <v>184886.93948572929</v>
      </c>
      <c r="V3" s="4">
        <f>$B$3*'BNVP-LDVs-psgr'!V3/'BNVP-LDVs-psgr'!$B$3</f>
        <v>185435.11899500838</v>
      </c>
      <c r="W3" s="4">
        <f>$B$3*'BNVP-LDVs-psgr'!W3/'BNVP-LDVs-psgr'!$B$3</f>
        <v>185981.33097405158</v>
      </c>
      <c r="X3" s="4">
        <f>$B$3*'BNVP-LDVs-psgr'!X3/'BNVP-LDVs-psgr'!$B$3</f>
        <v>186432.98039669765</v>
      </c>
      <c r="Y3" s="4">
        <f>$B$3*'BNVP-LDVs-psgr'!Y3/'BNVP-LDVs-psgr'!$B$3</f>
        <v>186776.24059758775</v>
      </c>
      <c r="Z3" s="4">
        <f>$B$3*'BNVP-LDVs-psgr'!Z3/'BNVP-LDVs-psgr'!$B$3</f>
        <v>187105.25555789901</v>
      </c>
      <c r="AA3" s="4">
        <f>$B$3*'BNVP-LDVs-psgr'!AA3/'BNVP-LDVs-psgr'!$B$3</f>
        <v>187414.63407871258</v>
      </c>
      <c r="AB3" s="4">
        <f>$B$3*'BNVP-LDVs-psgr'!AB3/'BNVP-LDVs-psgr'!$B$3</f>
        <v>187703.66010855415</v>
      </c>
      <c r="AC3" s="4">
        <f>$B$3*'BNVP-LDVs-psgr'!AC3/'BNVP-LDVs-psgr'!$B$3</f>
        <v>187981.23137143202</v>
      </c>
      <c r="AD3" s="4">
        <f>$B$3*'BNVP-LDVs-psgr'!AD3/'BNVP-LDVs-psgr'!$B$3</f>
        <v>188248.37299883104</v>
      </c>
      <c r="AE3" s="4">
        <f>$B$3*'BNVP-LDVs-psgr'!AE3/'BNVP-LDVs-psgr'!$B$3</f>
        <v>188469.27371957502</v>
      </c>
      <c r="AF3" s="4"/>
      <c r="AG3" s="4"/>
      <c r="AH3" s="4"/>
      <c r="AI3" s="4"/>
    </row>
    <row r="4" spans="1:35" x14ac:dyDescent="0.35">
      <c r="A4" t="s">
        <v>2</v>
      </c>
      <c r="B4" s="4">
        <f>B5</f>
        <v>116533.07558411351</v>
      </c>
      <c r="C4" s="4">
        <f t="shared" ref="C4:AE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c r="AG4" s="4"/>
      <c r="AH4" s="4"/>
      <c r="AI4" s="4"/>
    </row>
    <row r="5" spans="1:35" x14ac:dyDescent="0.35">
      <c r="A5" t="s">
        <v>3</v>
      </c>
      <c r="B5" s="4">
        <f>'Freight HDVs'!N8*cpi_2020to2012</f>
        <v>116533.07558411351</v>
      </c>
      <c r="C5" s="4">
        <f>$B5*('BNVP-LDVs-frgt'!B$5/'BNVP-LDVs-frgt'!$B$5)</f>
        <v>116533.07558411351</v>
      </c>
      <c r="D5" s="4">
        <f>$B5*('BNVP-LDVs-frgt'!C$5/'BNVP-LDVs-frgt'!$B$5)</f>
        <v>116533.07558411351</v>
      </c>
      <c r="E5" s="4">
        <f>$B5*('BNVP-LDVs-frgt'!D$5/'BNVP-LDVs-frgt'!$B$5)</f>
        <v>116533.07558411351</v>
      </c>
      <c r="F5" s="4">
        <f>$B5*('BNVP-LDVs-frgt'!E$5/'BNVP-LDVs-frgt'!$B$5)</f>
        <v>116533.07558411351</v>
      </c>
      <c r="G5" s="4">
        <f>$B5*('BNVP-LDVs-frgt'!F$5/'BNVP-LDVs-frgt'!$B$5)</f>
        <v>116533.07558411351</v>
      </c>
      <c r="H5" s="4">
        <f>$B5*('BNVP-LDVs-frgt'!G$5/'BNVP-LDVs-frgt'!$B$5)</f>
        <v>116533.07558411351</v>
      </c>
      <c r="I5" s="4">
        <f>$B5*('BNVP-LDVs-frgt'!H$5/'BNVP-LDVs-frgt'!$B$5)</f>
        <v>116533.07558411351</v>
      </c>
      <c r="J5" s="4">
        <f>$B5*('BNVP-LDVs-frgt'!I$5/'BNVP-LDVs-frgt'!$B$5)</f>
        <v>116533.07558411351</v>
      </c>
      <c r="K5" s="4">
        <f>$B5*('BNVP-LDVs-frgt'!J$5/'BNVP-LDVs-frgt'!$B$5)</f>
        <v>116533.07558411351</v>
      </c>
      <c r="L5" s="4">
        <f>$B5*('BNVP-LDVs-frgt'!K$5/'BNVP-LDVs-frgt'!$B$5)</f>
        <v>116533.07558411351</v>
      </c>
      <c r="M5" s="4">
        <f>$B5*('BNVP-LDVs-frgt'!L$5/'BNVP-LDVs-frgt'!$B$5)</f>
        <v>116533.07558411351</v>
      </c>
      <c r="N5" s="4">
        <f>$B5*('BNVP-LDVs-frgt'!M$5/'BNVP-LDVs-frgt'!$B$5)</f>
        <v>116533.07558411351</v>
      </c>
      <c r="O5" s="4">
        <f>$B5*('BNVP-LDVs-frgt'!N$5/'BNVP-LDVs-frgt'!$B$5)</f>
        <v>116533.07558411351</v>
      </c>
      <c r="P5" s="4">
        <f>$B5*('BNVP-LDVs-frgt'!O$5/'BNVP-LDVs-frgt'!$B$5)</f>
        <v>116533.07558411351</v>
      </c>
      <c r="Q5" s="4">
        <f>$B5*('BNVP-LDVs-frgt'!P$5/'BNVP-LDVs-frgt'!$B$5)</f>
        <v>116533.07558411351</v>
      </c>
      <c r="R5" s="4">
        <f>$B5*('BNVP-LDVs-frgt'!Q$5/'BNVP-LDVs-frgt'!$B$5)</f>
        <v>116533.07558411351</v>
      </c>
      <c r="S5" s="4">
        <f>$B5*('BNVP-LDVs-frgt'!R$5/'BNVP-LDVs-frgt'!$B$5)</f>
        <v>116533.07558411351</v>
      </c>
      <c r="T5" s="4">
        <f>$B5*('BNVP-LDVs-frgt'!S$5/'BNVP-LDVs-frgt'!$B$5)</f>
        <v>116533.07558411351</v>
      </c>
      <c r="U5" s="4">
        <f>$B5*('BNVP-LDVs-frgt'!T$5/'BNVP-LDVs-frgt'!$B$5)</f>
        <v>116533.07558411351</v>
      </c>
      <c r="V5" s="4">
        <f>$B5*('BNVP-LDVs-frgt'!U$5/'BNVP-LDVs-frgt'!$B$5)</f>
        <v>116533.07558411351</v>
      </c>
      <c r="W5" s="4">
        <f>$B5*('BNVP-LDVs-frgt'!V$5/'BNVP-LDVs-frgt'!$B$5)</f>
        <v>116533.07558411351</v>
      </c>
      <c r="X5" s="4">
        <f>$B5*('BNVP-LDVs-frgt'!W$5/'BNVP-LDVs-frgt'!$B$5)</f>
        <v>116533.07558411351</v>
      </c>
      <c r="Y5" s="4">
        <f>$B5*('BNVP-LDVs-frgt'!X$5/'BNVP-LDVs-frgt'!$B$5)</f>
        <v>116533.07558411351</v>
      </c>
      <c r="Z5" s="4">
        <f>$B5*('BNVP-LDVs-frgt'!Y$5/'BNVP-LDVs-frgt'!$B$5)</f>
        <v>116533.07558411351</v>
      </c>
      <c r="AA5" s="4">
        <f>$B5*('BNVP-LDVs-frgt'!Z$5/'BNVP-LDVs-frgt'!$B$5)</f>
        <v>116533.07558411351</v>
      </c>
      <c r="AB5" s="4">
        <f>$B5*('BNVP-LDVs-frgt'!AA$5/'BNVP-LDVs-frgt'!$B$5)</f>
        <v>116533.07558411351</v>
      </c>
      <c r="AC5" s="4">
        <f>$B5*('BNVP-LDVs-frgt'!AB$5/'BNVP-LDVs-frgt'!$B$5)</f>
        <v>116533.07558411351</v>
      </c>
      <c r="AD5" s="4">
        <f>$B5*('BNVP-LDVs-frgt'!AC$5/'BNVP-LDVs-frgt'!$B$5)</f>
        <v>116533.07558411351</v>
      </c>
      <c r="AE5" s="4">
        <f>$B5*('BNVP-LDVs-frgt'!AD$5/'BNVP-LDVs-frgt'!$B$5)</f>
        <v>116533.07558411351</v>
      </c>
    </row>
    <row r="6" spans="1:35" x14ac:dyDescent="0.35">
      <c r="A6" t="s">
        <v>4</v>
      </c>
      <c r="B6" s="4">
        <f>'Freight HDVs'!P5*$B$5</f>
        <v>292717.20094729948</v>
      </c>
      <c r="C6" s="4">
        <f>$B$6*'BNVP-LDVs-psgr'!C6/'BNVP-LDVs-psgr'!$B$6</f>
        <v>300297.31139388727</v>
      </c>
      <c r="D6" s="4">
        <f>$B$6*'BNVP-LDVs-psgr'!D6/'BNVP-LDVs-psgr'!$B$6</f>
        <v>302438.79109688546</v>
      </c>
      <c r="E6" s="4">
        <f>$B$6*'BNVP-LDVs-psgr'!E6/'BNVP-LDVs-psgr'!$B$6</f>
        <v>303862.43626890081</v>
      </c>
      <c r="F6" s="4">
        <f>$B$6*'BNVP-LDVs-psgr'!F6/'BNVP-LDVs-psgr'!$B$6</f>
        <v>307312.23358720803</v>
      </c>
      <c r="G6" s="4">
        <f>$B$6*'BNVP-LDVs-psgr'!G6/'BNVP-LDVs-psgr'!$B$6</f>
        <v>309234.31125362241</v>
      </c>
      <c r="H6" s="4">
        <f>$B$6*'BNVP-LDVs-psgr'!H6/'BNVP-LDVs-psgr'!$B$6</f>
        <v>311244.70790347777</v>
      </c>
      <c r="I6" s="4">
        <f>$B$6*'BNVP-LDVs-psgr'!I6/'BNVP-LDVs-psgr'!$B$6</f>
        <v>313863.7964774415</v>
      </c>
      <c r="J6" s="4">
        <f>$B$6*'BNVP-LDVs-psgr'!J6/'BNVP-LDVs-psgr'!$B$6</f>
        <v>315256.21555037331</v>
      </c>
      <c r="K6" s="4">
        <f>$B$6*'BNVP-LDVs-psgr'!K6/'BNVP-LDVs-psgr'!$B$6</f>
        <v>316971.17132750421</v>
      </c>
      <c r="L6" s="4">
        <f>$B$6*'BNVP-LDVs-psgr'!L6/'BNVP-LDVs-psgr'!$B$6</f>
        <v>318435.33325161942</v>
      </c>
      <c r="M6" s="4">
        <f>$B$6*'BNVP-LDVs-psgr'!M6/'BNVP-LDVs-psgr'!$B$6</f>
        <v>319704.6054396212</v>
      </c>
      <c r="N6" s="4">
        <f>$B$6*'BNVP-LDVs-psgr'!N6/'BNVP-LDVs-psgr'!$B$6</f>
        <v>320314.75611658202</v>
      </c>
      <c r="O6" s="4">
        <f>$B$6*'BNVP-LDVs-psgr'!O6/'BNVP-LDVs-psgr'!$B$6</f>
        <v>320532.36666570784</v>
      </c>
      <c r="P6" s="4">
        <f>$B$6*'BNVP-LDVs-psgr'!P6/'BNVP-LDVs-psgr'!$B$6</f>
        <v>320682.05240321864</v>
      </c>
      <c r="Q6" s="4">
        <f>$B$6*'BNVP-LDVs-psgr'!Q6/'BNVP-LDVs-psgr'!$B$6</f>
        <v>321216.92451711796</v>
      </c>
      <c r="R6" s="4">
        <f>$B$6*'BNVP-LDVs-psgr'!R6/'BNVP-LDVs-psgr'!$B$6</f>
        <v>321694.89098130516</v>
      </c>
      <c r="S6" s="4">
        <f>$B$6*'BNVP-LDVs-psgr'!S6/'BNVP-LDVs-psgr'!$B$6</f>
        <v>321921.02321280353</v>
      </c>
      <c r="T6" s="4">
        <f>$B$6*'BNVP-LDVs-psgr'!T6/'BNVP-LDVs-psgr'!$B$6</f>
        <v>322317.87957159372</v>
      </c>
      <c r="U6" s="4">
        <f>$B$6*'BNVP-LDVs-psgr'!U6/'BNVP-LDVs-psgr'!$B$6</f>
        <v>322722.49878150626</v>
      </c>
      <c r="V6" s="4">
        <f>$B$6*'BNVP-LDVs-psgr'!V6/'BNVP-LDVs-psgr'!$B$6</f>
        <v>323071.41382914095</v>
      </c>
      <c r="W6" s="4">
        <f>$B$6*'BNVP-LDVs-psgr'!W6/'BNVP-LDVs-psgr'!$B$6</f>
        <v>323408.68553422362</v>
      </c>
      <c r="X6" s="4">
        <f>$B$6*'BNVP-LDVs-psgr'!X6/'BNVP-LDVs-psgr'!$B$6</f>
        <v>323587.06683586631</v>
      </c>
      <c r="Y6" s="4">
        <f>$B$6*'BNVP-LDVs-psgr'!Y6/'BNVP-LDVs-psgr'!$B$6</f>
        <v>323718.77457402233</v>
      </c>
      <c r="Z6" s="4">
        <f>$B$6*'BNVP-LDVs-psgr'!Z6/'BNVP-LDVs-psgr'!$B$6</f>
        <v>323831.40303257841</v>
      </c>
      <c r="AA6" s="4">
        <f>$B$6*'BNVP-LDVs-psgr'!AA6/'BNVP-LDVs-psgr'!$B$6</f>
        <v>323911.32840572402</v>
      </c>
      <c r="AB6" s="4">
        <f>$B$6*'BNVP-LDVs-psgr'!AB6/'BNVP-LDVs-psgr'!$B$6</f>
        <v>323960.09921745426</v>
      </c>
      <c r="AC6" s="4">
        <f>$B$6*'BNVP-LDVs-psgr'!AC6/'BNVP-LDVs-psgr'!$B$6</f>
        <v>323985.64039034286</v>
      </c>
      <c r="AD6" s="4">
        <f>$B$6*'BNVP-LDVs-psgr'!AD6/'BNVP-LDVs-psgr'!$B$6</f>
        <v>324000.61371575802</v>
      </c>
      <c r="AE6" s="4">
        <f>$B$6*'BNVP-LDVs-psgr'!AE6/'BNVP-LDVs-psgr'!$B$6</f>
        <v>323912.91429074114</v>
      </c>
      <c r="AF6" s="4"/>
      <c r="AG6" s="4"/>
      <c r="AH6" s="4"/>
      <c r="AI6" s="4"/>
    </row>
    <row r="7" spans="1:35" x14ac:dyDescent="0.35">
      <c r="A7" t="s">
        <v>214</v>
      </c>
      <c r="B7" s="4">
        <f>B3*'BNVP-LDVs-psgr'!B7/'BNVP-LDVs-psgr'!$B$3</f>
        <v>159211.38371037974</v>
      </c>
      <c r="C7" s="4">
        <f>$B$7*'BNVP-LDVs-psgr'!C7/'BNVP-LDVs-psgr'!$B$7</f>
        <v>143711.88773499854</v>
      </c>
      <c r="D7" s="4">
        <f>$B$7*'BNVP-LDVs-psgr'!D7/'BNVP-LDVs-psgr'!$B$7</f>
        <v>144389.94707468397</v>
      </c>
      <c r="E7" s="4">
        <f>$B$7*'BNVP-LDVs-psgr'!E7/'BNVP-LDVs-psgr'!$B$7</f>
        <v>144797.19337464287</v>
      </c>
      <c r="F7" s="4">
        <f>$B$7*'BNVP-LDVs-psgr'!F7/'BNVP-LDVs-psgr'!$B$7</f>
        <v>145824.85780997173</v>
      </c>
      <c r="G7" s="4">
        <f>$B$7*'BNVP-LDVs-psgr'!G7/'BNVP-LDVs-psgr'!$B$7</f>
        <v>146196.50017640169</v>
      </c>
      <c r="H7" s="4">
        <f>$B$7*'BNVP-LDVs-psgr'!H7/'BNVP-LDVs-psgr'!$B$7</f>
        <v>146863.9704004149</v>
      </c>
      <c r="I7" s="4">
        <f>$B$7*'BNVP-LDVs-psgr'!I7/'BNVP-LDVs-psgr'!$B$7</f>
        <v>148319.56310920211</v>
      </c>
      <c r="J7" s="4">
        <f>$B$7*'BNVP-LDVs-psgr'!J7/'BNVP-LDVs-psgr'!$B$7</f>
        <v>148596.59135062908</v>
      </c>
      <c r="K7" s="4">
        <f>$B$7*'BNVP-LDVs-psgr'!K7/'BNVP-LDVs-psgr'!$B$7</f>
        <v>148885.85149231862</v>
      </c>
      <c r="L7" s="4">
        <f>$B$7*'BNVP-LDVs-psgr'!L7/'BNVP-LDVs-psgr'!$B$7</f>
        <v>149130.95837567342</v>
      </c>
      <c r="M7" s="4">
        <f>$B$7*'BNVP-LDVs-psgr'!M7/'BNVP-LDVs-psgr'!$B$7</f>
        <v>149370.4387218061</v>
      </c>
      <c r="N7" s="4">
        <f>$B$7*'BNVP-LDVs-psgr'!N7/'BNVP-LDVs-psgr'!$B$7</f>
        <v>149658.26484944698</v>
      </c>
      <c r="O7" s="4">
        <f>$B$7*'BNVP-LDVs-psgr'!O7/'BNVP-LDVs-psgr'!$B$7</f>
        <v>149879.92440524179</v>
      </c>
      <c r="P7" s="4">
        <f>$B$7*'BNVP-LDVs-psgr'!P7/'BNVP-LDVs-psgr'!$B$7</f>
        <v>150136.13035198548</v>
      </c>
      <c r="Q7" s="4">
        <f>$B$7*'BNVP-LDVs-psgr'!Q7/'BNVP-LDVs-psgr'!$B$7</f>
        <v>150429.25445993035</v>
      </c>
      <c r="R7" s="4">
        <f>$B$7*'BNVP-LDVs-psgr'!R7/'BNVP-LDVs-psgr'!$B$7</f>
        <v>150731.25987206708</v>
      </c>
      <c r="S7" s="4">
        <f>$B$7*'BNVP-LDVs-psgr'!S7/'BNVP-LDVs-psgr'!$B$7</f>
        <v>150951.17054676666</v>
      </c>
      <c r="T7" s="4">
        <f>$B$7*'BNVP-LDVs-psgr'!T7/'BNVP-LDVs-psgr'!$B$7</f>
        <v>151415.93826466464</v>
      </c>
      <c r="U7" s="4">
        <f>$B$7*'BNVP-LDVs-psgr'!U7/'BNVP-LDVs-psgr'!$B$7</f>
        <v>151689.6912043145</v>
      </c>
      <c r="V7" s="4">
        <f>$B$7*'BNVP-LDVs-psgr'!V7/'BNVP-LDVs-psgr'!$B$7</f>
        <v>152008.24767119938</v>
      </c>
      <c r="W7" s="4">
        <f>$B$7*'BNVP-LDVs-psgr'!W7/'BNVP-LDVs-psgr'!$B$7</f>
        <v>152373.93836595709</v>
      </c>
      <c r="X7" s="4">
        <f>$B$7*'BNVP-LDVs-psgr'!X7/'BNVP-LDVs-psgr'!$B$7</f>
        <v>152639.89492373832</v>
      </c>
      <c r="Y7" s="4">
        <f>$B$7*'BNVP-LDVs-psgr'!Y7/'BNVP-LDVs-psgr'!$B$7</f>
        <v>152803.02685603243</v>
      </c>
      <c r="Z7" s="4">
        <f>$B$7*'BNVP-LDVs-psgr'!Z7/'BNVP-LDVs-psgr'!$B$7</f>
        <v>152978.44202560763</v>
      </c>
      <c r="AA7" s="4">
        <f>$B$7*'BNVP-LDVs-psgr'!AA7/'BNVP-LDVs-psgr'!$B$7</f>
        <v>153145.24284348692</v>
      </c>
      <c r="AB7" s="4">
        <f>$B$7*'BNVP-LDVs-psgr'!AB7/'BNVP-LDVs-psgr'!$B$7</f>
        <v>153300.70844769254</v>
      </c>
      <c r="AC7" s="4">
        <f>$B$7*'BNVP-LDVs-psgr'!AC7/'BNVP-LDVs-psgr'!$B$7</f>
        <v>153455.51009312618</v>
      </c>
      <c r="AD7" s="4">
        <f>$B$7*'BNVP-LDVs-psgr'!AD7/'BNVP-LDVs-psgr'!$B$7</f>
        <v>153619.56609175241</v>
      </c>
      <c r="AE7" s="4">
        <f>$B$7*'BNVP-LDVs-psgr'!AE7/'BNVP-LDVs-psgr'!$B$7</f>
        <v>153701.34938461089</v>
      </c>
      <c r="AF7" s="4"/>
      <c r="AG7" s="4"/>
      <c r="AH7" s="4"/>
      <c r="AI7" s="4"/>
    </row>
    <row r="8" spans="1:35" x14ac:dyDescent="0.35">
      <c r="A8" t="s">
        <v>215</v>
      </c>
      <c r="B8" s="4">
        <f>'Freight HDVs'!P4*$B$5</f>
        <v>356070.43353086029</v>
      </c>
      <c r="C8" s="4">
        <f>$B$8*'BNVP-LDVs-psgr'!C8/'BNVP-LDVs-psgr'!$B$8</f>
        <v>327643.42789787136</v>
      </c>
      <c r="D8" s="4">
        <f>$B$8*'BNVP-LDVs-psgr'!D8/'BNVP-LDVs-psgr'!$B$8</f>
        <v>321533.93135541637</v>
      </c>
      <c r="E8" s="4">
        <f>$B$8*'BNVP-LDVs-psgr'!E8/'BNVP-LDVs-psgr'!$B$8</f>
        <v>315063.43197890586</v>
      </c>
      <c r="F8" s="4">
        <f>$B$8*'BNVP-LDVs-psgr'!F8/'BNVP-LDVs-psgr'!$B$8</f>
        <v>307968.96640239807</v>
      </c>
      <c r="G8" s="4">
        <f>$B$8*'BNVP-LDVs-psgr'!G8/'BNVP-LDVs-psgr'!$B$8</f>
        <v>302133.02614042768</v>
      </c>
      <c r="H8" s="4">
        <f>$B$8*'BNVP-LDVs-psgr'!H8/'BNVP-LDVs-psgr'!$B$8</f>
        <v>296278.96409822942</v>
      </c>
      <c r="I8" s="4">
        <f>$B$8*'BNVP-LDVs-psgr'!I8/'BNVP-LDVs-psgr'!$B$8</f>
        <v>290528.27341780515</v>
      </c>
      <c r="J8" s="4">
        <f>$B$8*'BNVP-LDVs-psgr'!J8/'BNVP-LDVs-psgr'!$B$8</f>
        <v>285613.02885753894</v>
      </c>
      <c r="K8" s="4">
        <f>$B$8*'BNVP-LDVs-psgr'!K8/'BNVP-LDVs-psgr'!$B$8</f>
        <v>280915.6096735294</v>
      </c>
      <c r="L8" s="4">
        <f>$B$8*'BNVP-LDVs-psgr'!L8/'BNVP-LDVs-psgr'!$B$8</f>
        <v>276456.35336376081</v>
      </c>
      <c r="M8" s="4">
        <f>$B$8*'BNVP-LDVs-psgr'!M8/'BNVP-LDVs-psgr'!$B$8</f>
        <v>272193.07343183667</v>
      </c>
      <c r="N8" s="4">
        <f>$B$8*'BNVP-LDVs-psgr'!N8/'BNVP-LDVs-psgr'!$B$8</f>
        <v>268100.22205976967</v>
      </c>
      <c r="O8" s="4">
        <f>$B$8*'BNVP-LDVs-psgr'!O8/'BNVP-LDVs-psgr'!$B$8</f>
        <v>264066.78541563364</v>
      </c>
      <c r="P8" s="4">
        <f>$B$8*'BNVP-LDVs-psgr'!P8/'BNVP-LDVs-psgr'!$B$8</f>
        <v>260199.76929375879</v>
      </c>
      <c r="Q8" s="4">
        <f>$B$8*'BNVP-LDVs-psgr'!Q8/'BNVP-LDVs-psgr'!$B$8</f>
        <v>256513.49590156414</v>
      </c>
      <c r="R8" s="4">
        <f>$B$8*'BNVP-LDVs-psgr'!R8/'BNVP-LDVs-psgr'!$B$8</f>
        <v>253060.05112543059</v>
      </c>
      <c r="S8" s="4">
        <f>$B$8*'BNVP-LDVs-psgr'!S8/'BNVP-LDVs-psgr'!$B$8</f>
        <v>249766.31925204405</v>
      </c>
      <c r="T8" s="4">
        <f>$B$8*'BNVP-LDVs-psgr'!T8/'BNVP-LDVs-psgr'!$B$8</f>
        <v>246610.05842161656</v>
      </c>
      <c r="U8" s="4">
        <f>$B$8*'BNVP-LDVs-psgr'!U8/'BNVP-LDVs-psgr'!$B$8</f>
        <v>243651.82152941107</v>
      </c>
      <c r="V8" s="4">
        <f>$B$8*'BNVP-LDVs-psgr'!V8/'BNVP-LDVs-psgr'!$B$8</f>
        <v>240818.896004893</v>
      </c>
      <c r="W8" s="4">
        <f>$B$8*'BNVP-LDVs-psgr'!W8/'BNVP-LDVs-psgr'!$B$8</f>
        <v>238119.96426846276</v>
      </c>
      <c r="X8" s="4">
        <f>$B$8*'BNVP-LDVs-psgr'!X8/'BNVP-LDVs-psgr'!$B$8</f>
        <v>235553.1455385435</v>
      </c>
      <c r="Y8" s="4">
        <f>$B$8*'BNVP-LDVs-psgr'!Y8/'BNVP-LDVs-psgr'!$B$8</f>
        <v>233117.59708616184</v>
      </c>
      <c r="Z8" s="4">
        <f>$B$8*'BNVP-LDVs-psgr'!Z8/'BNVP-LDVs-psgr'!$B$8</f>
        <v>230786.68045642509</v>
      </c>
      <c r="AA8" s="4">
        <f>$B$8*'BNVP-LDVs-psgr'!AA8/'BNVP-LDVs-psgr'!$B$8</f>
        <v>228568.38844716939</v>
      </c>
      <c r="AB8" s="4">
        <f>$B$8*'BNVP-LDVs-psgr'!AB8/'BNVP-LDVs-psgr'!$B$8</f>
        <v>226460.21715905514</v>
      </c>
      <c r="AC8" s="4">
        <f>$B$8*'BNVP-LDVs-psgr'!AC8/'BNVP-LDVs-psgr'!$B$8</f>
        <v>224450.87710819446</v>
      </c>
      <c r="AD8" s="4">
        <f>$B$8*'BNVP-LDVs-psgr'!AD8/'BNVP-LDVs-psgr'!$B$8</f>
        <v>222528.70662118951</v>
      </c>
      <c r="AE8" s="4">
        <f>$B$8*'BNVP-LDVs-psgr'!AE8/'BNVP-LDVs-psgr'!$B$8</f>
        <v>220607.55851031514</v>
      </c>
      <c r="AF8" s="4"/>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1640625" defaultRowHeight="14.5" x14ac:dyDescent="0.35"/>
  <cols>
    <col min="1" max="1" width="24.453125" customWidth="1"/>
    <col min="2" max="34" width="10"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119848198.6111111</v>
      </c>
      <c r="C2" s="4">
        <f>$B$2</f>
        <v>119848198.6111111</v>
      </c>
      <c r="D2" s="4">
        <f t="shared" ref="D2:AE2" si="0">$B$2</f>
        <v>119848198.6111111</v>
      </c>
      <c r="E2" s="4">
        <f t="shared" si="0"/>
        <v>119848198.6111111</v>
      </c>
      <c r="F2" s="4">
        <f t="shared" si="0"/>
        <v>119848198.6111111</v>
      </c>
      <c r="G2" s="4">
        <f t="shared" si="0"/>
        <v>119848198.6111111</v>
      </c>
      <c r="H2" s="4">
        <f t="shared" si="0"/>
        <v>119848198.6111111</v>
      </c>
      <c r="I2" s="4">
        <f t="shared" si="0"/>
        <v>119848198.6111111</v>
      </c>
      <c r="J2" s="4">
        <f t="shared" si="0"/>
        <v>119848198.6111111</v>
      </c>
      <c r="K2" s="4">
        <f t="shared" si="0"/>
        <v>119848198.6111111</v>
      </c>
      <c r="L2" s="4">
        <f t="shared" si="0"/>
        <v>119848198.6111111</v>
      </c>
      <c r="M2" s="4">
        <f t="shared" si="0"/>
        <v>119848198.6111111</v>
      </c>
      <c r="N2" s="4">
        <f t="shared" si="0"/>
        <v>119848198.6111111</v>
      </c>
      <c r="O2" s="4">
        <f t="shared" si="0"/>
        <v>119848198.6111111</v>
      </c>
      <c r="P2" s="4">
        <f t="shared" si="0"/>
        <v>119848198.6111111</v>
      </c>
      <c r="Q2" s="4">
        <f t="shared" si="0"/>
        <v>119848198.6111111</v>
      </c>
      <c r="R2" s="4">
        <f t="shared" si="0"/>
        <v>119848198.6111111</v>
      </c>
      <c r="S2" s="4">
        <f t="shared" si="0"/>
        <v>119848198.6111111</v>
      </c>
      <c r="T2" s="4">
        <f t="shared" si="0"/>
        <v>119848198.6111111</v>
      </c>
      <c r="U2" s="4">
        <f t="shared" si="0"/>
        <v>119848198.6111111</v>
      </c>
      <c r="V2" s="4">
        <f t="shared" si="0"/>
        <v>119848198.6111111</v>
      </c>
      <c r="W2" s="4">
        <f t="shared" si="0"/>
        <v>119848198.6111111</v>
      </c>
      <c r="X2" s="4">
        <f t="shared" si="0"/>
        <v>119848198.6111111</v>
      </c>
      <c r="Y2" s="4">
        <f t="shared" si="0"/>
        <v>119848198.6111111</v>
      </c>
      <c r="Z2" s="4">
        <f t="shared" si="0"/>
        <v>119848198.6111111</v>
      </c>
      <c r="AA2" s="4">
        <f t="shared" si="0"/>
        <v>119848198.6111111</v>
      </c>
      <c r="AB2" s="4">
        <f t="shared" si="0"/>
        <v>119848198.6111111</v>
      </c>
      <c r="AC2" s="4">
        <f t="shared" si="0"/>
        <v>119848198.6111111</v>
      </c>
      <c r="AD2" s="4">
        <f t="shared" si="0"/>
        <v>119848198.6111111</v>
      </c>
      <c r="AE2" s="4">
        <f t="shared" si="0"/>
        <v>119848198.6111111</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139907366.60528967</v>
      </c>
      <c r="C8" s="4">
        <f>C$5*('BNVP-HDVs-psgr'!C$8/'BNVP-HDVs-psgr'!C$5)</f>
        <v>128737813.83128627</v>
      </c>
      <c r="D8" s="4">
        <f>D$5*('BNVP-HDVs-psgr'!D$8/'BNVP-HDVs-psgr'!D$5)</f>
        <v>126337267.50099142</v>
      </c>
      <c r="E8" s="4">
        <f>E$5*('BNVP-HDVs-psgr'!E$8/'BNVP-HDVs-psgr'!E$5)</f>
        <v>123794875.76289645</v>
      </c>
      <c r="F8" s="4">
        <f>F$5*('BNVP-HDVs-psgr'!F$8/'BNVP-HDVs-psgr'!F$5)</f>
        <v>121007314.9243326</v>
      </c>
      <c r="G8" s="4">
        <f>G$5*('BNVP-HDVs-psgr'!G$8/'BNVP-HDVs-psgr'!G$5)</f>
        <v>118714254.45980148</v>
      </c>
      <c r="H8" s="4">
        <f>H$5*('BNVP-HDVs-psgr'!H$8/'BNVP-HDVs-psgr'!H$5)</f>
        <v>116414073.57663655</v>
      </c>
      <c r="I8" s="4">
        <f>I$5*('BNVP-HDVs-psgr'!I$8/'BNVP-HDVs-psgr'!I$5)</f>
        <v>114154509.41883343</v>
      </c>
      <c r="J8" s="4">
        <f>J$5*('BNVP-HDVs-psgr'!J$8/'BNVP-HDVs-psgr'!J$5)</f>
        <v>112223209.15380256</v>
      </c>
      <c r="K8" s="4">
        <f>K$5*('BNVP-HDVs-psgr'!K$8/'BNVP-HDVs-psgr'!K$5)</f>
        <v>110377496.94074684</v>
      </c>
      <c r="L8" s="4">
        <f>L$5*('BNVP-HDVs-psgr'!L$8/'BNVP-HDVs-psgr'!L$5)</f>
        <v>108625363.79919054</v>
      </c>
      <c r="M8" s="4">
        <f>M$5*('BNVP-HDVs-psgr'!M$8/'BNVP-HDVs-psgr'!M$5)</f>
        <v>106950233.79060759</v>
      </c>
      <c r="N8" s="4">
        <f>N$5*('BNVP-HDVs-psgr'!N$8/'BNVP-HDVs-psgr'!N$5)</f>
        <v>105342068.65402339</v>
      </c>
      <c r="O8" s="4">
        <f>O$5*('BNVP-HDVs-psgr'!O$8/'BNVP-HDVs-psgr'!O$5)</f>
        <v>103757248.78101523</v>
      </c>
      <c r="P8" s="4">
        <f>P$5*('BNVP-HDVs-psgr'!P$8/'BNVP-HDVs-psgr'!P$5)</f>
        <v>102237818.93993907</v>
      </c>
      <c r="Q8" s="4">
        <f>Q$5*('BNVP-HDVs-psgr'!Q$8/'BNVP-HDVs-psgr'!Q$5)</f>
        <v>100789406.61944686</v>
      </c>
      <c r="R8" s="4">
        <f>R$5*('BNVP-HDVs-psgr'!R$8/'BNVP-HDVs-psgr'!R$5)</f>
        <v>99432477.431155339</v>
      </c>
      <c r="S8" s="4">
        <f>S$5*('BNVP-HDVs-psgr'!S$8/'BNVP-HDVs-psgr'!S$5)</f>
        <v>98138302.713698834</v>
      </c>
      <c r="T8" s="4">
        <f>T$5*('BNVP-HDVs-psgr'!T$8/'BNVP-HDVs-psgr'!T$5)</f>
        <v>96898143.184794113</v>
      </c>
      <c r="U8" s="4">
        <f>U$5*('BNVP-HDVs-psgr'!U$8/'BNVP-HDVs-psgr'!U$5)</f>
        <v>95735791.317274556</v>
      </c>
      <c r="V8" s="4">
        <f>V$5*('BNVP-HDVs-psgr'!V$8/'BNVP-HDVs-psgr'!V$5)</f>
        <v>94622676.852830037</v>
      </c>
      <c r="W8" s="4">
        <f>W$5*('BNVP-HDVs-psgr'!W$8/'BNVP-HDVs-psgr'!W$5)</f>
        <v>93562211.292274967</v>
      </c>
      <c r="X8" s="4">
        <f>X$5*('BNVP-HDVs-psgr'!X$8/'BNVP-HDVs-psgr'!X$5)</f>
        <v>92553655.638004348</v>
      </c>
      <c r="Y8" s="4">
        <f>Y$5*('BNVP-HDVs-psgr'!Y$8/'BNVP-HDVs-psgr'!Y$5)</f>
        <v>91596678.76454322</v>
      </c>
      <c r="Z8" s="4">
        <f>Z$5*('BNVP-HDVs-psgr'!Z$8/'BNVP-HDVs-psgr'!Z$5)</f>
        <v>90680813.877337739</v>
      </c>
      <c r="AA8" s="4">
        <f>AA$5*('BNVP-HDVs-psgr'!AA$8/'BNVP-HDVs-psgr'!AA$5)</f>
        <v>89809201.510371521</v>
      </c>
      <c r="AB8" s="4">
        <f>AB$5*('BNVP-HDVs-psgr'!AB$8/'BNVP-HDVs-psgr'!AB$5)</f>
        <v>88980857.830307513</v>
      </c>
      <c r="AC8" s="4">
        <f>AC$5*('BNVP-HDVs-psgr'!AC$8/'BNVP-HDVs-psgr'!AC$5)</f>
        <v>88191346.967687428</v>
      </c>
      <c r="AD8" s="4">
        <f>AD$5*('BNVP-HDVs-psgr'!AD$8/'BNVP-HDVs-psgr'!AD$5)</f>
        <v>87436086.812171146</v>
      </c>
      <c r="AE8" s="4">
        <f>AE$5*('BNVP-HDVs-psgr'!AE$8/'BNVP-HDVs-psgr'!AE$5)</f>
        <v>86681228.369177535</v>
      </c>
      <c r="AF8" s="4"/>
      <c r="AG8" s="4"/>
      <c r="AH8" s="4"/>
      <c r="AI8" s="4"/>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1640625" defaultRowHeight="14.5" x14ac:dyDescent="0.35"/>
  <cols>
    <col min="1" max="1" width="24.453125" customWidth="1"/>
    <col min="2" max="34" width="10.179687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119848198.6111111</v>
      </c>
      <c r="C2" s="4">
        <f>$B$2</f>
        <v>119848198.6111111</v>
      </c>
      <c r="D2" s="4">
        <f t="shared" ref="D2:AE2" si="0">$B$2</f>
        <v>119848198.6111111</v>
      </c>
      <c r="E2" s="4">
        <f t="shared" si="0"/>
        <v>119848198.6111111</v>
      </c>
      <c r="F2" s="4">
        <f t="shared" si="0"/>
        <v>119848198.6111111</v>
      </c>
      <c r="G2" s="4">
        <f t="shared" si="0"/>
        <v>119848198.6111111</v>
      </c>
      <c r="H2" s="4">
        <f t="shared" si="0"/>
        <v>119848198.6111111</v>
      </c>
      <c r="I2" s="4">
        <f t="shared" si="0"/>
        <v>119848198.6111111</v>
      </c>
      <c r="J2" s="4">
        <f t="shared" si="0"/>
        <v>119848198.6111111</v>
      </c>
      <c r="K2" s="4">
        <f t="shared" si="0"/>
        <v>119848198.6111111</v>
      </c>
      <c r="L2" s="4">
        <f t="shared" si="0"/>
        <v>119848198.6111111</v>
      </c>
      <c r="M2" s="4">
        <f t="shared" si="0"/>
        <v>119848198.6111111</v>
      </c>
      <c r="N2" s="4">
        <f t="shared" si="0"/>
        <v>119848198.6111111</v>
      </c>
      <c r="O2" s="4">
        <f t="shared" si="0"/>
        <v>119848198.6111111</v>
      </c>
      <c r="P2" s="4">
        <f t="shared" si="0"/>
        <v>119848198.6111111</v>
      </c>
      <c r="Q2" s="4">
        <f t="shared" si="0"/>
        <v>119848198.6111111</v>
      </c>
      <c r="R2" s="4">
        <f t="shared" si="0"/>
        <v>119848198.6111111</v>
      </c>
      <c r="S2" s="4">
        <f t="shared" si="0"/>
        <v>119848198.6111111</v>
      </c>
      <c r="T2" s="4">
        <f t="shared" si="0"/>
        <v>119848198.6111111</v>
      </c>
      <c r="U2" s="4">
        <f t="shared" si="0"/>
        <v>119848198.6111111</v>
      </c>
      <c r="V2" s="4">
        <f t="shared" si="0"/>
        <v>119848198.6111111</v>
      </c>
      <c r="W2" s="4">
        <f t="shared" si="0"/>
        <v>119848198.6111111</v>
      </c>
      <c r="X2" s="4">
        <f t="shared" si="0"/>
        <v>119848198.6111111</v>
      </c>
      <c r="Y2" s="4">
        <f t="shared" si="0"/>
        <v>119848198.6111111</v>
      </c>
      <c r="Z2" s="4">
        <f t="shared" si="0"/>
        <v>119848198.6111111</v>
      </c>
      <c r="AA2" s="4">
        <f t="shared" si="0"/>
        <v>119848198.6111111</v>
      </c>
      <c r="AB2" s="4">
        <f t="shared" si="0"/>
        <v>119848198.6111111</v>
      </c>
      <c r="AC2" s="4">
        <f t="shared" si="0"/>
        <v>119848198.6111111</v>
      </c>
      <c r="AD2" s="4">
        <f t="shared" si="0"/>
        <v>119848198.6111111</v>
      </c>
      <c r="AE2" s="4">
        <f t="shared" si="0"/>
        <v>119848198.6111111</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139907366.60528967</v>
      </c>
      <c r="C8" s="4">
        <f>C$5*('BNVP-HDVs-psgr'!C$8/'BNVP-HDVs-psgr'!C$5)</f>
        <v>128737813.83128627</v>
      </c>
      <c r="D8" s="4">
        <f>D$5*('BNVP-HDVs-psgr'!D$8/'BNVP-HDVs-psgr'!D$5)</f>
        <v>126337267.50099142</v>
      </c>
      <c r="E8" s="4">
        <f>E$5*('BNVP-HDVs-psgr'!E$8/'BNVP-HDVs-psgr'!E$5)</f>
        <v>123794875.76289645</v>
      </c>
      <c r="F8" s="4">
        <f>F$5*('BNVP-HDVs-psgr'!F$8/'BNVP-HDVs-psgr'!F$5)</f>
        <v>121007314.9243326</v>
      </c>
      <c r="G8" s="4">
        <f>G$5*('BNVP-HDVs-psgr'!G$8/'BNVP-HDVs-psgr'!G$5)</f>
        <v>118714254.45980148</v>
      </c>
      <c r="H8" s="4">
        <f>H$5*('BNVP-HDVs-psgr'!H$8/'BNVP-HDVs-psgr'!H$5)</f>
        <v>116414073.57663655</v>
      </c>
      <c r="I8" s="4">
        <f>I$5*('BNVP-HDVs-psgr'!I$8/'BNVP-HDVs-psgr'!I$5)</f>
        <v>114154509.41883343</v>
      </c>
      <c r="J8" s="4">
        <f>J$5*('BNVP-HDVs-psgr'!J$8/'BNVP-HDVs-psgr'!J$5)</f>
        <v>112223209.15380256</v>
      </c>
      <c r="K8" s="4">
        <f>K$5*('BNVP-HDVs-psgr'!K$8/'BNVP-HDVs-psgr'!K$5)</f>
        <v>110377496.94074684</v>
      </c>
      <c r="L8" s="4">
        <f>L$5*('BNVP-HDVs-psgr'!L$8/'BNVP-HDVs-psgr'!L$5)</f>
        <v>108625363.79919054</v>
      </c>
      <c r="M8" s="4">
        <f>M$5*('BNVP-HDVs-psgr'!M$8/'BNVP-HDVs-psgr'!M$5)</f>
        <v>106950233.79060759</v>
      </c>
      <c r="N8" s="4">
        <f>N$5*('BNVP-HDVs-psgr'!N$8/'BNVP-HDVs-psgr'!N$5)</f>
        <v>105342068.65402339</v>
      </c>
      <c r="O8" s="4">
        <f>O$5*('BNVP-HDVs-psgr'!O$8/'BNVP-HDVs-psgr'!O$5)</f>
        <v>103757248.78101523</v>
      </c>
      <c r="P8" s="4">
        <f>P$5*('BNVP-HDVs-psgr'!P$8/'BNVP-HDVs-psgr'!P$5)</f>
        <v>102237818.93993907</v>
      </c>
      <c r="Q8" s="4">
        <f>Q$5*('BNVP-HDVs-psgr'!Q$8/'BNVP-HDVs-psgr'!Q$5)</f>
        <v>100789406.61944686</v>
      </c>
      <c r="R8" s="4">
        <f>R$5*('BNVP-HDVs-psgr'!R$8/'BNVP-HDVs-psgr'!R$5)</f>
        <v>99432477.431155339</v>
      </c>
      <c r="S8" s="4">
        <f>S$5*('BNVP-HDVs-psgr'!S$8/'BNVP-HDVs-psgr'!S$5)</f>
        <v>98138302.713698834</v>
      </c>
      <c r="T8" s="4">
        <f>T$5*('BNVP-HDVs-psgr'!T$8/'BNVP-HDVs-psgr'!T$5)</f>
        <v>96898143.184794113</v>
      </c>
      <c r="U8" s="4">
        <f>U$5*('BNVP-HDVs-psgr'!U$8/'BNVP-HDVs-psgr'!U$5)</f>
        <v>95735791.317274556</v>
      </c>
      <c r="V8" s="4">
        <f>V$5*('BNVP-HDVs-psgr'!V$8/'BNVP-HDVs-psgr'!V$5)</f>
        <v>94622676.852830037</v>
      </c>
      <c r="W8" s="4">
        <f>W$5*('BNVP-HDVs-psgr'!W$8/'BNVP-HDVs-psgr'!W$5)</f>
        <v>93562211.292274967</v>
      </c>
      <c r="X8" s="4">
        <f>X$5*('BNVP-HDVs-psgr'!X$8/'BNVP-HDVs-psgr'!X$5)</f>
        <v>92553655.638004348</v>
      </c>
      <c r="Y8" s="4">
        <f>Y$5*('BNVP-HDVs-psgr'!Y$8/'BNVP-HDVs-psgr'!Y$5)</f>
        <v>91596678.76454322</v>
      </c>
      <c r="Z8" s="4">
        <f>Z$5*('BNVP-HDVs-psgr'!Z$8/'BNVP-HDVs-psgr'!Z$5)</f>
        <v>90680813.877337739</v>
      </c>
      <c r="AA8" s="4">
        <f>AA$5*('BNVP-HDVs-psgr'!AA$8/'BNVP-HDVs-psgr'!AA$5)</f>
        <v>89809201.510371521</v>
      </c>
      <c r="AB8" s="4">
        <f>AB$5*('BNVP-HDVs-psgr'!AB$8/'BNVP-HDVs-psgr'!AB$5)</f>
        <v>88980857.830307513</v>
      </c>
      <c r="AC8" s="4">
        <f>AC$5*('BNVP-HDVs-psgr'!AC$8/'BNVP-HDVs-psgr'!AC$5)</f>
        <v>88191346.967687428</v>
      </c>
      <c r="AD8" s="4">
        <f>AD$5*('BNVP-HDVs-psgr'!AD$8/'BNVP-HDVs-psgr'!AD$5)</f>
        <v>87436086.812171146</v>
      </c>
      <c r="AE8" s="4">
        <f>AE$5*('BNVP-HDVs-psgr'!AE$8/'BNVP-HDVs-psgr'!AE$5)</f>
        <v>86681228.369177535</v>
      </c>
      <c r="AF8" s="4"/>
      <c r="AG8" s="4"/>
      <c r="AH8" s="4"/>
      <c r="AI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C2" sqref="C2:AE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'BNVP-rail-frgt'!B2/'BNVP-rail-frgt'!B5*'BNVP-rail-psgr'!B5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3300000*cpi_2019to2012</f>
        <v>2963580.8915852099</v>
      </c>
      <c r="C8" s="4">
        <f>$B$8*'BNVP-HDVs-frgt'!C8/'BNVP-HDVs-frgt'!$B$8</f>
        <v>2726982.3909360128</v>
      </c>
      <c r="D8" s="4">
        <f>$B$8*'BNVP-HDVs-frgt'!D8/'BNVP-HDVs-frgt'!$B$8</f>
        <v>2676132.9367117933</v>
      </c>
      <c r="E8" s="4">
        <f>$B$8*'BNVP-HDVs-frgt'!E8/'BNVP-HDVs-frgt'!$B$8</f>
        <v>2622278.8491339809</v>
      </c>
      <c r="F8" s="4">
        <f>$B$8*'BNVP-HDVs-frgt'!F8/'BNVP-HDVs-frgt'!$B$8</f>
        <v>2563231.4791795043</v>
      </c>
      <c r="G8" s="4">
        <f>$B$8*'BNVP-HDVs-frgt'!G8/'BNVP-HDVs-frgt'!$B$8</f>
        <v>2514658.8390046237</v>
      </c>
      <c r="H8" s="4">
        <f>$B$8*'BNVP-HDVs-frgt'!H8/'BNVP-HDVs-frgt'!$B$8</f>
        <v>2465935.3709132764</v>
      </c>
      <c r="I8" s="4">
        <f>$B$8*'BNVP-HDVs-frgt'!I8/'BNVP-HDVs-frgt'!$B$8</f>
        <v>2418072.2646033126</v>
      </c>
      <c r="J8" s="4">
        <f>$B$8*'BNVP-HDVs-frgt'!J8/'BNVP-HDVs-frgt'!$B$8</f>
        <v>2377162.5920089702</v>
      </c>
      <c r="K8" s="4">
        <f>$B$8*'BNVP-HDVs-frgt'!K8/'BNVP-HDVs-frgt'!$B$8</f>
        <v>2338065.8841035948</v>
      </c>
      <c r="L8" s="4">
        <f>$B$8*'BNVP-HDVs-frgt'!L8/'BNVP-HDVs-frgt'!$B$8</f>
        <v>2300951.410264065</v>
      </c>
      <c r="M8" s="4">
        <f>$B$8*'BNVP-HDVs-frgt'!M8/'BNVP-HDVs-frgt'!$B$8</f>
        <v>2265468.0514902342</v>
      </c>
      <c r="N8" s="4">
        <f>$B$8*'BNVP-HDVs-frgt'!N8/'BNVP-HDVs-frgt'!$B$8</f>
        <v>2231403.1728141876</v>
      </c>
      <c r="O8" s="4">
        <f>$B$8*'BNVP-HDVs-frgt'!O8/'BNVP-HDVs-frgt'!$B$8</f>
        <v>2197832.804032234</v>
      </c>
      <c r="P8" s="4">
        <f>$B$8*'BNVP-HDVs-frgt'!P8/'BNVP-HDVs-frgt'!$B$8</f>
        <v>2165647.5563760367</v>
      </c>
      <c r="Q8" s="4">
        <f>$B$8*'BNVP-HDVs-frgt'!Q8/'BNVP-HDVs-frgt'!$B$8</f>
        <v>2134966.6338463649</v>
      </c>
      <c r="R8" s="4">
        <f>$B$8*'BNVP-HDVs-frgt'!R8/'BNVP-HDVs-frgt'!$B$8</f>
        <v>2106223.5482517355</v>
      </c>
      <c r="S8" s="4">
        <f>$B$8*'BNVP-HDVs-frgt'!S8/'BNVP-HDVs-frgt'!$B$8</f>
        <v>2078809.7561399357</v>
      </c>
      <c r="T8" s="4">
        <f>$B$8*'BNVP-HDVs-frgt'!T8/'BNVP-HDVs-frgt'!$B$8</f>
        <v>2052540.138095103</v>
      </c>
      <c r="U8" s="4">
        <f>$B$8*'BNVP-HDVs-frgt'!U8/'BNVP-HDVs-frgt'!$B$8</f>
        <v>2027918.676999365</v>
      </c>
      <c r="V8" s="4">
        <f>$B$8*'BNVP-HDVs-frgt'!V8/'BNVP-HDVs-frgt'!$B$8</f>
        <v>2004340.1847654171</v>
      </c>
      <c r="W8" s="4">
        <f>$B$8*'BNVP-HDVs-frgt'!W8/'BNVP-HDVs-frgt'!$B$8</f>
        <v>1981876.9253409745</v>
      </c>
      <c r="X8" s="4">
        <f>$B$8*'BNVP-HDVs-frgt'!X8/'BNVP-HDVs-frgt'!$B$8</f>
        <v>1960513.2449457233</v>
      </c>
      <c r="Y8" s="4">
        <f>$B$8*'BNVP-HDVs-frgt'!Y8/'BNVP-HDVs-frgt'!$B$8</f>
        <v>1940242.129530625</v>
      </c>
      <c r="Z8" s="4">
        <f>$B$8*'BNVP-HDVs-frgt'!Z8/'BNVP-HDVs-frgt'!$B$8</f>
        <v>1920841.8667363615</v>
      </c>
      <c r="AA8" s="4">
        <f>$B$8*'BNVP-HDVs-frgt'!AA8/'BNVP-HDVs-frgt'!$B$8</f>
        <v>1902378.9807691204</v>
      </c>
      <c r="AB8" s="4">
        <f>$B$8*'BNVP-HDVs-frgt'!AB8/'BNVP-HDVs-frgt'!$B$8</f>
        <v>1884832.6316277715</v>
      </c>
      <c r="AC8" s="4">
        <f>$B$8*'BNVP-HDVs-frgt'!AC8/'BNVP-HDVs-frgt'!$B$8</f>
        <v>1868108.8567263333</v>
      </c>
      <c r="AD8" s="4">
        <f>$B$8*'BNVP-HDVs-frgt'!AD8/'BNVP-HDVs-frgt'!$B$8</f>
        <v>1852110.5957385583</v>
      </c>
      <c r="AE8" s="4">
        <f>$B$8*'BNVP-HDVs-frgt'!AE8/'BNVP-HDVs-frgt'!$B$8</f>
        <v>1836120.8440064788</v>
      </c>
      <c r="AF8" s="4"/>
      <c r="AG8" s="4"/>
      <c r="AH8" s="4"/>
      <c r="AI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9300000*cpi_2019to2012</f>
        <v>8351909.7853765003</v>
      </c>
      <c r="C8" s="4">
        <f>$B$8*('BNVP-HDVs-frgt'!C8/'BNVP-HDVs-frgt'!$B$8)</f>
        <v>7685132.1926378543</v>
      </c>
      <c r="D8" s="4">
        <f>$B$8*('BNVP-HDVs-frgt'!D8/'BNVP-HDVs-frgt'!$B$8)</f>
        <v>7541829.1852786904</v>
      </c>
      <c r="E8" s="4">
        <f>$B$8*('BNVP-HDVs-frgt'!E8/'BNVP-HDVs-frgt'!$B$8)</f>
        <v>7390058.5748321284</v>
      </c>
      <c r="F8" s="4">
        <f>$B$8*('BNVP-HDVs-frgt'!F8/'BNVP-HDVs-frgt'!$B$8)</f>
        <v>7223652.3504149672</v>
      </c>
      <c r="G8" s="4">
        <f>$B$8*('BNVP-HDVs-frgt'!G8/'BNVP-HDVs-frgt'!$B$8)</f>
        <v>7086765.8190130303</v>
      </c>
      <c r="H8" s="4">
        <f>$B$8*('BNVP-HDVs-frgt'!H8/'BNVP-HDVs-frgt'!$B$8)</f>
        <v>6949454.2271192344</v>
      </c>
      <c r="I8" s="4">
        <f>$B$8*('BNVP-HDVs-frgt'!I8/'BNVP-HDVs-frgt'!$B$8)</f>
        <v>6814567.2911547888</v>
      </c>
      <c r="J8" s="4">
        <f>$B$8*('BNVP-HDVs-frgt'!J8/'BNVP-HDVs-frgt'!$B$8)</f>
        <v>6699276.3956616428</v>
      </c>
      <c r="K8" s="4">
        <f>$B$8*('BNVP-HDVs-frgt'!K8/'BNVP-HDVs-frgt'!$B$8)</f>
        <v>6589094.7642919477</v>
      </c>
      <c r="L8" s="4">
        <f>$B$8*('BNVP-HDVs-frgt'!L8/'BNVP-HDVs-frgt'!$B$8)</f>
        <v>6484499.4289260013</v>
      </c>
      <c r="M8" s="4">
        <f>$B$8*('BNVP-HDVs-frgt'!M8/'BNVP-HDVs-frgt'!$B$8)</f>
        <v>6384500.8723815689</v>
      </c>
      <c r="N8" s="4">
        <f>$B$8*('BNVP-HDVs-frgt'!N8/'BNVP-HDVs-frgt'!$B$8)</f>
        <v>6288499.8506581644</v>
      </c>
      <c r="O8" s="4">
        <f>$B$8*('BNVP-HDVs-frgt'!O8/'BNVP-HDVs-frgt'!$B$8)</f>
        <v>6193892.4477272043</v>
      </c>
      <c r="P8" s="4">
        <f>$B$8*('BNVP-HDVs-frgt'!P8/'BNVP-HDVs-frgt'!$B$8)</f>
        <v>6103188.5679688305</v>
      </c>
      <c r="Q8" s="4">
        <f>$B$8*('BNVP-HDVs-frgt'!Q8/'BNVP-HDVs-frgt'!$B$8)</f>
        <v>6016724.1499306643</v>
      </c>
      <c r="R8" s="4">
        <f>$B$8*('BNVP-HDVs-frgt'!R8/'BNVP-HDVs-frgt'!$B$8)</f>
        <v>5935720.9087094367</v>
      </c>
      <c r="S8" s="4">
        <f>$B$8*('BNVP-HDVs-frgt'!S8/'BNVP-HDVs-frgt'!$B$8)</f>
        <v>5858463.8582125455</v>
      </c>
      <c r="T8" s="4">
        <f>$B$8*('BNVP-HDVs-frgt'!T8/'BNVP-HDVs-frgt'!$B$8)</f>
        <v>5784431.2982680164</v>
      </c>
      <c r="U8" s="4">
        <f>$B$8*('BNVP-HDVs-frgt'!U8/'BNVP-HDVs-frgt'!$B$8)</f>
        <v>5715043.5442709373</v>
      </c>
      <c r="V8" s="4">
        <f>$B$8*('BNVP-HDVs-frgt'!V8/'BNVP-HDVs-frgt'!$B$8)</f>
        <v>5648595.0661570849</v>
      </c>
      <c r="W8" s="4">
        <f>$B$8*('BNVP-HDVs-frgt'!W8/'BNVP-HDVs-frgt'!$B$8)</f>
        <v>5585289.516870019</v>
      </c>
      <c r="X8" s="4">
        <f>$B$8*('BNVP-HDVs-frgt'!X8/'BNVP-HDVs-frgt'!$B$8)</f>
        <v>5525082.7812106758</v>
      </c>
      <c r="Y8" s="4">
        <f>$B$8*('BNVP-HDVs-frgt'!Y8/'BNVP-HDVs-frgt'!$B$8)</f>
        <v>5467955.0923135793</v>
      </c>
      <c r="Z8" s="4">
        <f>$B$8*('BNVP-HDVs-frgt'!Z8/'BNVP-HDVs-frgt'!$B$8)</f>
        <v>5413281.6244388362</v>
      </c>
      <c r="AA8" s="4">
        <f>$B$8*('BNVP-HDVs-frgt'!AA8/'BNVP-HDVs-frgt'!$B$8)</f>
        <v>5361249.8548947936</v>
      </c>
      <c r="AB8" s="4">
        <f>$B$8*('BNVP-HDVs-frgt'!AB8/'BNVP-HDVs-frgt'!$B$8)</f>
        <v>5311801.0527691739</v>
      </c>
      <c r="AC8" s="4">
        <f>$B$8*('BNVP-HDVs-frgt'!AC8/'BNVP-HDVs-frgt'!$B$8)</f>
        <v>5264670.4144105762</v>
      </c>
      <c r="AD8" s="4">
        <f>$B$8*('BNVP-HDVs-frgt'!AD8/'BNVP-HDVs-frgt'!$B$8)</f>
        <v>5219584.4061723016</v>
      </c>
      <c r="AE8" s="4">
        <f>$B$8*('BNVP-HDVs-frgt'!AE8/'BNVP-HDVs-frgt'!$B$8)</f>
        <v>5174522.3785637142</v>
      </c>
      <c r="AF8" s="4"/>
      <c r="AG8" s="4"/>
      <c r="AH8" s="4"/>
      <c r="AI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55456.749999999993</v>
      </c>
      <c r="C2" s="4">
        <f>$B$2</f>
        <v>55456.749999999993</v>
      </c>
      <c r="D2" s="4">
        <f t="shared" ref="D2:AE2" si="0">$B$2</f>
        <v>55456.749999999993</v>
      </c>
      <c r="E2" s="4">
        <f t="shared" si="0"/>
        <v>55456.749999999993</v>
      </c>
      <c r="F2" s="4">
        <f t="shared" si="0"/>
        <v>55456.749999999993</v>
      </c>
      <c r="G2" s="4">
        <f t="shared" si="0"/>
        <v>55456.749999999993</v>
      </c>
      <c r="H2" s="4">
        <f t="shared" si="0"/>
        <v>55456.749999999993</v>
      </c>
      <c r="I2" s="4">
        <f t="shared" si="0"/>
        <v>55456.749999999993</v>
      </c>
      <c r="J2" s="4">
        <f t="shared" si="0"/>
        <v>55456.749999999993</v>
      </c>
      <c r="K2" s="4">
        <f t="shared" si="0"/>
        <v>55456.749999999993</v>
      </c>
      <c r="L2" s="4">
        <f t="shared" si="0"/>
        <v>55456.749999999993</v>
      </c>
      <c r="M2" s="4">
        <f t="shared" si="0"/>
        <v>55456.749999999993</v>
      </c>
      <c r="N2" s="4">
        <f t="shared" si="0"/>
        <v>55456.749999999993</v>
      </c>
      <c r="O2" s="4">
        <f t="shared" si="0"/>
        <v>55456.749999999993</v>
      </c>
      <c r="P2" s="4">
        <f t="shared" si="0"/>
        <v>55456.749999999993</v>
      </c>
      <c r="Q2" s="4">
        <f t="shared" si="0"/>
        <v>55456.749999999993</v>
      </c>
      <c r="R2" s="4">
        <f t="shared" si="0"/>
        <v>55456.749999999993</v>
      </c>
      <c r="S2" s="4">
        <f t="shared" si="0"/>
        <v>55456.749999999993</v>
      </c>
      <c r="T2" s="4">
        <f t="shared" si="0"/>
        <v>55456.749999999993</v>
      </c>
      <c r="U2" s="4">
        <f t="shared" si="0"/>
        <v>55456.749999999993</v>
      </c>
      <c r="V2" s="4">
        <f t="shared" si="0"/>
        <v>55456.749999999993</v>
      </c>
      <c r="W2" s="4">
        <f t="shared" si="0"/>
        <v>55456.749999999993</v>
      </c>
      <c r="X2" s="4">
        <f t="shared" si="0"/>
        <v>55456.749999999993</v>
      </c>
      <c r="Y2" s="4">
        <f t="shared" si="0"/>
        <v>55456.749999999993</v>
      </c>
      <c r="Z2" s="4">
        <f t="shared" si="0"/>
        <v>55456.749999999993</v>
      </c>
      <c r="AA2" s="4">
        <f t="shared" si="0"/>
        <v>55456.749999999993</v>
      </c>
      <c r="AB2" s="4">
        <f t="shared" si="0"/>
        <v>55456.749999999993</v>
      </c>
      <c r="AC2" s="4">
        <f t="shared" si="0"/>
        <v>55456.749999999993</v>
      </c>
      <c r="AD2" s="4">
        <f t="shared" si="0"/>
        <v>55456.749999999993</v>
      </c>
      <c r="AE2" s="4">
        <f t="shared" si="0"/>
        <v>55456.749999999993</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35">
      <c r="A5" t="s">
        <v>3</v>
      </c>
      <c r="B5" s="10">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64738.627220956652</v>
      </c>
      <c r="C8" s="4">
        <f>C$5*('BNVP-HDVs-psgr'!C$8/'BNVP-HDVs-psgr'!C$5)</f>
        <v>59570.196631443512</v>
      </c>
      <c r="D8" s="4">
        <f>D$5*('BNVP-HDVs-psgr'!D$8/'BNVP-HDVs-psgr'!D$5)</f>
        <v>58459.403985034587</v>
      </c>
      <c r="E8" s="4">
        <f>E$5*('BNVP-HDVs-psgr'!E$8/'BNVP-HDVs-psgr'!E$5)</f>
        <v>57282.975931417379</v>
      </c>
      <c r="F8" s="4">
        <f>F$5*('BNVP-HDVs-psgr'!F$8/'BNVP-HDVs-psgr'!F$5)</f>
        <v>55993.102021542079</v>
      </c>
      <c r="G8" s="4">
        <f>G$5*('BNVP-HDVs-psgr'!G$8/'BNVP-HDVs-psgr'!G$5)</f>
        <v>54932.04576546084</v>
      </c>
      <c r="H8" s="4">
        <f>H$5*('BNVP-HDVs-psgr'!H$8/'BNVP-HDVs-psgr'!H$5)</f>
        <v>53867.694714124882</v>
      </c>
      <c r="I8" s="4">
        <f>I$5*('BNVP-HDVs-psgr'!I$8/'BNVP-HDVs-psgr'!I$5)</f>
        <v>52822.138034421638</v>
      </c>
      <c r="J8" s="4">
        <f>J$5*('BNVP-HDVs-psgr'!J$8/'BNVP-HDVs-psgr'!J$5)</f>
        <v>51928.477243404777</v>
      </c>
      <c r="K8" s="4">
        <f>K$5*('BNVP-HDVs-psgr'!K$8/'BNVP-HDVs-psgr'!K$5)</f>
        <v>51074.420178237611</v>
      </c>
      <c r="L8" s="4">
        <f>L$5*('BNVP-HDVs-psgr'!L$8/'BNVP-HDVs-psgr'!L$5)</f>
        <v>50263.664482915934</v>
      </c>
      <c r="M8" s="4">
        <f>M$5*('BNVP-HDVs-psgr'!M$8/'BNVP-HDVs-psgr'!M$5)</f>
        <v>49488.540057350554</v>
      </c>
      <c r="N8" s="4">
        <f>N$5*('BNVP-HDVs-psgr'!N$8/'BNVP-HDVs-psgr'!N$5)</f>
        <v>48744.401947877152</v>
      </c>
      <c r="O8" s="4">
        <f>O$5*('BNVP-HDVs-psgr'!O$8/'BNVP-HDVs-psgr'!O$5)</f>
        <v>48011.066273991622</v>
      </c>
      <c r="P8" s="4">
        <f>P$5*('BNVP-HDVs-psgr'!P$8/'BNVP-HDVs-psgr'!P$5)</f>
        <v>47307.988198429382</v>
      </c>
      <c r="Q8" s="4">
        <f>Q$5*('BNVP-HDVs-psgr'!Q$8/'BNVP-HDVs-psgr'!Q$5)</f>
        <v>46637.771700515259</v>
      </c>
      <c r="R8" s="4">
        <f>R$5*('BNVP-HDVs-psgr'!R$8/'BNVP-HDVs-psgr'!R$5)</f>
        <v>46009.886729069309</v>
      </c>
      <c r="S8" s="4">
        <f>S$5*('BNVP-HDVs-psgr'!S$8/'BNVP-HDVs-psgr'!S$5)</f>
        <v>45411.039816107426</v>
      </c>
      <c r="T8" s="4">
        <f>T$5*('BNVP-HDVs-psgr'!T$8/'BNVP-HDVs-psgr'!T$5)</f>
        <v>44837.187077796756</v>
      </c>
      <c r="U8" s="4">
        <f>U$5*('BNVP-HDVs-psgr'!U$8/'BNVP-HDVs-psgr'!U$5)</f>
        <v>44299.337884600049</v>
      </c>
      <c r="V8" s="4">
        <f>V$5*('BNVP-HDVs-psgr'!V$8/'BNVP-HDVs-psgr'!V$5)</f>
        <v>43784.272065576879</v>
      </c>
      <c r="W8" s="4">
        <f>W$5*('BNVP-HDVs-psgr'!W$8/'BNVP-HDVs-psgr'!W$5)</f>
        <v>43293.56820722235</v>
      </c>
      <c r="X8" s="4">
        <f>X$5*('BNVP-HDVs-psgr'!X$8/'BNVP-HDVs-psgr'!X$5)</f>
        <v>42826.884356917173</v>
      </c>
      <c r="Y8" s="4">
        <f>Y$5*('BNVP-HDVs-psgr'!Y$8/'BNVP-HDVs-psgr'!Y$5)</f>
        <v>42384.067294647248</v>
      </c>
      <c r="Z8" s="4">
        <f>Z$5*('BNVP-HDVs-psgr'!Z$8/'BNVP-HDVs-psgr'!Z$5)</f>
        <v>41960.273773575303</v>
      </c>
      <c r="AA8" s="4">
        <f>AA$5*('BNVP-HDVs-psgr'!AA$8/'BNVP-HDVs-psgr'!AA$5)</f>
        <v>41556.956997087073</v>
      </c>
      <c r="AB8" s="4">
        <f>AB$5*('BNVP-HDVs-psgr'!AB$8/'BNVP-HDVs-psgr'!AB$5)</f>
        <v>41173.661720964919</v>
      </c>
      <c r="AC8" s="4">
        <f>AC$5*('BNVP-HDVs-psgr'!AC$8/'BNVP-HDVs-psgr'!AC$5)</f>
        <v>40808.335357798809</v>
      </c>
      <c r="AD8" s="4">
        <f>AD$5*('BNVP-HDVs-psgr'!AD$8/'BNVP-HDVs-psgr'!AD$5)</f>
        <v>40458.857650876103</v>
      </c>
      <c r="AE8" s="4">
        <f>AE$5*('BNVP-HDVs-psgr'!AE$8/'BNVP-HDVs-psgr'!AE$5)</f>
        <v>40109.565826354643</v>
      </c>
      <c r="AF8" s="4"/>
      <c r="AG8" s="4"/>
      <c r="AH8" s="4"/>
      <c r="AI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B$5*('BNVP-HDVs-psgr'!B$2/'BNVP-HDVs-psgr'!B$5)</f>
        <v>18485583.333333332</v>
      </c>
      <c r="C2" s="4">
        <f>$B$2</f>
        <v>18485583.333333332</v>
      </c>
      <c r="D2" s="4">
        <f t="shared" ref="D2:AE2" si="0">$B$2</f>
        <v>18485583.333333332</v>
      </c>
      <c r="E2" s="4">
        <f t="shared" si="0"/>
        <v>18485583.333333332</v>
      </c>
      <c r="F2" s="4">
        <f t="shared" si="0"/>
        <v>18485583.333333332</v>
      </c>
      <c r="G2" s="4">
        <f t="shared" si="0"/>
        <v>18485583.333333332</v>
      </c>
      <c r="H2" s="4">
        <f t="shared" si="0"/>
        <v>18485583.333333332</v>
      </c>
      <c r="I2" s="4">
        <f t="shared" si="0"/>
        <v>18485583.333333332</v>
      </c>
      <c r="J2" s="4">
        <f t="shared" si="0"/>
        <v>18485583.333333332</v>
      </c>
      <c r="K2" s="4">
        <f t="shared" si="0"/>
        <v>18485583.333333332</v>
      </c>
      <c r="L2" s="4">
        <f t="shared" si="0"/>
        <v>18485583.333333332</v>
      </c>
      <c r="M2" s="4">
        <f t="shared" si="0"/>
        <v>18485583.333333332</v>
      </c>
      <c r="N2" s="4">
        <f t="shared" si="0"/>
        <v>18485583.333333332</v>
      </c>
      <c r="O2" s="4">
        <f t="shared" si="0"/>
        <v>18485583.333333332</v>
      </c>
      <c r="P2" s="4">
        <f t="shared" si="0"/>
        <v>18485583.333333332</v>
      </c>
      <c r="Q2" s="4">
        <f t="shared" si="0"/>
        <v>18485583.333333332</v>
      </c>
      <c r="R2" s="4">
        <f t="shared" si="0"/>
        <v>18485583.333333332</v>
      </c>
      <c r="S2" s="4">
        <f t="shared" si="0"/>
        <v>18485583.333333332</v>
      </c>
      <c r="T2" s="4">
        <f t="shared" si="0"/>
        <v>18485583.333333332</v>
      </c>
      <c r="U2" s="4">
        <f t="shared" si="0"/>
        <v>18485583.333333332</v>
      </c>
      <c r="V2" s="4">
        <f t="shared" si="0"/>
        <v>18485583.333333332</v>
      </c>
      <c r="W2" s="4">
        <f t="shared" si="0"/>
        <v>18485583.333333332</v>
      </c>
      <c r="X2" s="4">
        <f t="shared" si="0"/>
        <v>18485583.333333332</v>
      </c>
      <c r="Y2" s="4">
        <f t="shared" si="0"/>
        <v>18485583.333333332</v>
      </c>
      <c r="Z2" s="4">
        <f t="shared" si="0"/>
        <v>18485583.333333332</v>
      </c>
      <c r="AA2" s="4">
        <f t="shared" si="0"/>
        <v>18485583.333333332</v>
      </c>
      <c r="AB2" s="4">
        <f t="shared" si="0"/>
        <v>18485583.333333332</v>
      </c>
      <c r="AC2" s="4">
        <f t="shared" si="0"/>
        <v>18485583.333333332</v>
      </c>
      <c r="AD2" s="4">
        <f t="shared" si="0"/>
        <v>18485583.333333332</v>
      </c>
      <c r="AE2" s="4">
        <f t="shared" si="0"/>
        <v>18485583.333333332</v>
      </c>
      <c r="AF2" s="4"/>
      <c r="AG2" s="4"/>
      <c r="AH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s="10">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s="4">
        <f>B$5*('BNVP-HDVs-psgr'!B$8/'BNVP-HDVs-psgr'!B$5)</f>
        <v>21579542.406985551</v>
      </c>
      <c r="C8" s="4">
        <f>C$5*('BNVP-HDVs-psgr'!C$8/'BNVP-HDVs-psgr'!C$5)</f>
        <v>19856732.210481171</v>
      </c>
      <c r="D8" s="4">
        <f>D$5*('BNVP-HDVs-psgr'!D$8/'BNVP-HDVs-psgr'!D$5)</f>
        <v>19486467.995011531</v>
      </c>
      <c r="E8" s="4">
        <f>E$5*('BNVP-HDVs-psgr'!E$8/'BNVP-HDVs-psgr'!E$5)</f>
        <v>19094325.310472459</v>
      </c>
      <c r="F8" s="4">
        <f>F$5*('BNVP-HDVs-psgr'!F$8/'BNVP-HDVs-psgr'!F$5)</f>
        <v>18664367.340514027</v>
      </c>
      <c r="G8" s="4">
        <f>G$5*('BNVP-HDVs-psgr'!G$8/'BNVP-HDVs-psgr'!G$5)</f>
        <v>18310681.921820279</v>
      </c>
      <c r="H8" s="4">
        <f>H$5*('BNVP-HDVs-psgr'!H$8/'BNVP-HDVs-psgr'!H$5)</f>
        <v>17955898.238041628</v>
      </c>
      <c r="I8" s="4">
        <f>I$5*('BNVP-HDVs-psgr'!I$8/'BNVP-HDVs-psgr'!I$5)</f>
        <v>17607379.344807211</v>
      </c>
      <c r="J8" s="4">
        <f>J$5*('BNVP-HDVs-psgr'!J$8/'BNVP-HDVs-psgr'!J$5)</f>
        <v>17309492.414468259</v>
      </c>
      <c r="K8" s="4">
        <f>K$5*('BNVP-HDVs-psgr'!K$8/'BNVP-HDVs-psgr'!K$5)</f>
        <v>17024806.726079203</v>
      </c>
      <c r="L8" s="4">
        <f>L$5*('BNVP-HDVs-psgr'!L$8/'BNVP-HDVs-psgr'!L$5)</f>
        <v>16754554.827638643</v>
      </c>
      <c r="M8" s="4">
        <f>M$5*('BNVP-HDVs-psgr'!M$8/'BNVP-HDVs-psgr'!M$5)</f>
        <v>16496180.019116851</v>
      </c>
      <c r="N8" s="4">
        <f>N$5*('BNVP-HDVs-psgr'!N$8/'BNVP-HDVs-psgr'!N$5)</f>
        <v>16248133.982625717</v>
      </c>
      <c r="O8" s="4">
        <f>O$5*('BNVP-HDVs-psgr'!O$8/'BNVP-HDVs-psgr'!O$5)</f>
        <v>16003688.757997207</v>
      </c>
      <c r="P8" s="4">
        <f>P$5*('BNVP-HDVs-psgr'!P$8/'BNVP-HDVs-psgr'!P$5)</f>
        <v>15769329.399476461</v>
      </c>
      <c r="Q8" s="4">
        <f>Q$5*('BNVP-HDVs-psgr'!Q$8/'BNVP-HDVs-psgr'!Q$5)</f>
        <v>15545923.900171751</v>
      </c>
      <c r="R8" s="4">
        <f>R$5*('BNVP-HDVs-psgr'!R$8/'BNVP-HDVs-psgr'!R$5)</f>
        <v>15336628.909689769</v>
      </c>
      <c r="S8" s="4">
        <f>S$5*('BNVP-HDVs-psgr'!S$8/'BNVP-HDVs-psgr'!S$5)</f>
        <v>15137013.272035809</v>
      </c>
      <c r="T8" s="4">
        <f>T$5*('BNVP-HDVs-psgr'!T$8/'BNVP-HDVs-psgr'!T$5)</f>
        <v>14945729.025932252</v>
      </c>
      <c r="U8" s="4">
        <f>U$5*('BNVP-HDVs-psgr'!U$8/'BNVP-HDVs-psgr'!U$5)</f>
        <v>14766445.961533349</v>
      </c>
      <c r="V8" s="4">
        <f>V$5*('BNVP-HDVs-psgr'!V$8/'BNVP-HDVs-psgr'!V$5)</f>
        <v>14594757.355192294</v>
      </c>
      <c r="W8" s="4">
        <f>W$5*('BNVP-HDVs-psgr'!W$8/'BNVP-HDVs-psgr'!W$5)</f>
        <v>14431189.402407449</v>
      </c>
      <c r="X8" s="4">
        <f>X$5*('BNVP-HDVs-psgr'!X$8/'BNVP-HDVs-psgr'!X$5)</f>
        <v>14275628.118972393</v>
      </c>
      <c r="Y8" s="4">
        <f>Y$5*('BNVP-HDVs-psgr'!Y$8/'BNVP-HDVs-psgr'!Y$5)</f>
        <v>14128022.431549083</v>
      </c>
      <c r="Z8" s="4">
        <f>Z$5*('BNVP-HDVs-psgr'!Z$8/'BNVP-HDVs-psgr'!Z$5)</f>
        <v>13986757.924525103</v>
      </c>
      <c r="AA8" s="4">
        <f>AA$5*('BNVP-HDVs-psgr'!AA$8/'BNVP-HDVs-psgr'!AA$5)</f>
        <v>13852318.999029025</v>
      </c>
      <c r="AB8" s="4">
        <f>AB$5*('BNVP-HDVs-psgr'!AB$8/'BNVP-HDVs-psgr'!AB$5)</f>
        <v>13724553.906988306</v>
      </c>
      <c r="AC8" s="4">
        <f>AC$5*('BNVP-HDVs-psgr'!AC$8/'BNVP-HDVs-psgr'!AC$5)</f>
        <v>13602778.452599602</v>
      </c>
      <c r="AD8" s="4">
        <f>AD$5*('BNVP-HDVs-psgr'!AD$8/'BNVP-HDVs-psgr'!AD$5)</f>
        <v>13486285.883625368</v>
      </c>
      <c r="AE8" s="4">
        <f>AE$5*('BNVP-HDVs-psgr'!AE$8/'BNVP-HDVs-psgr'!AE$5)</f>
        <v>13369855.275451548</v>
      </c>
      <c r="AF8" s="4"/>
      <c r="AG8" s="4"/>
      <c r="AH8" s="4"/>
      <c r="AI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1640625" defaultRowHeight="14.5" x14ac:dyDescent="0.35"/>
  <cols>
    <col min="1" max="1" width="24.453125" customWidth="1"/>
  </cols>
  <sheetData>
    <row r="1" spans="1:35" x14ac:dyDescent="0.35">
      <c r="A1" s="1" t="s">
        <v>231</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3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Y23" sqref="Y23"/>
    </sheetView>
  </sheetViews>
  <sheetFormatPr defaultColWidth="8.81640625" defaultRowHeight="14.5" x14ac:dyDescent="0.35"/>
  <cols>
    <col min="1" max="1" width="24.453125" customWidth="1"/>
  </cols>
  <sheetData>
    <row r="1" spans="1:35" x14ac:dyDescent="0.35">
      <c r="A1" s="1" t="s">
        <v>231</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3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3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3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3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3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3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3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13</vt:i4>
      </vt:variant>
    </vt:vector>
  </HeadingPairs>
  <TitlesOfParts>
    <vt:vector size="50" baseType="lpstr">
      <vt:lpstr>About</vt:lpstr>
      <vt:lpstr>AEO 2023 Table 38</vt:lpstr>
      <vt:lpstr>AEO 2022 Table 38</vt:lpstr>
      <vt:lpstr>AEO 2023 Table 39</vt:lpstr>
      <vt:lpstr>AEO 2022 Table 39</vt:lpstr>
      <vt:lpstr>AEO 2023 Table 42</vt:lpstr>
      <vt:lpstr>AEO 2022 Table 42</vt:lpstr>
      <vt:lpstr>AEO 2023 Table 44</vt:lpstr>
      <vt:lpstr>AEO 2022 Table 44</vt:lpstr>
      <vt:lpstr>AEO 2023 Table 49</vt:lpstr>
      <vt:lpstr>AEO 2022 Table 49</vt:lpstr>
      <vt:lpstr>AEO 2023 Table 52</vt:lpstr>
      <vt:lpstr>AEO 2022 Table 52</vt:lpstr>
      <vt:lpstr>AEO 2021 Table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cp:lastPrinted>2023-04-17T15:38:27Z</cp:lastPrinted>
  <dcterms:created xsi:type="dcterms:W3CDTF">2017-07-01T03:43:09Z</dcterms:created>
  <dcterms:modified xsi:type="dcterms:W3CDTF">2023-09-27T14:47:40Z</dcterms:modified>
</cp:coreProperties>
</file>