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fuels\BS\"/>
    </mc:Choice>
  </mc:AlternateContent>
  <xr:revisionPtr revIDLastSave="0" documentId="13_ncr:1_{F9B4457E-2F5C-4DBF-A56C-29447C23A070}" xr6:coauthVersionLast="47" xr6:coauthVersionMax="47" xr10:uidLastSave="{00000000-0000-0000-0000-000000000000}"/>
  <bookViews>
    <workbookView xWindow="15345" yWindow="-16320" windowWidth="29040" windowHeight="15840" tabRatio="955" xr2:uid="{00000000-000D-0000-FFFF-FFFF00000000}"/>
  </bookViews>
  <sheets>
    <sheet name="About" sheetId="1" r:id="rId1"/>
    <sheet name="Subsidies Paid" sheetId="12" r:id="rId2"/>
    <sheet name="AEO21 Table 1" sheetId="3" r:id="rId3"/>
    <sheet name="AEO22 Table 1" sheetId="21" r:id="rId4"/>
    <sheet name="AEO21 Table 8" sheetId="9" r:id="rId5"/>
    <sheet name="AEO22 Table 8" sheetId="22" r:id="rId6"/>
    <sheet name="AEO21 Table 11" sheetId="6" r:id="rId7"/>
    <sheet name="AEO22 Table 11" sheetId="23" r:id="rId8"/>
    <sheet name="Calculations" sheetId="14" r:id="rId9"/>
    <sheet name="Wind PV Calcs" sheetId="20" r:id="rId10"/>
    <sheet name="Monetizing Tax Credit Penalty" sheetId="17" r:id="rId11"/>
    <sheet name="BS-BSfTFpEUP" sheetId="10" r:id="rId12"/>
    <sheet name="BS-BSpUEO-PreRet" sheetId="11" r:id="rId13"/>
    <sheet name="BS-BSpUEO-PreNonRet" sheetId="18" r:id="rId14"/>
    <sheet name="BS-BSpUEO-NewBlt" sheetId="19" r:id="rId15"/>
    <sheet name="BS-BSpUECB" sheetId="16" r:id="rId16"/>
    <sheet name="JCT Table 1_Notes" sheetId="15" r:id="rId17"/>
  </sheets>
  <definedNames>
    <definedName name="dollars_2020_2012">About!$A$76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4" l="1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E82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E77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E75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D57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D56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D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2" i="14"/>
  <c r="D37" i="14"/>
  <c r="E37" i="14"/>
  <c r="F37" i="14"/>
  <c r="G37" i="14"/>
  <c r="H37" i="14"/>
  <c r="I37" i="14"/>
  <c r="J37" i="14"/>
  <c r="K37" i="14"/>
  <c r="L37" i="14"/>
  <c r="M37" i="14"/>
  <c r="C37" i="14"/>
  <c r="P7" i="12"/>
  <c r="Q7" i="12"/>
  <c r="R7" i="12"/>
  <c r="S7" i="12"/>
  <c r="O7" i="12"/>
  <c r="D26" i="14" l="1"/>
  <c r="E26" i="14"/>
  <c r="F26" i="14"/>
  <c r="G26" i="14"/>
  <c r="H26" i="14"/>
  <c r="I26" i="14"/>
  <c r="J26" i="14"/>
  <c r="K26" i="14"/>
  <c r="L26" i="14"/>
  <c r="M26" i="14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C26" i="14"/>
  <c r="P19" i="14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I12" i="14" s="1"/>
  <c r="J12" i="14" s="1"/>
  <c r="K12" i="14" s="1"/>
  <c r="C12" i="14"/>
  <c r="P5" i="14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N37" i="14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C7" i="14"/>
  <c r="B7" i="16" s="1"/>
  <c r="I14" i="14"/>
  <c r="H14" i="16" s="1"/>
  <c r="J14" i="14"/>
  <c r="I14" i="16" s="1"/>
  <c r="K14" i="14"/>
  <c r="J14" i="16" s="1"/>
  <c r="C50" i="14" l="1"/>
  <c r="C32" i="14"/>
  <c r="C38" i="14"/>
  <c r="C45" i="14"/>
  <c r="C49" i="14"/>
  <c r="D105" i="14"/>
  <c r="D107" i="14"/>
  <c r="C51" i="14" l="1"/>
  <c r="A30" i="17"/>
  <c r="Q14" i="16" l="1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C14" i="14"/>
  <c r="B14" i="16" s="1"/>
  <c r="D14" i="14"/>
  <c r="C14" i="16" s="1"/>
  <c r="E14" i="14"/>
  <c r="D14" i="16" s="1"/>
  <c r="F14" i="14"/>
  <c r="E14" i="16" s="1"/>
  <c r="G14" i="14"/>
  <c r="F14" i="16" s="1"/>
  <c r="H14" i="14"/>
  <c r="G14" i="16" s="1"/>
  <c r="G11" i="12"/>
  <c r="H11" i="12"/>
  <c r="I11" i="12"/>
  <c r="F11" i="12"/>
  <c r="N10" i="12"/>
  <c r="C6" i="19" s="1"/>
  <c r="D6" i="19" s="1"/>
  <c r="E6" i="19" s="1"/>
  <c r="F6" i="19" s="1"/>
  <c r="M10" i="12"/>
  <c r="B6" i="19" s="1"/>
  <c r="L10" i="12"/>
  <c r="M11" i="12" l="1"/>
  <c r="B14" i="19" s="1"/>
  <c r="L11" i="12"/>
  <c r="C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51" i="14" l="1"/>
  <c r="E51" i="14" s="1"/>
  <c r="D82" i="14" l="1"/>
  <c r="C39" i="14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B2" i="19" s="1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90" i="14"/>
  <c r="E98" i="14" s="1"/>
  <c r="F90" i="14"/>
  <c r="F98" i="14" s="1"/>
  <c r="G90" i="14"/>
  <c r="G98" i="14" s="1"/>
  <c r="H90" i="14"/>
  <c r="H98" i="14" s="1"/>
  <c r="I90" i="14"/>
  <c r="I98" i="14" s="1"/>
  <c r="J90" i="14"/>
  <c r="J98" i="14" s="1"/>
  <c r="K90" i="14"/>
  <c r="K98" i="14" s="1"/>
  <c r="L90" i="14"/>
  <c r="L98" i="14" s="1"/>
  <c r="M90" i="14"/>
  <c r="M98" i="14" s="1"/>
  <c r="N90" i="14"/>
  <c r="N98" i="14" s="1"/>
  <c r="O90" i="14"/>
  <c r="O98" i="14" s="1"/>
  <c r="P90" i="14"/>
  <c r="P98" i="14" s="1"/>
  <c r="Q90" i="14"/>
  <c r="Q98" i="14" s="1"/>
  <c r="R90" i="14"/>
  <c r="R98" i="14" s="1"/>
  <c r="S90" i="14"/>
  <c r="S98" i="14" s="1"/>
  <c r="T90" i="14"/>
  <c r="T98" i="14" s="1"/>
  <c r="U90" i="14"/>
  <c r="U98" i="14" s="1"/>
  <c r="V90" i="14"/>
  <c r="V98" i="14" s="1"/>
  <c r="W90" i="14"/>
  <c r="W98" i="14" s="1"/>
  <c r="X90" i="14"/>
  <c r="X98" i="14" s="1"/>
  <c r="Y90" i="14"/>
  <c r="Y98" i="14" s="1"/>
  <c r="Z90" i="14"/>
  <c r="Z98" i="14" s="1"/>
  <c r="AA90" i="14"/>
  <c r="AA98" i="14" s="1"/>
  <c r="AB90" i="14"/>
  <c r="AB98" i="14" s="1"/>
  <c r="AC90" i="14"/>
  <c r="AC98" i="14" s="1"/>
  <c r="AD90" i="14"/>
  <c r="AD98" i="14" s="1"/>
  <c r="AE90" i="14"/>
  <c r="AE98" i="14" s="1"/>
  <c r="AF90" i="14"/>
  <c r="AF98" i="14" s="1"/>
  <c r="AG90" i="14"/>
  <c r="AG98" i="14" s="1"/>
  <c r="AH90" i="14"/>
  <c r="AH98" i="14" s="1"/>
  <c r="E83" i="14"/>
  <c r="E91" i="14" s="1"/>
  <c r="E99" i="14" s="1"/>
  <c r="F83" i="14"/>
  <c r="F91" i="14" s="1"/>
  <c r="F99" i="14" s="1"/>
  <c r="G83" i="14"/>
  <c r="G91" i="14" s="1"/>
  <c r="G99" i="14" s="1"/>
  <c r="H83" i="14"/>
  <c r="H91" i="14" s="1"/>
  <c r="H99" i="14" s="1"/>
  <c r="I83" i="14"/>
  <c r="I91" i="14" s="1"/>
  <c r="I99" i="14" s="1"/>
  <c r="J83" i="14"/>
  <c r="J91" i="14" s="1"/>
  <c r="J99" i="14" s="1"/>
  <c r="K83" i="14"/>
  <c r="K91" i="14" s="1"/>
  <c r="K99" i="14" s="1"/>
  <c r="L83" i="14"/>
  <c r="L91" i="14" s="1"/>
  <c r="L99" i="14" s="1"/>
  <c r="M83" i="14"/>
  <c r="M91" i="14" s="1"/>
  <c r="M99" i="14" s="1"/>
  <c r="N83" i="14"/>
  <c r="N91" i="14" s="1"/>
  <c r="N99" i="14" s="1"/>
  <c r="O83" i="14"/>
  <c r="O91" i="14" s="1"/>
  <c r="O99" i="14" s="1"/>
  <c r="P83" i="14"/>
  <c r="P91" i="14" s="1"/>
  <c r="P99" i="14" s="1"/>
  <c r="Q83" i="14"/>
  <c r="Q91" i="14" s="1"/>
  <c r="Q99" i="14" s="1"/>
  <c r="R83" i="14"/>
  <c r="R91" i="14" s="1"/>
  <c r="R99" i="14" s="1"/>
  <c r="S83" i="14"/>
  <c r="S91" i="14" s="1"/>
  <c r="S99" i="14" s="1"/>
  <c r="T83" i="14"/>
  <c r="T91" i="14" s="1"/>
  <c r="T99" i="14" s="1"/>
  <c r="U83" i="14"/>
  <c r="U91" i="14" s="1"/>
  <c r="U99" i="14" s="1"/>
  <c r="V83" i="14"/>
  <c r="V91" i="14" s="1"/>
  <c r="V99" i="14" s="1"/>
  <c r="W83" i="14"/>
  <c r="W91" i="14" s="1"/>
  <c r="W99" i="14" s="1"/>
  <c r="X83" i="14"/>
  <c r="X91" i="14" s="1"/>
  <c r="X99" i="14" s="1"/>
  <c r="Y83" i="14"/>
  <c r="Y91" i="14" s="1"/>
  <c r="Y99" i="14" s="1"/>
  <c r="Z83" i="14"/>
  <c r="Z91" i="14" s="1"/>
  <c r="Z99" i="14" s="1"/>
  <c r="AA83" i="14"/>
  <c r="AA91" i="14" s="1"/>
  <c r="AA99" i="14" s="1"/>
  <c r="AB83" i="14"/>
  <c r="AB91" i="14" s="1"/>
  <c r="AB99" i="14" s="1"/>
  <c r="AC83" i="14"/>
  <c r="AC91" i="14" s="1"/>
  <c r="AC99" i="14" s="1"/>
  <c r="AD83" i="14"/>
  <c r="AD91" i="14" s="1"/>
  <c r="AD99" i="14" s="1"/>
  <c r="AE83" i="14"/>
  <c r="AE91" i="14" s="1"/>
  <c r="AE99" i="14" s="1"/>
  <c r="AF83" i="14"/>
  <c r="AF91" i="14" s="1"/>
  <c r="AF99" i="14" s="1"/>
  <c r="AG83" i="14"/>
  <c r="AG91" i="14" s="1"/>
  <c r="AG99" i="14" s="1"/>
  <c r="AH83" i="14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85" i="14"/>
  <c r="E93" i="14" s="1"/>
  <c r="E101" i="14" s="1"/>
  <c r="F85" i="14"/>
  <c r="F93" i="14" s="1"/>
  <c r="F101" i="14" s="1"/>
  <c r="G85" i="14"/>
  <c r="G93" i="14" s="1"/>
  <c r="G101" i="14" s="1"/>
  <c r="H85" i="14"/>
  <c r="H93" i="14" s="1"/>
  <c r="H101" i="14" s="1"/>
  <c r="I85" i="14"/>
  <c r="I93" i="14" s="1"/>
  <c r="I101" i="14" s="1"/>
  <c r="J85" i="14"/>
  <c r="J93" i="14" s="1"/>
  <c r="J101" i="14" s="1"/>
  <c r="K85" i="14"/>
  <c r="K93" i="14" s="1"/>
  <c r="K101" i="14" s="1"/>
  <c r="L85" i="14"/>
  <c r="L93" i="14" s="1"/>
  <c r="L101" i="14" s="1"/>
  <c r="M85" i="14"/>
  <c r="M93" i="14" s="1"/>
  <c r="M101" i="14" s="1"/>
  <c r="N85" i="14"/>
  <c r="N93" i="14" s="1"/>
  <c r="N101" i="14" s="1"/>
  <c r="O85" i="14"/>
  <c r="O93" i="14" s="1"/>
  <c r="O101" i="14" s="1"/>
  <c r="P85" i="14"/>
  <c r="P93" i="14" s="1"/>
  <c r="P101" i="14" s="1"/>
  <c r="Q85" i="14"/>
  <c r="Q93" i="14" s="1"/>
  <c r="Q101" i="14" s="1"/>
  <c r="R85" i="14"/>
  <c r="R93" i="14" s="1"/>
  <c r="R101" i="14" s="1"/>
  <c r="S85" i="14"/>
  <c r="S93" i="14" s="1"/>
  <c r="S101" i="14" s="1"/>
  <c r="T85" i="14"/>
  <c r="T93" i="14" s="1"/>
  <c r="T101" i="14" s="1"/>
  <c r="U85" i="14"/>
  <c r="U93" i="14" s="1"/>
  <c r="U101" i="14" s="1"/>
  <c r="V85" i="14"/>
  <c r="V93" i="14" s="1"/>
  <c r="V101" i="14" s="1"/>
  <c r="W85" i="14"/>
  <c r="W93" i="14" s="1"/>
  <c r="W101" i="14" s="1"/>
  <c r="X85" i="14"/>
  <c r="X93" i="14" s="1"/>
  <c r="X101" i="14" s="1"/>
  <c r="Y85" i="14"/>
  <c r="Y93" i="14" s="1"/>
  <c r="Y101" i="14" s="1"/>
  <c r="Z85" i="14"/>
  <c r="Z93" i="14" s="1"/>
  <c r="Z101" i="14" s="1"/>
  <c r="AA85" i="14"/>
  <c r="AA93" i="14" s="1"/>
  <c r="AA101" i="14" s="1"/>
  <c r="AB85" i="14"/>
  <c r="AB93" i="14" s="1"/>
  <c r="AB101" i="14" s="1"/>
  <c r="AC85" i="14"/>
  <c r="AC93" i="14" s="1"/>
  <c r="AC101" i="14" s="1"/>
  <c r="AD85" i="14"/>
  <c r="AD93" i="14" s="1"/>
  <c r="AD101" i="14" s="1"/>
  <c r="AE85" i="14"/>
  <c r="AE93" i="14" s="1"/>
  <c r="AE101" i="14" s="1"/>
  <c r="AF85" i="14"/>
  <c r="AF93" i="14" s="1"/>
  <c r="AF101" i="14" s="1"/>
  <c r="AG85" i="14"/>
  <c r="AG93" i="14" s="1"/>
  <c r="AG101" i="14" s="1"/>
  <c r="AH85" i="14"/>
  <c r="AH93" i="14" s="1"/>
  <c r="AH101" i="14" s="1"/>
  <c r="D69" i="14"/>
  <c r="E63" i="14"/>
  <c r="F63" i="14"/>
  <c r="G63" i="14"/>
  <c r="H63" i="14"/>
  <c r="K69" i="14"/>
  <c r="L69" i="14"/>
  <c r="M63" i="14"/>
  <c r="N63" i="14"/>
  <c r="O63" i="14"/>
  <c r="P63" i="14"/>
  <c r="R69" i="14"/>
  <c r="S69" i="14"/>
  <c r="T69" i="14"/>
  <c r="U63" i="14"/>
  <c r="V63" i="14"/>
  <c r="W63" i="14"/>
  <c r="X63" i="14"/>
  <c r="Z69" i="14"/>
  <c r="AA69" i="14"/>
  <c r="AB69" i="14"/>
  <c r="AC63" i="14"/>
  <c r="AD63" i="14"/>
  <c r="AE63" i="14"/>
  <c r="AF63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C7" i="16" s="1"/>
  <c r="E7" i="14"/>
  <c r="D7" i="16" s="1"/>
  <c r="F7" i="14"/>
  <c r="E7" i="16" s="1"/>
  <c r="G7" i="14"/>
  <c r="F7" i="16" s="1"/>
  <c r="H7" i="14"/>
  <c r="G7" i="16" s="1"/>
  <c r="I7" i="14"/>
  <c r="H7" i="16" s="1"/>
  <c r="J7" i="14"/>
  <c r="I7" i="16" s="1"/>
  <c r="K7" i="14"/>
  <c r="J7" i="16" s="1"/>
  <c r="L7" i="14"/>
  <c r="K7" i="16" s="1"/>
  <c r="M7" i="14"/>
  <c r="L7" i="16" s="1"/>
  <c r="E81" i="14"/>
  <c r="E86" i="14" s="1"/>
  <c r="D67" i="14"/>
  <c r="C27" i="14"/>
  <c r="B10" i="16" s="1"/>
  <c r="D27" i="14"/>
  <c r="C10" i="16" s="1"/>
  <c r="E27" i="14"/>
  <c r="D10" i="16" s="1"/>
  <c r="F27" i="14"/>
  <c r="E10" i="16" s="1"/>
  <c r="G27" i="14"/>
  <c r="F10" i="16" s="1"/>
  <c r="H27" i="14"/>
  <c r="G10" i="16" s="1"/>
  <c r="I27" i="14"/>
  <c r="H10" i="16" s="1"/>
  <c r="J27" i="14"/>
  <c r="I10" i="16" s="1"/>
  <c r="K27" i="14"/>
  <c r="J10" i="16" s="1"/>
  <c r="L27" i="14"/>
  <c r="K10" i="16" s="1"/>
  <c r="M27" i="14"/>
  <c r="L10" i="16" s="1"/>
  <c r="C21" i="14"/>
  <c r="B8" i="16" s="1"/>
  <c r="D21" i="14"/>
  <c r="C8" i="16" s="1"/>
  <c r="E21" i="14"/>
  <c r="D8" i="16" s="1"/>
  <c r="F21" i="14"/>
  <c r="E8" i="16" s="1"/>
  <c r="G21" i="14"/>
  <c r="F8" i="16" s="1"/>
  <c r="H21" i="14"/>
  <c r="G8" i="16" s="1"/>
  <c r="I21" i="14"/>
  <c r="H8" i="16" s="1"/>
  <c r="J21" i="14"/>
  <c r="I8" i="16" s="1"/>
  <c r="K21" i="14"/>
  <c r="J8" i="16" s="1"/>
  <c r="L21" i="14"/>
  <c r="K8" i="16" s="1"/>
  <c r="I12" i="12"/>
  <c r="H12" i="12"/>
  <c r="G12" i="12"/>
  <c r="F12" i="12"/>
  <c r="K10" i="12"/>
  <c r="K11" i="12" s="1"/>
  <c r="J10" i="12"/>
  <c r="J11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F81" i="14"/>
  <c r="F86" i="14" s="1"/>
  <c r="M21" i="14"/>
  <c r="L8" i="16" s="1"/>
  <c r="N7" i="14"/>
  <c r="M7" i="16" s="1"/>
  <c r="D39" i="14"/>
  <c r="F39" i="14"/>
  <c r="E67" i="14"/>
  <c r="N21" i="14"/>
  <c r="M8" i="16" s="1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C4" i="11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F4" i="11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Q27" i="14"/>
  <c r="P10" i="16" s="1"/>
  <c r="F14" i="10"/>
  <c r="F11" i="10"/>
  <c r="F19" i="10"/>
  <c r="F10" i="10"/>
  <c r="F18" i="10"/>
  <c r="H33" i="14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33" i="14"/>
  <c r="K61" i="14"/>
  <c r="J64" i="14"/>
  <c r="I4" i="10" s="1"/>
  <c r="U21" i="14"/>
  <c r="T8" i="16" s="1"/>
  <c r="L109" i="14"/>
  <c r="K51" i="14"/>
  <c r="I3" i="10"/>
  <c r="I17" i="10" s="1"/>
  <c r="L58" i="14"/>
  <c r="L4" i="11" l="1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<sst xmlns="http://schemas.openxmlformats.org/spreadsheetml/2006/main" count="1580" uniqueCount="692">
  <si>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</si>
  <si>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</si>
  <si>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</si>
  <si>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</si>
  <si>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</si>
  <si>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</si>
  <si>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</si>
  <si>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</si>
  <si>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</si>
  <si>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</si>
  <si>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</si>
  <si>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</si>
  <si>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</si>
  <si>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</si>
  <si>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</si>
  <si>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</si>
  <si>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</si>
  <si>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</si>
  <si>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</si>
  <si>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</si>
  <si>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</si>
  <si>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</si>
  <si>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</si>
  <si>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</si>
  <si>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</si>
  <si>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</si>
  <si>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</si>
  <si>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</si>
  <si>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</si>
  <si>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</si>
  <si>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</si>
  <si>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</si>
  <si>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</si>
  <si>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</si>
  <si>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</si>
  <si>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</si>
  <si>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</si>
  <si>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</si>
  <si>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</si>
  <si>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</si>
  <si>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</si>
  <si>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</si>
  <si>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</si>
  <si>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</si>
  <si>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</si>
  <si>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</si>
  <si>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</si>
  <si>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</si>
  <si>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</si>
  <si>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</si>
  <si>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</si>
  <si>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</si>
  <si>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</si>
  <si>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</si>
  <si>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</si>
  <si>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</si>
  <si>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</si>
  <si>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</si>
  <si>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</si>
  <si>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</si>
  <si>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</si>
  <si>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</si>
  <si>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</si>
  <si>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</si>
  <si>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</si>
  <si>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</si>
  <si>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</si>
  <si>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</si>
  <si>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</si>
  <si>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</si>
  <si>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</si>
  <si>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</si>
  <si>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</si>
  <si>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</si>
  <si>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</si>
  <si>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</si>
  <si>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</si>
  <si>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</si>
  <si>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</si>
  <si>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</si>
  <si>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</si>
  <si>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</si>
  <si>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</si>
  <si>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</si>
  <si>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</si>
  <si>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</si>
  <si>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</si>
  <si>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</si>
  <si>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</si>
  <si>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</si>
  <si>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</si>
  <si>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</si>
  <si>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</si>
  <si>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</si>
  <si>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</si>
  <si>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</si>
  <si>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</si>
  <si>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</si>
  <si>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</si>
  <si>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</si>
  <si>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</si>
  <si>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</si>
  <si>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</si>
  <si>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</si>
  <si>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</si>
  <si>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</si>
  <si>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</si>
  <si>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</si>
  <si>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</si>
  <si>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</si>
  <si>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</si>
  <si>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</si>
  <si>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</si>
  <si>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</si>
  <si>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</si>
  <si>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</si>
  <si>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</si>
  <si>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</si>
  <si>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</si>
  <si>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</si>
  <si>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</si>
  <si>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</si>
  <si>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</si>
  <si>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</si>
  <si>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</si>
  <si>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</si>
  <si>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</si>
  <si>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</si>
  <si>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</si>
  <si>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</si>
  <si>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</si>
  <si>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</si>
  <si>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</si>
  <si>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</si>
  <si>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</si>
  <si>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</si>
  <si>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</si>
  <si>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</si>
  <si>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</si>
  <si>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</si>
  <si>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</si>
  <si>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</si>
  <si>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</si>
  <si>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</si>
  <si>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</si>
  <si>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</si>
  <si>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</si>
  <si>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</si>
  <si>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</si>
  <si>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</si>
  <si>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</si>
  <si>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</si>
  <si>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</si>
  <si>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</si>
  <si>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</si>
  <si>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</si>
  <si>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</si>
  <si>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</si>
  <si>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</si>
  <si>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</si>
  <si>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</si>
  <si>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</si>
  <si>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</si>
  <si>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</si>
  <si>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</si>
  <si>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</si>
  <si>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</si>
  <si>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</si>
  <si>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</si>
  <si>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</si>
  <si>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</si>
  <si>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</si>
  <si>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</si>
  <si>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</si>
  <si>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</si>
  <si>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</si>
  <si>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</si>
  <si>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</si>
  <si>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</si>
  <si>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</si>
  <si>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</si>
  <si>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</si>
  <si>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</si>
  <si>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</si>
  <si>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</si>
  <si>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</si>
  <si>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</si>
  <si>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</si>
  <si>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</si>
  <si>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</si>
  <si>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</si>
  <si>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</si>
  <si>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</si>
  <si>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</si>
  <si>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</si>
  <si>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</si>
  <si>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</si>
  <si>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</si>
  <si>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</si>
  <si>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</si>
  <si>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</si>
  <si>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</si>
  <si>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</si>
  <si>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</si>
  <si>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</si>
  <si>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</si>
  <si>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</si>
  <si>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</si>
  <si>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</si>
  <si>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</si>
  <si>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</si>
  <si>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</si>
  <si>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</si>
  <si>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</si>
  <si>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</si>
  <si>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</si>
  <si>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</si>
  <si>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</si>
  <si>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</si>
  <si>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</si>
  <si>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</si>
  <si>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</si>
  <si>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</si>
  <si>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</si>
  <si>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</si>
  <si>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</si>
  <si>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</si>
  <si>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</si>
  <si>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</si>
  <si>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</si>
  <si>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</si>
  <si>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</si>
  <si>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</si>
  <si>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</si>
  <si>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</si>
  <si>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</si>
  <si>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</si>
  <si>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</si>
  <si>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</si>
  <si>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</si>
  <si>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</si>
  <si>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</si>
  <si>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</si>
  <si>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</si>
  <si>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</si>
  <si>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</si>
  <si>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</si>
  <si>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</si>
  <si>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</si>
  <si>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</si>
  <si>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</si>
  <si>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</si>
  <si>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</si>
  <si>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</si>
  <si>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</si>
  <si>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</si>
  <si>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</si>
  <si>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</si>
  <si>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</si>
  <si>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</si>
  <si>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</si>
  <si>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</si>
  <si>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</si>
  <si>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</si>
  <si>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</si>
  <si>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</si>
  <si>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</si>
  <si>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</si>
  <si>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</si>
  <si>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</si>
  <si>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</si>
  <si>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</si>
  <si>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</si>
  <si>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</si>
  <si>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</si>
  <si>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</si>
  <si>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</si>
  <si>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</si>
  <si>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</si>
  <si>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</si>
  <si>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</si>
  <si>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</si>
  <si>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</si>
  <si>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</si>
  <si>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</si>
  <si>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</si>
  <si>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</si>
  <si>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</si>
  <si>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</si>
  <si>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</si>
  <si>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</si>
  <si>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</si>
  <si>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</si>
  <si>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</si>
  <si>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</si>
  <si>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</si>
  <si>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</si>
  <si>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</si>
  <si>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</si>
  <si>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</si>
  <si>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</si>
  <si>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</si>
  <si>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</si>
  <si>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</si>
  <si>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</si>
  <si>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</si>
  <si>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</si>
  <si>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</si>
  <si>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</si>
  <si>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</si>
  <si>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</si>
  <si>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</si>
  <si>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</si>
  <si>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</si>
  <si>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</si>
  <si>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</si>
  <si>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</si>
  <si>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</si>
  <si>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</si>
  <si>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</si>
  <si>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</si>
  <si>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</si>
  <si>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</si>
  <si>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</si>
  <si>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</si>
  <si>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</si>
  <si>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</si>
  <si>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</si>
  <si>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</si>
  <si>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</si>
  <si>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</si>
  <si>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</si>
  <si>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</si>
  <si>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</si>
  <si>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</si>
  <si>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</si>
  <si>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</si>
  <si>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</si>
  <si>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</si>
  <si>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</si>
  <si>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</si>
  <si>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</si>
  <si>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</si>
  <si>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</si>
  <si>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</si>
  <si>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</si>
  <si>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</si>
  <si>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</si>
  <si>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</si>
  <si>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</si>
  <si>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</si>
  <si>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</si>
  <si>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</si>
  <si>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</si>
  <si>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</si>
  <si>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</si>
  <si>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</si>
  <si>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</si>
  <si>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</si>
  <si>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</si>
  <si>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</si>
  <si>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</si>
  <si>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</si>
  <si>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</si>
  <si>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</si>
  <si>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</si>
  <si>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</si>
  <si>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</si>
  <si>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</si>
  <si>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</si>
  <si>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</si>
  <si>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</si>
  <si>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</si>
  <si>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</si>
  <si>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</si>
  <si>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</si>
  <si>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</si>
  <si>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</si>
  <si>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</si>
  <si>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</si>
  <si>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</si>
  <si>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</si>
  <si>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</si>
  <si>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</si>
  <si>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</si>
  <si>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</si>
  <si>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</si>
  <si>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</si>
  <si>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</si>
  <si>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</si>
  <si>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</si>
  <si>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</si>
  <si>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</si>
  <si>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</si>
  <si>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</si>
  <si>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</si>
  <si>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</si>
  <si>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</si>
  <si>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</si>
  <si>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</si>
  <si>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</si>
  <si>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</si>
  <si>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</si>
  <si>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</si>
  <si>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</si>
  <si>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</si>
  <si>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</si>
  <si>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</si>
  <si>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</si>
  <si>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</si>
  <si>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</si>
  <si>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</si>
  <si>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</si>
  <si>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</si>
  <si>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</si>
  <si>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</si>
  <si>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</si>
  <si>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</si>
  <si>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</si>
  <si>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</si>
  <si>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</si>
  <si>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</si>
  <si>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</si>
  <si>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</si>
  <si>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</si>
  <si>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</si>
  <si>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</si>
  <si>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</si>
  <si>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</si>
  <si>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</si>
  <si>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</si>
  <si>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</si>
  <si>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</si>
  <si>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</si>
  <si>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</si>
  <si>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</si>
  <si>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</si>
  <si>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</si>
  <si>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</si>
  <si>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</si>
  <si>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</si>
  <si>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</si>
  <si>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</si>
  <si>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</si>
  <si>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</si>
  <si>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</si>
  <si>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</si>
  <si>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</si>
  <si>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</si>
  <si>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</si>
  <si>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</si>
  <si>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</si>
  <si>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</si>
  <si>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</si>
  <si>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</si>
  <si>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</si>
  <si>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</si>
  <si>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</si>
  <si>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</si>
  <si>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</si>
  <si>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</si>
  <si>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</si>
  <si>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</si>
  <si>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</si>
  <si>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</si>
  <si>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</si>
  <si>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</si>
  <si>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</si>
  <si>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</si>
  <si>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</si>
  <si>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</si>
  <si>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</si>
  <si>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</si>
  <si>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</si>
  <si>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</si>
  <si>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</si>
  <si>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</si>
  <si>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</si>
  <si>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</si>
  <si>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</si>
  <si>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</si>
  <si>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</si>
  <si>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</si>
  <si>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</si>
  <si>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</si>
  <si>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</si>
  <si>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</si>
  <si>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</si>
  <si>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</si>
  <si>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</si>
  <si>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</si>
  <si>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</si>
  <si>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</si>
  <si>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</si>
  <si>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</si>
  <si>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</si>
  <si>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</si>
  <si>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</si>
  <si>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</si>
  <si>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</si>
  <si>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</si>
  <si>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</si>
  <si>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</si>
  <si>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</si>
  <si>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</si>
  <si>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</si>
  <si>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</si>
  <si>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</si>
  <si>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</si>
  <si>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</si>
  <si>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</si>
  <si>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</si>
  <si>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</si>
  <si>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</si>
  <si>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</si>
  <si>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</si>
  <si>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</si>
  <si>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</si>
  <si>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</si>
  <si>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</si>
  <si>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</si>
  <si>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</si>
  <si>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</si>
  <si>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</si>
  <si>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</si>
  <si>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</si>
  <si>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</si>
  <si>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</si>
  <si>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</si>
  <si>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</si>
  <si>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</si>
  <si>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</si>
  <si>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</si>
  <si>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</si>
  <si>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</si>
  <si>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</si>
  <si>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</si>
  <si>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</si>
  <si>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</si>
  <si>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</si>
  <si>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</si>
  <si>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</si>
  <si>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</si>
  <si>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</si>
  <si>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</si>
  <si>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</si>
  <si>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</si>
  <si>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</si>
  <si>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</si>
  <si>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</si>
  <si>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</si>
  <si>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</si>
  <si>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</si>
  <si>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</si>
  <si>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</si>
  <si>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</si>
  <si>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</si>
  <si>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</si>
  <si>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</si>
  <si>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</si>
  <si>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</si>
  <si>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</si>
  <si>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</si>
  <si>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</si>
  <si>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</si>
  <si>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</si>
  <si>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</si>
  <si>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</si>
  <si>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</si>
  <si>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</si>
  <si>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</si>
  <si>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</si>
  <si>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</si>
  <si>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</si>
  <si>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</si>
  <si>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</si>
  <si>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</si>
  <si>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</si>
  <si>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</si>
  <si>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</si>
  <si>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</si>
  <si>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</si>
  <si>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</si>
  <si>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</si>
  <si>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</si>
  <si>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</si>
  <si>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</si>
  <si>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</si>
  <si>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</si>
  <si>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</si>
  <si>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</si>
  <si>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</si>
  <si>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</si>
  <si>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</si>
  <si>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</si>
  <si>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</si>
  <si>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</si>
  <si>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</si>
  <si>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</si>
  <si>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</si>
  <si>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</si>
  <si>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</si>
  <si>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</si>
  <si>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</si>
  <si>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</si>
  <si>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</si>
  <si>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</si>
  <si>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</si>
  <si>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</si>
  <si>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</si>
  <si>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</si>
  <si>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</si>
  <si>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</si>
  <si>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</si>
  <si>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</si>
  <si>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</si>
  <si>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</si>
  <si>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</si>
  <si>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</si>
  <si>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</si>
  <si>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</si>
  <si>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</si>
  <si>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</si>
  <si>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</si>
  <si>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</si>
  <si>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</si>
  <si>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</si>
  <si>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</si>
  <si>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</si>
  <si>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</si>
  <si>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</si>
  <si>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</si>
  <si>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</si>
  <si>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</si>
  <si>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</si>
  <si>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</si>
  <si>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</si>
  <si>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</si>
  <si>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</si>
  <si>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</si>
  <si>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</si>
  <si>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</si>
  <si>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</si>
  <si>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</si>
  <si>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</si>
  <si>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</si>
  <si>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</si>
  <si>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</si>
  <si>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</si>
  <si>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</si>
  <si>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</si>
  <si>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</si>
  <si>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</si>
  <si>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</si>
  <si>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</si>
  <si>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</si>
  <si>
    <t>Civil Nuclear Credit Program</t>
  </si>
  <si>
    <t>https://www.energy.gov/ne/civil-nuclear-credit-program</t>
  </si>
  <si>
    <t>&lt;we use the assumption in the 2022 AEO, which is that funds are used between 2022-2026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</si>
  <si>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</si>
  <si>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</si>
  <si>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12/ Includes grid-connected electricity from wood and wood waste, nonelectric energy from wood, and biofuels heat and coproducts used in the</t>
  </si>
  <si>
    <t>nonelectric energy from renewable sources, such as active and passive solar systems.  Excludes electricity imports using renewable sources</t>
  </si>
  <si>
    <t>3/ Includes grid-connected electricity from wood and wood waste; biomass, such as corn, used for liquid fuels production; and nonelectric</t>
  </si>
  <si>
    <t xml:space="preserve">  West Texas Intermediate Spot Price (dollars per barrel</t>
  </si>
  <si>
    <t>Prices (2021 dollars per unit)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</si>
  <si>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</si>
  <si>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</si>
  <si>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</si>
  <si>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</si>
  <si>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</si>
  <si>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</si>
  <si>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</si>
  <si>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</si>
  <si>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</si>
  <si>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</si>
  <si>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</si>
  <si>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Projections:  EIA, AEO2022 National Energy Modeling System run ref2022.d011222a.</t>
  </si>
  <si>
    <t>Sources: 2021:  U.S. Energy Information Administration (EIA), Short-Term Energy Outlook, November 2021 and EIA,</t>
  </si>
  <si>
    <t>(2021 cents per kilowatthour)</t>
  </si>
  <si>
    <t>Sources:  2021:  U.S. Energy Information Administration (EIA), Short-Term Energy Outlook, November 2021 and EIA,</t>
  </si>
  <si>
    <t>10/ E85 refers to a blend of 85 % ethanol (renewable) and 15 % motor gasoline (nonrenewable).  To address cold starting</t>
  </si>
  <si>
    <t xml:space="preserve"> Petroleum Products (billion 2021 dollars)</t>
  </si>
  <si>
    <t>Net Import Share of Product Supplied (%)</t>
  </si>
  <si>
    <t>Capacity Utilization Rate (%) 19/</t>
  </si>
  <si>
    <t xml:space="preserve">   Ethanol (undenatured)</t>
  </si>
  <si>
    <t>See AEO21 Table 8 &amp; AEO22 Table 8 tabs</t>
  </si>
  <si>
    <t>See AEO21 Table 1 &amp; AEO22 Table 1 tabs</t>
  </si>
  <si>
    <t>See AEO21 Table 11 &amp; AEO22 Table 11 tabs</t>
  </si>
  <si>
    <t>Table 1, Table 8, Table 11</t>
  </si>
  <si>
    <t>2021, 2022</t>
  </si>
  <si>
    <t>Annual Energy Outlook 2021, Annual Energy Outlook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</si>
</sst>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9"/>
      <name val="Calibri"/>
    </font>
    <font>
      <b/>
      <sz val="9"/>
      <name val="Calibri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  <xf numFmtId="0" fontId="20" fillId="0" borderId="0"/>
    <xf numFmtId="0" fontId="20" fillId="0" borderId="5">
      <alignment wrapText="1"/>
    </xf>
    <xf numFmtId="0" fontId="20" fillId="0" borderId="6">
      <alignment wrapText="1"/>
    </xf>
    <xf numFmtId="0" fontId="6" fillId="0" borderId="7">
      <alignment wrapText="1"/>
    </xf>
    <xf numFmtId="0" fontId="6" fillId="0" borderId="8">
      <alignment wrapText="1"/>
    </xf>
    <xf numFmtId="0" fontId="20" fillId="0" borderId="0"/>
    <xf numFmtId="0" fontId="23" fillId="0" borderId="0">
      <alignment horizontal="left"/>
    </xf>
  </cellStyleXfs>
  <cellXfs count="1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2" borderId="0" xfId="0" applyFill="1"/>
    <xf numFmtId="0" fontId="20" fillId="0" borderId="0" xfId="9"/>
    <xf numFmtId="0" fontId="20" fillId="0" borderId="0" xfId="9"/>
    <xf numFmtId="0" fontId="7" fillId="0" borderId="0" xfId="9" applyFont="1"/>
    <xf numFmtId="0" fontId="21" fillId="0" borderId="5" xfId="10" applyFont="1">
      <alignment wrapText="1"/>
    </xf>
    <xf numFmtId="165" fontId="0" fillId="0" borderId="6" xfId="11" applyNumberFormat="1" applyFont="1" applyAlignment="1">
      <alignment horizontal="right" wrapText="1"/>
    </xf>
    <xf numFmtId="166" fontId="0" fillId="0" borderId="6" xfId="11" applyNumberFormat="1" applyFont="1" applyAlignment="1">
      <alignment horizontal="right" wrapText="1"/>
    </xf>
    <xf numFmtId="0" fontId="0" fillId="0" borderId="6" xfId="11" applyFont="1">
      <alignment wrapText="1"/>
    </xf>
    <xf numFmtId="0" fontId="15" fillId="0" borderId="0" xfId="9" applyFont="1"/>
    <xf numFmtId="4" fontId="0" fillId="0" borderId="6" xfId="11" applyNumberFormat="1" applyFont="1" applyAlignment="1">
      <alignment horizontal="right" wrapText="1"/>
    </xf>
    <xf numFmtId="3" fontId="0" fillId="0" borderId="6" xfId="11" applyNumberFormat="1" applyFont="1" applyAlignment="1">
      <alignment horizontal="right" wrapText="1"/>
    </xf>
    <xf numFmtId="0" fontId="6" fillId="0" borderId="7" xfId="12">
      <alignment wrapText="1"/>
    </xf>
    <xf numFmtId="165" fontId="6" fillId="0" borderId="7" xfId="12" applyNumberFormat="1" applyAlignment="1">
      <alignment horizontal="right" wrapText="1"/>
    </xf>
    <xf numFmtId="4" fontId="6" fillId="0" borderId="7" xfId="12" applyNumberFormat="1" applyAlignment="1">
      <alignment horizontal="right" wrapText="1"/>
    </xf>
    <xf numFmtId="0" fontId="6" fillId="0" borderId="8" xfId="13" applyAlignment="1">
      <alignment horizontal="right"/>
    </xf>
    <xf numFmtId="0" fontId="6" fillId="0" borderId="8" xfId="13">
      <alignment wrapText="1"/>
    </xf>
    <xf numFmtId="0" fontId="22" fillId="0" borderId="0" xfId="9" applyFont="1" applyAlignment="1">
      <alignment horizontal="right"/>
    </xf>
    <xf numFmtId="0" fontId="20" fillId="0" borderId="0" xfId="9" applyAlignment="1">
      <alignment horizontal="left"/>
    </xf>
    <xf numFmtId="0" fontId="20" fillId="0" borderId="0" xfId="14"/>
    <xf numFmtId="0" fontId="23" fillId="0" borderId="0" xfId="15">
      <alignment horizontal="left"/>
    </xf>
    <xf numFmtId="0" fontId="24" fillId="0" borderId="0" xfId="9" applyFont="1"/>
    <xf numFmtId="0" fontId="7" fillId="0" borderId="0" xfId="9" applyFont="1"/>
    <xf numFmtId="166" fontId="6" fillId="0" borderId="7" xfId="12" applyNumberFormat="1" applyAlignment="1">
      <alignment horizontal="right" wrapText="1"/>
    </xf>
    <xf numFmtId="3" fontId="6" fillId="0" borderId="7" xfId="12" applyNumberFormat="1" applyAlignment="1">
      <alignment horizontal="right" wrapText="1"/>
    </xf>
    <xf numFmtId="4" fontId="0" fillId="0" borderId="0" xfId="0" applyNumberFormat="1"/>
  </cellXfs>
  <cellStyles count="16">
    <cellStyle name="Body: normal cell" xfId="5" xr:uid="{00000000-0005-0000-0000-000000000000}"/>
    <cellStyle name="Body: normal cell 2" xfId="11" xr:uid="{302A8535-EF51-406D-9F09-9001D25AAB20}"/>
    <cellStyle name="Font: Calibri, 9pt regular" xfId="2" xr:uid="{00000000-0005-0000-0000-000001000000}"/>
    <cellStyle name="Font: Calibri, 9pt regular 2" xfId="14" xr:uid="{FB548D06-65A6-40FA-97FC-AE99C7DD1D1C}"/>
    <cellStyle name="Footnotes: top row" xfId="7" xr:uid="{00000000-0005-0000-0000-000002000000}"/>
    <cellStyle name="Footnotes: top row 2" xfId="10" xr:uid="{A38393EC-91E7-4B18-85F0-F99D7914A5F7}"/>
    <cellStyle name="Header: bottom row" xfId="3" xr:uid="{00000000-0005-0000-0000-000003000000}"/>
    <cellStyle name="Header: bottom row 2" xfId="13" xr:uid="{411EBDF3-BE70-43DB-B402-DA378359BD4D}"/>
    <cellStyle name="Hyperlink" xfId="1" builtinId="8"/>
    <cellStyle name="Normal" xfId="0" builtinId="0"/>
    <cellStyle name="Normal 2" xfId="9" xr:uid="{B3297951-8F9F-48E7-A902-E6053AEFC6DA}"/>
    <cellStyle name="Parent row" xfId="6" xr:uid="{00000000-0005-0000-0000-000006000000}"/>
    <cellStyle name="Parent row 2" xfId="12" xr:uid="{F631EF22-D511-46C4-BE7D-23E8DF9DF268}"/>
    <cellStyle name="Percent" xfId="8" builtinId="5"/>
    <cellStyle name="Table title" xfId="4" xr:uid="{00000000-0005-0000-0000-000008000000}"/>
    <cellStyle name="Table title 2" xfId="15" xr:uid="{EA8B6505-0321-48D8-B43F-9CD49B2AC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workbookViewId="0">
      <selection activeCell="B41" sqref="B41"/>
    </sheetView>
  </sheetViews>
  <sheetFormatPr defaultColWidth="9.1796875" defaultRowHeight="14.5" x14ac:dyDescent="0.35"/>
  <cols>
    <col min="1" max="1" width="9.1796875" style="6"/>
    <col min="2" max="2" width="83.26953125" style="6" customWidth="1"/>
    <col min="3" max="16384" width="9.1796875" style="6"/>
  </cols>
  <sheetData>
    <row r="1" spans="1:2" x14ac:dyDescent="0.35">
      <c r="A1" s="29" t="s">
        <v>187</v>
      </c>
    </row>
    <row r="2" spans="1:2" x14ac:dyDescent="0.35">
      <c r="A2" s="29" t="s">
        <v>186</v>
      </c>
    </row>
    <row r="3" spans="1:2" x14ac:dyDescent="0.35">
      <c r="A3" s="29" t="s">
        <v>325</v>
      </c>
    </row>
    <row r="5" spans="1:2" x14ac:dyDescent="0.35">
      <c r="A5" s="29" t="s">
        <v>0</v>
      </c>
      <c r="B5" s="36" t="s">
        <v>116</v>
      </c>
    </row>
    <row r="6" spans="1:2" x14ac:dyDescent="0.35">
      <c r="B6" s="6" t="s">
        <v>1</v>
      </c>
    </row>
    <row r="7" spans="1:2" x14ac:dyDescent="0.35">
      <c r="B7" s="2">
        <v>2014</v>
      </c>
    </row>
    <row r="8" spans="1:2" x14ac:dyDescent="0.35">
      <c r="B8" s="6" t="s">
        <v>2</v>
      </c>
    </row>
    <row r="9" spans="1:2" x14ac:dyDescent="0.35">
      <c r="B9" s="37" t="s">
        <v>3</v>
      </c>
    </row>
    <row r="10" spans="1:2" x14ac:dyDescent="0.35">
      <c r="B10" s="6" t="s">
        <v>4</v>
      </c>
    </row>
    <row r="12" spans="1:2" x14ac:dyDescent="0.35">
      <c r="B12" s="36" t="s">
        <v>262</v>
      </c>
    </row>
    <row r="13" spans="1:2" x14ac:dyDescent="0.35">
      <c r="B13" s="6" t="s">
        <v>294</v>
      </c>
    </row>
    <row r="14" spans="1:2" x14ac:dyDescent="0.35">
      <c r="B14" s="2">
        <v>2015</v>
      </c>
    </row>
    <row r="15" spans="1:2" x14ac:dyDescent="0.35">
      <c r="B15" s="6" t="s">
        <v>295</v>
      </c>
    </row>
    <row r="16" spans="1:2" x14ac:dyDescent="0.35">
      <c r="B16" s="37" t="s">
        <v>236</v>
      </c>
    </row>
    <row r="18" spans="2:5" x14ac:dyDescent="0.35">
      <c r="B18" s="36" t="s">
        <v>296</v>
      </c>
    </row>
    <row r="19" spans="2:5" x14ac:dyDescent="0.35">
      <c r="B19" s="6" t="s">
        <v>554</v>
      </c>
    </row>
    <row r="20" spans="2:5" x14ac:dyDescent="0.35">
      <c r="B20" s="2">
        <v>2020</v>
      </c>
    </row>
    <row r="21" spans="2:5" x14ac:dyDescent="0.35">
      <c r="B21" s="6" t="s">
        <v>553</v>
      </c>
    </row>
    <row r="22" spans="2:5" x14ac:dyDescent="0.35">
      <c r="B22" s="37" t="s">
        <v>552</v>
      </c>
    </row>
    <row r="24" spans="2:5" x14ac:dyDescent="0.35">
      <c r="B24" s="36" t="s">
        <v>297</v>
      </c>
    </row>
    <row r="25" spans="2:5" x14ac:dyDescent="0.35">
      <c r="B25" s="6" t="s">
        <v>298</v>
      </c>
    </row>
    <row r="26" spans="2:5" x14ac:dyDescent="0.35">
      <c r="B26" s="2">
        <v>2015</v>
      </c>
    </row>
    <row r="27" spans="2:5" x14ac:dyDescent="0.35">
      <c r="B27" s="6" t="s">
        <v>299</v>
      </c>
    </row>
    <row r="28" spans="2:5" x14ac:dyDescent="0.35">
      <c r="B28" s="37" t="s">
        <v>230</v>
      </c>
    </row>
    <row r="30" spans="2:5" x14ac:dyDescent="0.35">
      <c r="B30" s="36" t="s">
        <v>303</v>
      </c>
    </row>
    <row r="31" spans="2:5" x14ac:dyDescent="0.35">
      <c r="B31" s="6" t="s">
        <v>300</v>
      </c>
      <c r="E31" s="38"/>
    </row>
    <row r="32" spans="2:5" x14ac:dyDescent="0.35">
      <c r="B32" s="2">
        <v>2015</v>
      </c>
    </row>
    <row r="33" spans="2:2" x14ac:dyDescent="0.35">
      <c r="B33" s="6" t="s">
        <v>301</v>
      </c>
    </row>
    <row r="34" spans="2:2" x14ac:dyDescent="0.35">
      <c r="B34" s="37" t="s">
        <v>241</v>
      </c>
    </row>
    <row r="35" spans="2:2" x14ac:dyDescent="0.35">
      <c r="B35" s="6" t="s">
        <v>302</v>
      </c>
    </row>
    <row r="37" spans="2:2" x14ac:dyDescent="0.35">
      <c r="B37" s="36" t="s">
        <v>168</v>
      </c>
    </row>
    <row r="38" spans="2:2" x14ac:dyDescent="0.35">
      <c r="B38" s="6" t="s">
        <v>169</v>
      </c>
    </row>
    <row r="39" spans="2:2" x14ac:dyDescent="0.35">
      <c r="B39" s="2" t="s">
        <v>690</v>
      </c>
    </row>
    <row r="40" spans="2:2" x14ac:dyDescent="0.35">
      <c r="B40" s="6" t="s">
        <v>691</v>
      </c>
    </row>
    <row r="41" spans="2:2" x14ac:dyDescent="0.35">
      <c r="B41" s="37" t="s">
        <v>639</v>
      </c>
    </row>
    <row r="42" spans="2:2" x14ac:dyDescent="0.35">
      <c r="B42" s="6" t="s">
        <v>689</v>
      </c>
    </row>
    <row r="44" spans="2:2" x14ac:dyDescent="0.35">
      <c r="B44" s="36" t="s">
        <v>559</v>
      </c>
    </row>
    <row r="45" spans="2:2" x14ac:dyDescent="0.35">
      <c r="B45" s="6" t="s">
        <v>555</v>
      </c>
    </row>
    <row r="46" spans="2:2" x14ac:dyDescent="0.35">
      <c r="B46" s="2">
        <v>2020</v>
      </c>
    </row>
    <row r="47" spans="2:2" x14ac:dyDescent="0.35">
      <c r="B47" s="6" t="s">
        <v>556</v>
      </c>
    </row>
    <row r="48" spans="2:2" x14ac:dyDescent="0.35">
      <c r="B48" s="37" t="s">
        <v>550</v>
      </c>
    </row>
    <row r="50" spans="1:2" x14ac:dyDescent="0.35">
      <c r="B50" s="36" t="s">
        <v>566</v>
      </c>
    </row>
    <row r="51" spans="1:2" x14ac:dyDescent="0.35">
      <c r="B51" s="6" t="s">
        <v>560</v>
      </c>
    </row>
    <row r="52" spans="1:2" x14ac:dyDescent="0.35">
      <c r="B52" s="2">
        <v>2020</v>
      </c>
    </row>
    <row r="53" spans="1:2" x14ac:dyDescent="0.35">
      <c r="B53" s="6" t="s">
        <v>561</v>
      </c>
    </row>
    <row r="54" spans="1:2" x14ac:dyDescent="0.35">
      <c r="B54" s="6" t="s">
        <v>562</v>
      </c>
    </row>
    <row r="55" spans="1:2" x14ac:dyDescent="0.35">
      <c r="B55" s="6" t="s">
        <v>567</v>
      </c>
    </row>
    <row r="57" spans="1:2" x14ac:dyDescent="0.35">
      <c r="A57" s="29" t="s">
        <v>170</v>
      </c>
    </row>
    <row r="58" spans="1:2" x14ac:dyDescent="0.35">
      <c r="A58" s="6" t="s">
        <v>171</v>
      </c>
    </row>
    <row r="59" spans="1:2" x14ac:dyDescent="0.35">
      <c r="A59" s="6" t="s">
        <v>172</v>
      </c>
    </row>
    <row r="61" spans="1:2" x14ac:dyDescent="0.35">
      <c r="A61" s="6" t="s">
        <v>175</v>
      </c>
    </row>
    <row r="62" spans="1:2" x14ac:dyDescent="0.35">
      <c r="A62" s="6" t="s">
        <v>176</v>
      </c>
    </row>
    <row r="63" spans="1:2" x14ac:dyDescent="0.35">
      <c r="A63" s="6" t="s">
        <v>177</v>
      </c>
    </row>
    <row r="64" spans="1:2" x14ac:dyDescent="0.35">
      <c r="A64" s="6" t="s">
        <v>178</v>
      </c>
    </row>
    <row r="66" spans="1:2" x14ac:dyDescent="0.35">
      <c r="A66" s="6" t="s">
        <v>191</v>
      </c>
    </row>
    <row r="67" spans="1:2" x14ac:dyDescent="0.35">
      <c r="A67" s="6" t="s">
        <v>192</v>
      </c>
    </row>
    <row r="68" spans="1:2" x14ac:dyDescent="0.35">
      <c r="A68" s="6" t="s">
        <v>193</v>
      </c>
    </row>
    <row r="69" spans="1:2" x14ac:dyDescent="0.35">
      <c r="A69" s="6" t="s">
        <v>195</v>
      </c>
    </row>
    <row r="70" spans="1:2" x14ac:dyDescent="0.35">
      <c r="A70" s="6">
        <v>0.97099999999999997</v>
      </c>
    </row>
    <row r="71" spans="1:2" x14ac:dyDescent="0.35">
      <c r="A71" s="6" t="s">
        <v>194</v>
      </c>
    </row>
    <row r="73" spans="1:2" x14ac:dyDescent="0.35">
      <c r="A73" s="6" t="s">
        <v>557</v>
      </c>
    </row>
    <row r="74" spans="1:2" x14ac:dyDescent="0.35">
      <c r="A74" s="6">
        <v>0.89805481563188172</v>
      </c>
    </row>
    <row r="75" spans="1:2" x14ac:dyDescent="0.35">
      <c r="A75" s="6" t="s">
        <v>194</v>
      </c>
    </row>
    <row r="76" spans="1:2" x14ac:dyDescent="0.35">
      <c r="A76" s="6">
        <v>0.88711067149387013</v>
      </c>
      <c r="B76" s="6" t="s">
        <v>570</v>
      </c>
    </row>
    <row r="79" spans="1:2" x14ac:dyDescent="0.35">
      <c r="A79" s="29" t="s">
        <v>563</v>
      </c>
    </row>
    <row r="80" spans="1:2" x14ac:dyDescent="0.35">
      <c r="A80" s="6" t="s">
        <v>640</v>
      </c>
    </row>
    <row r="81" spans="1:1" x14ac:dyDescent="0.35">
      <c r="A81" s="6" t="s">
        <v>641</v>
      </c>
    </row>
    <row r="82" spans="1:1" x14ac:dyDescent="0.35">
      <c r="A82" s="6" t="s">
        <v>564</v>
      </c>
    </row>
    <row r="83" spans="1:1" x14ac:dyDescent="0.35">
      <c r="A83" s="6" t="s">
        <v>565</v>
      </c>
    </row>
    <row r="85" spans="1:1" x14ac:dyDescent="0.35">
      <c r="A85" s="29" t="s">
        <v>316</v>
      </c>
    </row>
    <row r="86" spans="1:1" x14ac:dyDescent="0.35">
      <c r="A86" s="39" t="s">
        <v>344</v>
      </c>
    </row>
    <row r="87" spans="1:1" x14ac:dyDescent="0.35">
      <c r="A87" s="6" t="s">
        <v>345</v>
      </c>
    </row>
    <row r="88" spans="1:1" x14ac:dyDescent="0.35">
      <c r="A88" s="6" t="s">
        <v>317</v>
      </c>
    </row>
    <row r="89" spans="1:1" x14ac:dyDescent="0.35">
      <c r="A89" s="6" t="s">
        <v>318</v>
      </c>
    </row>
    <row r="91" spans="1:1" x14ac:dyDescent="0.35">
      <c r="A91" s="29" t="s">
        <v>568</v>
      </c>
    </row>
    <row r="92" spans="1:1" x14ac:dyDescent="0.35">
      <c r="A92" s="6" t="s">
        <v>648</v>
      </c>
    </row>
    <row r="93" spans="1:1" x14ac:dyDescent="0.35">
      <c r="A93" s="6" t="s">
        <v>649</v>
      </c>
    </row>
    <row r="95" spans="1:1" x14ac:dyDescent="0.35">
      <c r="A95" s="6" t="s">
        <v>569</v>
      </c>
    </row>
    <row r="96" spans="1:1" x14ac:dyDescent="0.35">
      <c r="A96" s="6">
        <v>30</v>
      </c>
    </row>
  </sheetData>
  <hyperlinks>
    <hyperlink ref="B9" r:id="rId1" xr:uid="{00000000-0004-0000-0000-000000000000}"/>
    <hyperlink ref="B4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10" sqref="D10"/>
    </sheetView>
  </sheetViews>
  <sheetFormatPr defaultRowHeight="14.5" x14ac:dyDescent="0.35"/>
  <cols>
    <col min="1" max="1" width="27.1796875" customWidth="1"/>
    <col min="2" max="2" width="12.54296875" bestFit="1" customWidth="1"/>
  </cols>
  <sheetData>
    <row r="1" spans="1:2" x14ac:dyDescent="0.35">
      <c r="A1" t="s">
        <v>642</v>
      </c>
      <c r="B1">
        <v>10</v>
      </c>
    </row>
    <row r="2" spans="1:2" ht="29" x14ac:dyDescent="0.35">
      <c r="A2" s="75" t="s">
        <v>643</v>
      </c>
      <c r="B2">
        <v>30</v>
      </c>
    </row>
    <row r="3" spans="1:2" ht="29" x14ac:dyDescent="0.35">
      <c r="A3" s="75" t="s">
        <v>644</v>
      </c>
      <c r="B3">
        <v>0.39100000000000001</v>
      </c>
    </row>
    <row r="4" spans="1:2" ht="29" x14ac:dyDescent="0.35">
      <c r="A4" s="75" t="s">
        <v>645</v>
      </c>
      <c r="B4">
        <v>0.48799999999999999</v>
      </c>
    </row>
    <row r="5" spans="1:2" x14ac:dyDescent="0.35">
      <c r="A5" s="75" t="s">
        <v>646</v>
      </c>
      <c r="B5">
        <v>0.03</v>
      </c>
    </row>
    <row r="6" spans="1:2" x14ac:dyDescent="0.35">
      <c r="A6" s="75" t="s">
        <v>647</v>
      </c>
      <c r="B6">
        <v>8760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defaultRowHeight="14.5" x14ac:dyDescent="0.35"/>
  <sheetData>
    <row r="29" spans="1:1" x14ac:dyDescent="0.35">
      <c r="A29" t="s">
        <v>558</v>
      </c>
    </row>
    <row r="30" spans="1:1" x14ac:dyDescent="0.3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C11" sqref="C11"/>
    </sheetView>
  </sheetViews>
  <sheetFormatPr defaultColWidth="9.1796875" defaultRowHeight="14.5" x14ac:dyDescent="0.35"/>
  <cols>
    <col min="1" max="1" width="26.54296875" style="6" customWidth="1"/>
    <col min="2" max="16384" width="9.1796875" style="6"/>
  </cols>
  <sheetData>
    <row r="1" spans="1:34" x14ac:dyDescent="0.35">
      <c r="A1" s="6" t="s">
        <v>173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35">
      <c r="A2" s="6" t="s">
        <v>174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35">
      <c r="A3" s="6" t="s">
        <v>322</v>
      </c>
      <c r="B3" s="25">
        <f>SUM(Calculations!C46,Calculations!C51)</f>
        <v>1.4187535480429823E-8</v>
      </c>
      <c r="C3" s="25">
        <f>SUM(Calculations!D46,Calculations!D51)</f>
        <v>1.2559431763195881E-8</v>
      </c>
      <c r="D3" s="25">
        <f>SUM(Calculations!E46,Calculations!E51)</f>
        <v>1.2789971805391373E-8</v>
      </c>
      <c r="E3" s="25">
        <f>SUM(Calculations!F46,Calculations!F51)</f>
        <v>1.2572976482465988E-8</v>
      </c>
      <c r="F3" s="25">
        <f>SUM(Calculations!G46,Calculations!G51)</f>
        <v>1.3574160360866292E-8</v>
      </c>
      <c r="G3" s="25">
        <f>SUM(Calculations!H46,Calculations!H51)</f>
        <v>1.3804986540926231E-8</v>
      </c>
      <c r="H3" s="25">
        <f>SUM(Calculations!I46,Calculations!I51)</f>
        <v>1.3737593950134174E-8</v>
      </c>
      <c r="I3" s="25">
        <f>SUM(Calculations!J46,Calculations!J51)</f>
        <v>1.3844023506017779E-8</v>
      </c>
      <c r="J3" s="25">
        <f>SUM(Calculations!K46,Calculations!K51)</f>
        <v>1.3919989795948941E-8</v>
      </c>
      <c r="K3" s="25">
        <f>SUM(Calculations!L46,Calculations!L51)</f>
        <v>1.413758039119672E-8</v>
      </c>
      <c r="L3" s="25">
        <f>SUM(Calculations!M46,Calculations!M51)</f>
        <v>1.4248980156306495E-8</v>
      </c>
      <c r="M3" s="25">
        <f>SUM(Calculations!N46,Calculations!N51)</f>
        <v>1.4308225799790118E-8</v>
      </c>
      <c r="N3" s="25">
        <f>SUM(Calculations!O46,Calculations!O51)</f>
        <v>1.4384258116774117E-8</v>
      </c>
      <c r="O3" s="25">
        <f>SUM(Calculations!P46,Calculations!P51)</f>
        <v>1.4384233008195156E-8</v>
      </c>
      <c r="P3" s="25">
        <f>SUM(Calculations!Q46,Calculations!Q51)</f>
        <v>1.4779821810356609E-8</v>
      </c>
      <c r="Q3" s="25">
        <f>SUM(Calculations!R46,Calculations!R51)</f>
        <v>1.4923853961998001E-8</v>
      </c>
      <c r="R3" s="25">
        <f>SUM(Calculations!S46,Calculations!S51)</f>
        <v>1.5189356808568829E-8</v>
      </c>
      <c r="S3" s="25">
        <f>SUM(Calculations!T46,Calculations!T51)</f>
        <v>1.5312078702824559E-8</v>
      </c>
      <c r="T3" s="25">
        <f>SUM(Calculations!U46,Calculations!U51)</f>
        <v>1.5305960217070697E-8</v>
      </c>
      <c r="U3" s="25">
        <f>SUM(Calculations!V46,Calculations!V51)</f>
        <v>1.5379109430955673E-8</v>
      </c>
      <c r="V3" s="25">
        <f>SUM(Calculations!W46,Calculations!W51)</f>
        <v>1.5486002976018196E-8</v>
      </c>
      <c r="W3" s="25">
        <f>SUM(Calculations!X46,Calculations!X51)</f>
        <v>1.5560541637973479E-8</v>
      </c>
      <c r="X3" s="25">
        <f>SUM(Calculations!Y46,Calculations!Y51)</f>
        <v>1.5613509315262459E-8</v>
      </c>
      <c r="Y3" s="25">
        <f>SUM(Calculations!Z46,Calculations!Z51)</f>
        <v>1.5752957873412503E-8</v>
      </c>
      <c r="Z3" s="25">
        <f>SUM(Calculations!AA46,Calculations!AA51)</f>
        <v>1.5846001927962034E-8</v>
      </c>
      <c r="AA3" s="25">
        <f>SUM(Calculations!AB46,Calculations!AB51)</f>
        <v>1.5924088748958466E-8</v>
      </c>
      <c r="AB3" s="25">
        <f>SUM(Calculations!AC46,Calculations!AC51)</f>
        <v>1.5977807178336918E-8</v>
      </c>
      <c r="AC3" s="25">
        <f>SUM(Calculations!AD46,Calculations!AD51)</f>
        <v>1.6037300324910936E-8</v>
      </c>
      <c r="AD3" s="25">
        <f>SUM(Calculations!AE46,Calculations!AE51)</f>
        <v>1.6038585858308371E-8</v>
      </c>
      <c r="AE3" s="25">
        <f>SUM(Calculations!AF46,Calculations!AF51)</f>
        <v>1.6038459642645557E-8</v>
      </c>
      <c r="AF3" s="25">
        <f>SUM(Calculations!AG46,Calculations!AG51)</f>
        <v>1.6010379979967755E-8</v>
      </c>
      <c r="AG3" s="25"/>
      <c r="AH3" s="25"/>
    </row>
    <row r="4" spans="1:34" x14ac:dyDescent="0.35">
      <c r="A4" s="6" t="s">
        <v>179</v>
      </c>
      <c r="B4" s="25">
        <f>SUM(Calculations!C58,Calculations!C64,Calculations!C70)</f>
        <v>4.5175484857719275E-8</v>
      </c>
      <c r="C4" s="25">
        <f>SUM(Calculations!D58,Calculations!D64,Calculations!D70)</f>
        <v>4.4945996549999976E-8</v>
      </c>
      <c r="D4" s="25">
        <f>SUM(Calculations!E58,Calculations!E64,Calculations!E70)</f>
        <v>4.2714776897112603E-8</v>
      </c>
      <c r="E4" s="25">
        <f>SUM(Calculations!F58,Calculations!F64,Calculations!F70)</f>
        <v>4.181063379171866E-8</v>
      </c>
      <c r="F4" s="25">
        <f>SUM(Calculations!G58,Calculations!G64,Calculations!G70)</f>
        <v>4.1118341086085418E-8</v>
      </c>
      <c r="G4" s="25">
        <f>SUM(Calculations!H58,Calculations!H64,Calculations!H70)</f>
        <v>4.048045873549906E-8</v>
      </c>
      <c r="H4" s="25">
        <f>SUM(Calculations!I58,Calculations!I64,Calculations!I70)</f>
        <v>4.0242786361583757E-8</v>
      </c>
      <c r="I4" s="25">
        <f>SUM(Calculations!J58,Calculations!J64,Calculations!J70)</f>
        <v>4.0237140852082637E-8</v>
      </c>
      <c r="J4" s="25">
        <f>SUM(Calculations!K58,Calculations!K64,Calculations!K70)</f>
        <v>3.9691938528397518E-8</v>
      </c>
      <c r="K4" s="25">
        <f>SUM(Calculations!L58,Calculations!L64,Calculations!L70)</f>
        <v>3.9555584456077175E-8</v>
      </c>
      <c r="L4" s="25">
        <f>SUM(Calculations!M58,Calculations!M64,Calculations!M70)</f>
        <v>3.9536234625113021E-8</v>
      </c>
      <c r="M4" s="25">
        <f>SUM(Calculations!N58,Calculations!N64,Calculations!N70)</f>
        <v>3.9470780048224761E-8</v>
      </c>
      <c r="N4" s="25">
        <f>SUM(Calculations!O58,Calculations!O64,Calculations!O70)</f>
        <v>3.9346242507614734E-8</v>
      </c>
      <c r="O4" s="25">
        <f>SUM(Calculations!P58,Calculations!P64,Calculations!P70)</f>
        <v>3.9197995764100375E-8</v>
      </c>
      <c r="P4" s="25">
        <f>SUM(Calculations!Q58,Calculations!Q64,Calculations!Q70)</f>
        <v>3.929954404562784E-8</v>
      </c>
      <c r="Q4" s="25">
        <f>SUM(Calculations!R58,Calculations!R64,Calculations!R70)</f>
        <v>3.9436110516608794E-8</v>
      </c>
      <c r="R4" s="25">
        <f>SUM(Calculations!S58,Calculations!S64,Calculations!S70)</f>
        <v>3.9506994352982348E-8</v>
      </c>
      <c r="S4" s="25">
        <f>SUM(Calculations!T58,Calculations!T64,Calculations!T70)</f>
        <v>3.9545630326752988E-8</v>
      </c>
      <c r="T4" s="25">
        <f>SUM(Calculations!U58,Calculations!U64,Calculations!U70)</f>
        <v>3.9464468232689657E-8</v>
      </c>
      <c r="U4" s="25">
        <f>SUM(Calculations!V58,Calculations!V64,Calculations!V70)</f>
        <v>3.9306004160779568E-8</v>
      </c>
      <c r="V4" s="25">
        <f>SUM(Calculations!W58,Calculations!W64,Calculations!W70)</f>
        <v>3.8999806226300617E-8</v>
      </c>
      <c r="W4" s="25">
        <f>SUM(Calculations!X58,Calculations!X64,Calculations!X70)</f>
        <v>3.8763535922266966E-8</v>
      </c>
      <c r="X4" s="25">
        <f>SUM(Calculations!Y58,Calculations!Y64,Calculations!Y70)</f>
        <v>3.855114934586319E-8</v>
      </c>
      <c r="Y4" s="25">
        <f>SUM(Calculations!Z58,Calculations!Z64,Calculations!Z70)</f>
        <v>3.8494037312634503E-8</v>
      </c>
      <c r="Z4" s="25">
        <f>SUM(Calculations!AA58,Calculations!AA64,Calculations!AA70)</f>
        <v>3.8151104667813443E-8</v>
      </c>
      <c r="AA4" s="25">
        <f>SUM(Calculations!AB58,Calculations!AB64,Calculations!AB70)</f>
        <v>3.7900704558732606E-8</v>
      </c>
      <c r="AB4" s="25">
        <f>SUM(Calculations!AC58,Calculations!AC64,Calculations!AC70)</f>
        <v>3.7693438172198323E-8</v>
      </c>
      <c r="AC4" s="25">
        <f>SUM(Calculations!AD58,Calculations!AD64,Calculations!AD70)</f>
        <v>3.7645822077476298E-8</v>
      </c>
      <c r="AD4" s="25">
        <f>SUM(Calculations!AE58,Calculations!AE64,Calculations!AE70)</f>
        <v>3.759348553665578E-8</v>
      </c>
      <c r="AE4" s="25">
        <f>SUM(Calculations!AF58,Calculations!AF64,Calculations!AF70)</f>
        <v>3.7303772546901084E-8</v>
      </c>
      <c r="AF4" s="25">
        <f>SUM(Calculations!AG58,Calculations!AG64,Calculations!AG70)</f>
        <v>3.699137453624252E-8</v>
      </c>
      <c r="AG4" s="25"/>
      <c r="AH4" s="25"/>
    </row>
    <row r="5" spans="1:34" x14ac:dyDescent="0.3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3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3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3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35">
      <c r="A9" s="6" t="s">
        <v>180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35">
      <c r="A10" s="6" t="s">
        <v>181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5.3997627621646865E-8</v>
      </c>
      <c r="D10" s="25">
        <f>SUM(Calculations!F$78,Calculations!F$86,Calculations!F$94,Calculations!F$102,Calculations!F$109)</f>
        <v>5.0317897143854859E-8</v>
      </c>
      <c r="E10" s="25">
        <f>SUM(Calculations!G$78,Calculations!G$86,Calculations!G$94,Calculations!G$102,Calculations!G$109)</f>
        <v>4.9268073927226144E-8</v>
      </c>
      <c r="F10" s="25">
        <f>SUM(Calculations!H$78,Calculations!H$86,Calculations!H$94,Calculations!H$102,Calculations!H$109)</f>
        <v>4.9776013116337477E-8</v>
      </c>
      <c r="G10" s="25">
        <f>SUM(Calculations!I$78,Calculations!I$86,Calculations!I$94,Calculations!I$102,Calculations!I$109)</f>
        <v>5.032271125475757E-8</v>
      </c>
      <c r="H10" s="25">
        <f>SUM(Calculations!J$78,Calculations!J$86,Calculations!J$94,Calculations!J$102,Calculations!J$109)</f>
        <v>5.0918928142613095E-8</v>
      </c>
      <c r="I10" s="25">
        <f>SUM(Calculations!K$78,Calculations!K$86,Calculations!K$94,Calculations!K$102,Calculations!K$109)</f>
        <v>5.0565073392742605E-8</v>
      </c>
      <c r="J10" s="25">
        <f>SUM(Calculations!L$78,Calculations!L$86,Calculations!L$94,Calculations!L$102,Calculations!L$109)</f>
        <v>5.0732278270901925E-8</v>
      </c>
      <c r="K10" s="25">
        <f>SUM(Calculations!M$78,Calculations!M$86,Calculations!M$94,Calculations!M$102,Calculations!M$109)</f>
        <v>5.0739976052528605E-8</v>
      </c>
      <c r="L10" s="25">
        <f>SUM(Calculations!N$78,Calculations!N$86,Calculations!N$94,Calculations!N$102,Calculations!N$109)</f>
        <v>5.0530553465131359E-8</v>
      </c>
      <c r="M10" s="25">
        <f>SUM(Calculations!O$78,Calculations!O$86,Calculations!O$94,Calculations!O$102,Calculations!O$109)</f>
        <v>5.0303698182895882E-8</v>
      </c>
      <c r="N10" s="25">
        <f>SUM(Calculations!P$78,Calculations!P$86,Calculations!P$94,Calculations!P$102,Calculations!P$109)</f>
        <v>4.9866496575957136E-8</v>
      </c>
      <c r="O10" s="25">
        <f>SUM(Calculations!Q$78,Calculations!Q$86,Calculations!Q$94,Calculations!Q$102,Calculations!Q$109)</f>
        <v>5.0237310109382779E-8</v>
      </c>
      <c r="P10" s="25">
        <f>SUM(Calculations!R$78,Calculations!R$86,Calculations!R$94,Calculations!R$102,Calculations!R$109)</f>
        <v>4.9598982451550955E-8</v>
      </c>
      <c r="Q10" s="25">
        <f>SUM(Calculations!S$78,Calculations!S$86,Calculations!S$94,Calculations!S$102,Calculations!S$109)</f>
        <v>4.9169038389685992E-8</v>
      </c>
      <c r="R10" s="25">
        <f>SUM(Calculations!T$78,Calculations!T$86,Calculations!T$94,Calculations!T$102,Calculations!T$109)</f>
        <v>4.9060552048629976E-8</v>
      </c>
      <c r="S10" s="25">
        <f>SUM(Calculations!U$78,Calculations!U$86,Calculations!U$94,Calculations!U$102,Calculations!U$109)</f>
        <v>4.8902451452292458E-8</v>
      </c>
      <c r="T10" s="25">
        <f>SUM(Calculations!V$78,Calculations!V$86,Calculations!V$94,Calculations!V$102,Calculations!V$109)</f>
        <v>4.8647163174981245E-8</v>
      </c>
      <c r="U10" s="25">
        <f>SUM(Calculations!W$78,Calculations!W$86,Calculations!W$94,Calculations!W$102,Calculations!W$109)</f>
        <v>4.8288833309944496E-8</v>
      </c>
      <c r="V10" s="25">
        <f>SUM(Calculations!X$78,Calculations!X$86,Calculations!X$94,Calculations!X$102,Calculations!X$109)</f>
        <v>4.8540413183990021E-8</v>
      </c>
      <c r="W10" s="25">
        <f>SUM(Calculations!Y$78,Calculations!Y$86,Calculations!Y$94,Calculations!Y$102,Calculations!Y$109)</f>
        <v>4.8370253061940714E-8</v>
      </c>
      <c r="X10" s="25">
        <f>SUM(Calculations!Z$78,Calculations!Z$86,Calculations!Z$94,Calculations!Z$102,Calculations!Z$109)</f>
        <v>4.8474939812558024E-8</v>
      </c>
      <c r="Y10" s="25">
        <f>SUM(Calculations!AA$78,Calculations!AA$86,Calculations!AA$94,Calculations!AA$102,Calculations!AA$109)</f>
        <v>4.8815210366314603E-8</v>
      </c>
      <c r="Z10" s="25">
        <f>SUM(Calculations!AB$78,Calculations!AB$86,Calculations!AB$94,Calculations!AB$102,Calculations!AB$109)</f>
        <v>4.8333301303723397E-8</v>
      </c>
      <c r="AA10" s="25">
        <f>SUM(Calculations!AC$78,Calculations!AC$86,Calculations!AC$94,Calculations!AC$102,Calculations!AC$109)</f>
        <v>4.8798814215319639E-8</v>
      </c>
      <c r="AB10" s="25">
        <f>SUM(Calculations!AD$78,Calculations!AD$86,Calculations!AD$94,Calculations!AD$102,Calculations!AD$109)</f>
        <v>4.9376402306581796E-8</v>
      </c>
      <c r="AC10" s="25">
        <f>SUM(Calculations!AE$78,Calculations!AE$86,Calculations!AE$94,Calculations!AE$102,Calculations!AE$109)</f>
        <v>4.8821720716861945E-8</v>
      </c>
      <c r="AD10" s="25">
        <f>SUM(Calculations!AF$78,Calculations!AF$86,Calculations!AF$94,Calculations!AF$102,Calculations!AF$109)</f>
        <v>4.8677597516727408E-8</v>
      </c>
      <c r="AE10" s="25">
        <f>SUM(Calculations!AG$78,Calculations!AG$86,Calculations!AG$94,Calculations!AG$102,Calculations!AG$109)</f>
        <v>4.8701219849394813E-8</v>
      </c>
      <c r="AF10" s="25">
        <f>SUM(Calculations!AH$78,Calculations!AH$86,Calculations!AH$94,Calculations!AH$102,Calculations!AH$109)</f>
        <v>4.8897839348638659E-8</v>
      </c>
      <c r="AG10" s="25"/>
      <c r="AH10" s="25"/>
    </row>
    <row r="11" spans="1:34" x14ac:dyDescent="0.35">
      <c r="A11" s="6" t="s">
        <v>182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5.3997627621646865E-8</v>
      </c>
      <c r="D11" s="25">
        <f>SUM(Calculations!F$78,Calculations!F$86,Calculations!F$94,Calculations!F$102,Calculations!F$109)</f>
        <v>5.0317897143854859E-8</v>
      </c>
      <c r="E11" s="25">
        <f>SUM(Calculations!G$78,Calculations!G$86,Calculations!G$94,Calculations!G$102,Calculations!G$109)</f>
        <v>4.9268073927226144E-8</v>
      </c>
      <c r="F11" s="25">
        <f>SUM(Calculations!H$78,Calculations!H$86,Calculations!H$94,Calculations!H$102,Calculations!H$109)</f>
        <v>4.9776013116337477E-8</v>
      </c>
      <c r="G11" s="25">
        <f>SUM(Calculations!I$78,Calculations!I$86,Calculations!I$94,Calculations!I$102,Calculations!I$109)</f>
        <v>5.032271125475757E-8</v>
      </c>
      <c r="H11" s="25">
        <f>SUM(Calculations!J$78,Calculations!J$86,Calculations!J$94,Calculations!J$102,Calculations!J$109)</f>
        <v>5.0918928142613095E-8</v>
      </c>
      <c r="I11" s="25">
        <f>SUM(Calculations!K$78,Calculations!K$86,Calculations!K$94,Calculations!K$102,Calculations!K$109)</f>
        <v>5.0565073392742605E-8</v>
      </c>
      <c r="J11" s="25">
        <f>SUM(Calculations!L$78,Calculations!L$86,Calculations!L$94,Calculations!L$102,Calculations!L$109)</f>
        <v>5.0732278270901925E-8</v>
      </c>
      <c r="K11" s="25">
        <f>SUM(Calculations!M$78,Calculations!M$86,Calculations!M$94,Calculations!M$102,Calculations!M$109)</f>
        <v>5.0739976052528605E-8</v>
      </c>
      <c r="L11" s="25">
        <f>SUM(Calculations!N$78,Calculations!N$86,Calculations!N$94,Calculations!N$102,Calculations!N$109)</f>
        <v>5.0530553465131359E-8</v>
      </c>
      <c r="M11" s="25">
        <f>SUM(Calculations!O$78,Calculations!O$86,Calculations!O$94,Calculations!O$102,Calculations!O$109)</f>
        <v>5.0303698182895882E-8</v>
      </c>
      <c r="N11" s="25">
        <f>SUM(Calculations!P$78,Calculations!P$86,Calculations!P$94,Calculations!P$102,Calculations!P$109)</f>
        <v>4.9866496575957136E-8</v>
      </c>
      <c r="O11" s="25">
        <f>SUM(Calculations!Q$78,Calculations!Q$86,Calculations!Q$94,Calculations!Q$102,Calculations!Q$109)</f>
        <v>5.0237310109382779E-8</v>
      </c>
      <c r="P11" s="25">
        <f>SUM(Calculations!R$78,Calculations!R$86,Calculations!R$94,Calculations!R$102,Calculations!R$109)</f>
        <v>4.9598982451550955E-8</v>
      </c>
      <c r="Q11" s="25">
        <f>SUM(Calculations!S$78,Calculations!S$86,Calculations!S$94,Calculations!S$102,Calculations!S$109)</f>
        <v>4.9169038389685992E-8</v>
      </c>
      <c r="R11" s="25">
        <f>SUM(Calculations!T$78,Calculations!T$86,Calculations!T$94,Calculations!T$102,Calculations!T$109)</f>
        <v>4.9060552048629976E-8</v>
      </c>
      <c r="S11" s="25">
        <f>SUM(Calculations!U$78,Calculations!U$86,Calculations!U$94,Calculations!U$102,Calculations!U$109)</f>
        <v>4.8902451452292458E-8</v>
      </c>
      <c r="T11" s="25">
        <f>SUM(Calculations!V$78,Calculations!V$86,Calculations!V$94,Calculations!V$102,Calculations!V$109)</f>
        <v>4.8647163174981245E-8</v>
      </c>
      <c r="U11" s="25">
        <f>SUM(Calculations!W$78,Calculations!W$86,Calculations!W$94,Calculations!W$102,Calculations!W$109)</f>
        <v>4.8288833309944496E-8</v>
      </c>
      <c r="V11" s="25">
        <f>SUM(Calculations!X$78,Calculations!X$86,Calculations!X$94,Calculations!X$102,Calculations!X$109)</f>
        <v>4.8540413183990021E-8</v>
      </c>
      <c r="W11" s="25">
        <f>SUM(Calculations!Y$78,Calculations!Y$86,Calculations!Y$94,Calculations!Y$102,Calculations!Y$109)</f>
        <v>4.8370253061940714E-8</v>
      </c>
      <c r="X11" s="25">
        <f>SUM(Calculations!Z$78,Calculations!Z$86,Calculations!Z$94,Calculations!Z$102,Calculations!Z$109)</f>
        <v>4.8474939812558024E-8</v>
      </c>
      <c r="Y11" s="25">
        <f>SUM(Calculations!AA$78,Calculations!AA$86,Calculations!AA$94,Calculations!AA$102,Calculations!AA$109)</f>
        <v>4.8815210366314603E-8</v>
      </c>
      <c r="Z11" s="25">
        <f>SUM(Calculations!AB$78,Calculations!AB$86,Calculations!AB$94,Calculations!AB$102,Calculations!AB$109)</f>
        <v>4.8333301303723397E-8</v>
      </c>
      <c r="AA11" s="25">
        <f>SUM(Calculations!AC$78,Calculations!AC$86,Calculations!AC$94,Calculations!AC$102,Calculations!AC$109)</f>
        <v>4.8798814215319639E-8</v>
      </c>
      <c r="AB11" s="25">
        <f>SUM(Calculations!AD$78,Calculations!AD$86,Calculations!AD$94,Calculations!AD$102,Calculations!AD$109)</f>
        <v>4.9376402306581796E-8</v>
      </c>
      <c r="AC11" s="25">
        <f>SUM(Calculations!AE$78,Calculations!AE$86,Calculations!AE$94,Calculations!AE$102,Calculations!AE$109)</f>
        <v>4.8821720716861945E-8</v>
      </c>
      <c r="AD11" s="25">
        <f>SUM(Calculations!AF$78,Calculations!AF$86,Calculations!AF$94,Calculations!AF$102,Calculations!AF$109)</f>
        <v>4.8677597516727408E-8</v>
      </c>
      <c r="AE11" s="25">
        <f>SUM(Calculations!AG$78,Calculations!AG$86,Calculations!AG$94,Calculations!AG$102,Calculations!AG$109)</f>
        <v>4.8701219849394813E-8</v>
      </c>
      <c r="AF11" s="25">
        <f>SUM(Calculations!AH$78,Calculations!AH$86,Calculations!AH$94,Calculations!AH$102,Calculations!AH$109)</f>
        <v>4.8897839348638659E-8</v>
      </c>
      <c r="AG11" s="25"/>
      <c r="AH11" s="25"/>
    </row>
    <row r="12" spans="1:34" x14ac:dyDescent="0.3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3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35">
      <c r="A14" s="6" t="s">
        <v>183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5.3997627621646865E-8</v>
      </c>
      <c r="D14" s="25">
        <f>SUM(Calculations!F$78,Calculations!F$86,Calculations!F$94,Calculations!F$102,Calculations!F$109)</f>
        <v>5.0317897143854859E-8</v>
      </c>
      <c r="E14" s="25">
        <f>SUM(Calculations!G$78,Calculations!G$86,Calculations!G$94,Calculations!G$102,Calculations!G$109)</f>
        <v>4.9268073927226144E-8</v>
      </c>
      <c r="F14" s="25">
        <f>SUM(Calculations!H$78,Calculations!H$86,Calculations!H$94,Calculations!H$102,Calculations!H$109)</f>
        <v>4.9776013116337477E-8</v>
      </c>
      <c r="G14" s="25">
        <f>SUM(Calculations!I$78,Calculations!I$86,Calculations!I$94,Calculations!I$102,Calculations!I$109)</f>
        <v>5.032271125475757E-8</v>
      </c>
      <c r="H14" s="25">
        <f>SUM(Calculations!J$78,Calculations!J$86,Calculations!J$94,Calculations!J$102,Calculations!J$109)</f>
        <v>5.0918928142613095E-8</v>
      </c>
      <c r="I14" s="25">
        <f>SUM(Calculations!K$78,Calculations!K$86,Calculations!K$94,Calculations!K$102,Calculations!K$109)</f>
        <v>5.0565073392742605E-8</v>
      </c>
      <c r="J14" s="25">
        <f>SUM(Calculations!L$78,Calculations!L$86,Calculations!L$94,Calculations!L$102,Calculations!L$109)</f>
        <v>5.0732278270901925E-8</v>
      </c>
      <c r="K14" s="25">
        <f>SUM(Calculations!M$78,Calculations!M$86,Calculations!M$94,Calculations!M$102,Calculations!M$109)</f>
        <v>5.0739976052528605E-8</v>
      </c>
      <c r="L14" s="25">
        <f>SUM(Calculations!N$78,Calculations!N$86,Calculations!N$94,Calculations!N$102,Calculations!N$109)</f>
        <v>5.0530553465131359E-8</v>
      </c>
      <c r="M14" s="25">
        <f>SUM(Calculations!O$78,Calculations!O$86,Calculations!O$94,Calculations!O$102,Calculations!O$109)</f>
        <v>5.0303698182895882E-8</v>
      </c>
      <c r="N14" s="25">
        <f>SUM(Calculations!P$78,Calculations!P$86,Calculations!P$94,Calculations!P$102,Calculations!P$109)</f>
        <v>4.9866496575957136E-8</v>
      </c>
      <c r="O14" s="25">
        <f>SUM(Calculations!Q$78,Calculations!Q$86,Calculations!Q$94,Calculations!Q$102,Calculations!Q$109)</f>
        <v>5.0237310109382779E-8</v>
      </c>
      <c r="P14" s="25">
        <f>SUM(Calculations!R$78,Calculations!R$86,Calculations!R$94,Calculations!R$102,Calculations!R$109)</f>
        <v>4.9598982451550955E-8</v>
      </c>
      <c r="Q14" s="25">
        <f>SUM(Calculations!S$78,Calculations!S$86,Calculations!S$94,Calculations!S$102,Calculations!S$109)</f>
        <v>4.9169038389685992E-8</v>
      </c>
      <c r="R14" s="25">
        <f>SUM(Calculations!T$78,Calculations!T$86,Calculations!T$94,Calculations!T$102,Calculations!T$109)</f>
        <v>4.9060552048629976E-8</v>
      </c>
      <c r="S14" s="25">
        <f>SUM(Calculations!U$78,Calculations!U$86,Calculations!U$94,Calculations!U$102,Calculations!U$109)</f>
        <v>4.8902451452292458E-8</v>
      </c>
      <c r="T14" s="25">
        <f>SUM(Calculations!V$78,Calculations!V$86,Calculations!V$94,Calculations!V$102,Calculations!V$109)</f>
        <v>4.8647163174981245E-8</v>
      </c>
      <c r="U14" s="25">
        <f>SUM(Calculations!W$78,Calculations!W$86,Calculations!W$94,Calculations!W$102,Calculations!W$109)</f>
        <v>4.8288833309944496E-8</v>
      </c>
      <c r="V14" s="25">
        <f>SUM(Calculations!X$78,Calculations!X$86,Calculations!X$94,Calculations!X$102,Calculations!X$109)</f>
        <v>4.8540413183990021E-8</v>
      </c>
      <c r="W14" s="25">
        <f>SUM(Calculations!Y$78,Calculations!Y$86,Calculations!Y$94,Calculations!Y$102,Calculations!Y$109)</f>
        <v>4.8370253061940714E-8</v>
      </c>
      <c r="X14" s="25">
        <f>SUM(Calculations!Z$78,Calculations!Z$86,Calculations!Z$94,Calculations!Z$102,Calculations!Z$109)</f>
        <v>4.8474939812558024E-8</v>
      </c>
      <c r="Y14" s="25">
        <f>SUM(Calculations!AA$78,Calculations!AA$86,Calculations!AA$94,Calculations!AA$102,Calculations!AA$109)</f>
        <v>4.8815210366314603E-8</v>
      </c>
      <c r="Z14" s="25">
        <f>SUM(Calculations!AB$78,Calculations!AB$86,Calculations!AB$94,Calculations!AB$102,Calculations!AB$109)</f>
        <v>4.8333301303723397E-8</v>
      </c>
      <c r="AA14" s="25">
        <f>SUM(Calculations!AC$78,Calculations!AC$86,Calculations!AC$94,Calculations!AC$102,Calculations!AC$109)</f>
        <v>4.8798814215319639E-8</v>
      </c>
      <c r="AB14" s="25">
        <f>SUM(Calculations!AD$78,Calculations!AD$86,Calculations!AD$94,Calculations!AD$102,Calculations!AD$109)</f>
        <v>4.9376402306581796E-8</v>
      </c>
      <c r="AC14" s="25">
        <f>SUM(Calculations!AE$78,Calculations!AE$86,Calculations!AE$94,Calculations!AE$102,Calculations!AE$109)</f>
        <v>4.8821720716861945E-8</v>
      </c>
      <c r="AD14" s="25">
        <f>SUM(Calculations!AF$78,Calculations!AF$86,Calculations!AF$94,Calculations!AF$102,Calculations!AF$109)</f>
        <v>4.8677597516727408E-8</v>
      </c>
      <c r="AE14" s="25">
        <f>SUM(Calculations!AG$78,Calculations!AG$86,Calculations!AG$94,Calculations!AG$102,Calculations!AG$109)</f>
        <v>4.8701219849394813E-8</v>
      </c>
      <c r="AF14" s="25">
        <f>SUM(Calculations!AH$78,Calculations!AH$86,Calculations!AH$94,Calculations!AH$102,Calculations!AH$109)</f>
        <v>4.8897839348638659E-8</v>
      </c>
      <c r="AG14" s="25"/>
      <c r="AH14" s="25"/>
    </row>
    <row r="15" spans="1:34" x14ac:dyDescent="0.35">
      <c r="A15" s="6" t="s">
        <v>188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35">
      <c r="A16" s="6" t="s">
        <v>307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35">
      <c r="A17" s="6" t="s">
        <v>319</v>
      </c>
      <c r="B17" s="25">
        <f t="shared" ref="B17:N17" si="0">B3</f>
        <v>1.4187535480429823E-8</v>
      </c>
      <c r="C17" s="25">
        <f t="shared" si="0"/>
        <v>1.2559431763195881E-8</v>
      </c>
      <c r="D17" s="25">
        <f t="shared" si="0"/>
        <v>1.2789971805391373E-8</v>
      </c>
      <c r="E17" s="25">
        <f t="shared" si="0"/>
        <v>1.2572976482465988E-8</v>
      </c>
      <c r="F17" s="25">
        <f t="shared" si="0"/>
        <v>1.3574160360866292E-8</v>
      </c>
      <c r="G17" s="25">
        <f t="shared" si="0"/>
        <v>1.3804986540926231E-8</v>
      </c>
      <c r="H17" s="25">
        <f t="shared" si="0"/>
        <v>1.3737593950134174E-8</v>
      </c>
      <c r="I17" s="25">
        <f t="shared" si="0"/>
        <v>1.3844023506017779E-8</v>
      </c>
      <c r="J17" s="25">
        <f t="shared" si="0"/>
        <v>1.3919989795948941E-8</v>
      </c>
      <c r="K17" s="25">
        <f t="shared" si="0"/>
        <v>1.413758039119672E-8</v>
      </c>
      <c r="L17" s="25">
        <f t="shared" si="0"/>
        <v>1.4248980156306495E-8</v>
      </c>
      <c r="M17" s="25">
        <f t="shared" si="0"/>
        <v>1.4308225799790118E-8</v>
      </c>
      <c r="N17" s="25">
        <f t="shared" si="0"/>
        <v>1.4384258116774117E-8</v>
      </c>
      <c r="O17" s="25">
        <f t="shared" ref="O17:AF17" si="1">O3</f>
        <v>1.4384233008195156E-8</v>
      </c>
      <c r="P17" s="25">
        <f t="shared" si="1"/>
        <v>1.4779821810356609E-8</v>
      </c>
      <c r="Q17" s="25">
        <f t="shared" si="1"/>
        <v>1.4923853961998001E-8</v>
      </c>
      <c r="R17" s="25">
        <f t="shared" si="1"/>
        <v>1.5189356808568829E-8</v>
      </c>
      <c r="S17" s="25">
        <f t="shared" si="1"/>
        <v>1.5312078702824559E-8</v>
      </c>
      <c r="T17" s="25">
        <f t="shared" si="1"/>
        <v>1.5305960217070697E-8</v>
      </c>
      <c r="U17" s="25">
        <f t="shared" si="1"/>
        <v>1.5379109430955673E-8</v>
      </c>
      <c r="V17" s="25">
        <f t="shared" si="1"/>
        <v>1.5486002976018196E-8</v>
      </c>
      <c r="W17" s="25">
        <f t="shared" si="1"/>
        <v>1.5560541637973479E-8</v>
      </c>
      <c r="X17" s="25">
        <f t="shared" si="1"/>
        <v>1.5613509315262459E-8</v>
      </c>
      <c r="Y17" s="25">
        <f t="shared" si="1"/>
        <v>1.5752957873412503E-8</v>
      </c>
      <c r="Z17" s="25">
        <f t="shared" si="1"/>
        <v>1.5846001927962034E-8</v>
      </c>
      <c r="AA17" s="25">
        <f t="shared" si="1"/>
        <v>1.5924088748958466E-8</v>
      </c>
      <c r="AB17" s="25">
        <f t="shared" si="1"/>
        <v>1.5977807178336918E-8</v>
      </c>
      <c r="AC17" s="25">
        <f t="shared" si="1"/>
        <v>1.6037300324910936E-8</v>
      </c>
      <c r="AD17" s="25">
        <f t="shared" si="1"/>
        <v>1.6038585858308371E-8</v>
      </c>
      <c r="AE17" s="25">
        <f t="shared" si="1"/>
        <v>1.6038459642645557E-8</v>
      </c>
      <c r="AF17" s="25">
        <f t="shared" si="1"/>
        <v>1.6010379979967755E-8</v>
      </c>
      <c r="AG17" s="25"/>
      <c r="AH17" s="25"/>
    </row>
    <row r="18" spans="1:34" x14ac:dyDescent="0.35">
      <c r="A18" s="6" t="s">
        <v>530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5.3997627621646865E-8</v>
      </c>
      <c r="D18" s="25">
        <f>SUM(Calculations!F$78,Calculations!F$86,Calculations!F$94,Calculations!F$102,Calculations!F$109)</f>
        <v>5.0317897143854859E-8</v>
      </c>
      <c r="E18" s="25">
        <f>SUM(Calculations!G$78,Calculations!G$86,Calculations!G$94,Calculations!G$102,Calculations!G$109)</f>
        <v>4.9268073927226144E-8</v>
      </c>
      <c r="F18" s="25">
        <f>SUM(Calculations!H$78,Calculations!H$86,Calculations!H$94,Calculations!H$102,Calculations!H$109)</f>
        <v>4.9776013116337477E-8</v>
      </c>
      <c r="G18" s="25">
        <f>SUM(Calculations!I$78,Calculations!I$86,Calculations!I$94,Calculations!I$102,Calculations!I$109)</f>
        <v>5.032271125475757E-8</v>
      </c>
      <c r="H18" s="25">
        <f>SUM(Calculations!J$78,Calculations!J$86,Calculations!J$94,Calculations!J$102,Calculations!J$109)</f>
        <v>5.0918928142613095E-8</v>
      </c>
      <c r="I18" s="25">
        <f>SUM(Calculations!K$78,Calculations!K$86,Calculations!K$94,Calculations!K$102,Calculations!K$109)</f>
        <v>5.0565073392742605E-8</v>
      </c>
      <c r="J18" s="25">
        <f>SUM(Calculations!L$78,Calculations!L$86,Calculations!L$94,Calculations!L$102,Calculations!L$109)</f>
        <v>5.0732278270901925E-8</v>
      </c>
      <c r="K18" s="25">
        <f>SUM(Calculations!M$78,Calculations!M$86,Calculations!M$94,Calculations!M$102,Calculations!M$109)</f>
        <v>5.0739976052528605E-8</v>
      </c>
      <c r="L18" s="25">
        <f>SUM(Calculations!N$78,Calculations!N$86,Calculations!N$94,Calculations!N$102,Calculations!N$109)</f>
        <v>5.0530553465131359E-8</v>
      </c>
      <c r="M18" s="25">
        <f>SUM(Calculations!O$78,Calculations!O$86,Calculations!O$94,Calculations!O$102,Calculations!O$109)</f>
        <v>5.0303698182895882E-8</v>
      </c>
      <c r="N18" s="25">
        <f>SUM(Calculations!P$78,Calculations!P$86,Calculations!P$94,Calculations!P$102,Calculations!P$109)</f>
        <v>4.9866496575957136E-8</v>
      </c>
      <c r="O18" s="25">
        <f>SUM(Calculations!Q$78,Calculations!Q$86,Calculations!Q$94,Calculations!Q$102,Calculations!Q$109)</f>
        <v>5.0237310109382779E-8</v>
      </c>
      <c r="P18" s="25">
        <f>SUM(Calculations!R$78,Calculations!R$86,Calculations!R$94,Calculations!R$102,Calculations!R$109)</f>
        <v>4.9598982451550955E-8</v>
      </c>
      <c r="Q18" s="25">
        <f>SUM(Calculations!S$78,Calculations!S$86,Calculations!S$94,Calculations!S$102,Calculations!S$109)</f>
        <v>4.9169038389685992E-8</v>
      </c>
      <c r="R18" s="25">
        <f>SUM(Calculations!T$78,Calculations!T$86,Calculations!T$94,Calculations!T$102,Calculations!T$109)</f>
        <v>4.9060552048629976E-8</v>
      </c>
      <c r="S18" s="25">
        <f>SUM(Calculations!U$78,Calculations!U$86,Calculations!U$94,Calculations!U$102,Calculations!U$109)</f>
        <v>4.8902451452292458E-8</v>
      </c>
      <c r="T18" s="25">
        <f>SUM(Calculations!V$78,Calculations!V$86,Calculations!V$94,Calculations!V$102,Calculations!V$109)</f>
        <v>4.8647163174981245E-8</v>
      </c>
      <c r="U18" s="25">
        <f>SUM(Calculations!W$78,Calculations!W$86,Calculations!W$94,Calculations!W$102,Calculations!W$109)</f>
        <v>4.8288833309944496E-8</v>
      </c>
      <c r="V18" s="25">
        <f>SUM(Calculations!X$78,Calculations!X$86,Calculations!X$94,Calculations!X$102,Calculations!X$109)</f>
        <v>4.8540413183990021E-8</v>
      </c>
      <c r="W18" s="25">
        <f>SUM(Calculations!Y$78,Calculations!Y$86,Calculations!Y$94,Calculations!Y$102,Calculations!Y$109)</f>
        <v>4.8370253061940714E-8</v>
      </c>
      <c r="X18" s="25">
        <f>SUM(Calculations!Z$78,Calculations!Z$86,Calculations!Z$94,Calculations!Z$102,Calculations!Z$109)</f>
        <v>4.8474939812558024E-8</v>
      </c>
      <c r="Y18" s="25">
        <f>SUM(Calculations!AA$78,Calculations!AA$86,Calculations!AA$94,Calculations!AA$102,Calculations!AA$109)</f>
        <v>4.8815210366314603E-8</v>
      </c>
      <c r="Z18" s="25">
        <f>SUM(Calculations!AB$78,Calculations!AB$86,Calculations!AB$94,Calculations!AB$102,Calculations!AB$109)</f>
        <v>4.8333301303723397E-8</v>
      </c>
      <c r="AA18" s="25">
        <f>SUM(Calculations!AC$78,Calculations!AC$86,Calculations!AC$94,Calculations!AC$102,Calculations!AC$109)</f>
        <v>4.8798814215319639E-8</v>
      </c>
      <c r="AB18" s="25">
        <f>SUM(Calculations!AD$78,Calculations!AD$86,Calculations!AD$94,Calculations!AD$102,Calculations!AD$109)</f>
        <v>4.9376402306581796E-8</v>
      </c>
      <c r="AC18" s="25">
        <f>SUM(Calculations!AE$78,Calculations!AE$86,Calculations!AE$94,Calculations!AE$102,Calculations!AE$109)</f>
        <v>4.8821720716861945E-8</v>
      </c>
      <c r="AD18" s="25">
        <f>SUM(Calculations!AF$78,Calculations!AF$86,Calculations!AF$94,Calculations!AF$102,Calculations!AF$109)</f>
        <v>4.8677597516727408E-8</v>
      </c>
      <c r="AE18" s="25">
        <f>SUM(Calculations!AG$78,Calculations!AG$86,Calculations!AG$94,Calculations!AG$102,Calculations!AG$109)</f>
        <v>4.8701219849394813E-8</v>
      </c>
      <c r="AF18" s="25">
        <f>SUM(Calculations!AH$78,Calculations!AH$86,Calculations!AH$94,Calculations!AH$102,Calculations!AH$109)</f>
        <v>4.8897839348638659E-8</v>
      </c>
      <c r="AG18" s="25"/>
      <c r="AH18" s="25"/>
    </row>
    <row r="19" spans="1:34" x14ac:dyDescent="0.35">
      <c r="A19" s="6" t="s">
        <v>531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5.3997627621646865E-8</v>
      </c>
      <c r="D19" s="25">
        <f>SUM(Calculations!F$78,Calculations!F$86,Calculations!F$94,Calculations!F$102,Calculations!F$109)</f>
        <v>5.0317897143854859E-8</v>
      </c>
      <c r="E19" s="25">
        <f>SUM(Calculations!G$78,Calculations!G$86,Calculations!G$94,Calculations!G$102,Calculations!G$109)</f>
        <v>4.9268073927226144E-8</v>
      </c>
      <c r="F19" s="25">
        <f>SUM(Calculations!H$78,Calculations!H$86,Calculations!H$94,Calculations!H$102,Calculations!H$109)</f>
        <v>4.9776013116337477E-8</v>
      </c>
      <c r="G19" s="25">
        <f>SUM(Calculations!I$78,Calculations!I$86,Calculations!I$94,Calculations!I$102,Calculations!I$109)</f>
        <v>5.032271125475757E-8</v>
      </c>
      <c r="H19" s="25">
        <f>SUM(Calculations!J$78,Calculations!J$86,Calculations!J$94,Calculations!J$102,Calculations!J$109)</f>
        <v>5.0918928142613095E-8</v>
      </c>
      <c r="I19" s="25">
        <f>SUM(Calculations!K$78,Calculations!K$86,Calculations!K$94,Calculations!K$102,Calculations!K$109)</f>
        <v>5.0565073392742605E-8</v>
      </c>
      <c r="J19" s="25">
        <f>SUM(Calculations!L$78,Calculations!L$86,Calculations!L$94,Calculations!L$102,Calculations!L$109)</f>
        <v>5.0732278270901925E-8</v>
      </c>
      <c r="K19" s="25">
        <f>SUM(Calculations!M$78,Calculations!M$86,Calculations!M$94,Calculations!M$102,Calculations!M$109)</f>
        <v>5.0739976052528605E-8</v>
      </c>
      <c r="L19" s="25">
        <f>SUM(Calculations!N$78,Calculations!N$86,Calculations!N$94,Calculations!N$102,Calculations!N$109)</f>
        <v>5.0530553465131359E-8</v>
      </c>
      <c r="M19" s="25">
        <f>SUM(Calculations!O$78,Calculations!O$86,Calculations!O$94,Calculations!O$102,Calculations!O$109)</f>
        <v>5.0303698182895882E-8</v>
      </c>
      <c r="N19" s="25">
        <f>SUM(Calculations!P$78,Calculations!P$86,Calculations!P$94,Calculations!P$102,Calculations!P$109)</f>
        <v>4.9866496575957136E-8</v>
      </c>
      <c r="O19" s="25">
        <f>SUM(Calculations!Q$78,Calculations!Q$86,Calculations!Q$94,Calculations!Q$102,Calculations!Q$109)</f>
        <v>5.0237310109382779E-8</v>
      </c>
      <c r="P19" s="25">
        <f>SUM(Calculations!R$78,Calculations!R$86,Calculations!R$94,Calculations!R$102,Calculations!R$109)</f>
        <v>4.9598982451550955E-8</v>
      </c>
      <c r="Q19" s="25">
        <f>SUM(Calculations!S$78,Calculations!S$86,Calculations!S$94,Calculations!S$102,Calculations!S$109)</f>
        <v>4.9169038389685992E-8</v>
      </c>
      <c r="R19" s="25">
        <f>SUM(Calculations!T$78,Calculations!T$86,Calculations!T$94,Calculations!T$102,Calculations!T$109)</f>
        <v>4.9060552048629976E-8</v>
      </c>
      <c r="S19" s="25">
        <f>SUM(Calculations!U$78,Calculations!U$86,Calculations!U$94,Calculations!U$102,Calculations!U$109)</f>
        <v>4.8902451452292458E-8</v>
      </c>
      <c r="T19" s="25">
        <f>SUM(Calculations!V$78,Calculations!V$86,Calculations!V$94,Calculations!V$102,Calculations!V$109)</f>
        <v>4.8647163174981245E-8</v>
      </c>
      <c r="U19" s="25">
        <f>SUM(Calculations!W$78,Calculations!W$86,Calculations!W$94,Calculations!W$102,Calculations!W$109)</f>
        <v>4.8288833309944496E-8</v>
      </c>
      <c r="V19" s="25">
        <f>SUM(Calculations!X$78,Calculations!X$86,Calculations!X$94,Calculations!X$102,Calculations!X$109)</f>
        <v>4.8540413183990021E-8</v>
      </c>
      <c r="W19" s="25">
        <f>SUM(Calculations!Y$78,Calculations!Y$86,Calculations!Y$94,Calculations!Y$102,Calculations!Y$109)</f>
        <v>4.8370253061940714E-8</v>
      </c>
      <c r="X19" s="25">
        <f>SUM(Calculations!Z$78,Calculations!Z$86,Calculations!Z$94,Calculations!Z$102,Calculations!Z$109)</f>
        <v>4.8474939812558024E-8</v>
      </c>
      <c r="Y19" s="25">
        <f>SUM(Calculations!AA$78,Calculations!AA$86,Calculations!AA$94,Calculations!AA$102,Calculations!AA$109)</f>
        <v>4.8815210366314603E-8</v>
      </c>
      <c r="Z19" s="25">
        <f>SUM(Calculations!AB$78,Calculations!AB$86,Calculations!AB$94,Calculations!AB$102,Calculations!AB$109)</f>
        <v>4.8333301303723397E-8</v>
      </c>
      <c r="AA19" s="25">
        <f>SUM(Calculations!AC$78,Calculations!AC$86,Calculations!AC$94,Calculations!AC$102,Calculations!AC$109)</f>
        <v>4.8798814215319639E-8</v>
      </c>
      <c r="AB19" s="25">
        <f>SUM(Calculations!AD$78,Calculations!AD$86,Calculations!AD$94,Calculations!AD$102,Calculations!AD$109)</f>
        <v>4.9376402306581796E-8</v>
      </c>
      <c r="AC19" s="25">
        <f>SUM(Calculations!AE$78,Calculations!AE$86,Calculations!AE$94,Calculations!AE$102,Calculations!AE$109)</f>
        <v>4.8821720716861945E-8</v>
      </c>
      <c r="AD19" s="25">
        <f>SUM(Calculations!AF$78,Calculations!AF$86,Calculations!AF$94,Calculations!AF$102,Calculations!AF$109)</f>
        <v>4.8677597516727408E-8</v>
      </c>
      <c r="AE19" s="25">
        <f>SUM(Calculations!AG$78,Calculations!AG$86,Calculations!AG$94,Calculations!AG$102,Calculations!AG$109)</f>
        <v>4.8701219849394813E-8</v>
      </c>
      <c r="AF19" s="25">
        <f>SUM(Calculations!AH$78,Calculations!AH$86,Calculations!AH$94,Calculations!AH$102,Calculations!AH$109)</f>
        <v>4.8897839348638659E-8</v>
      </c>
      <c r="AG19" s="25"/>
      <c r="AH19" s="25"/>
    </row>
    <row r="20" spans="1:34" x14ac:dyDescent="0.35">
      <c r="A20" s="6" t="s">
        <v>532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35">
      <c r="A21" s="6" t="s">
        <v>533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35">
      <c r="A22" s="6" t="s">
        <v>529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B14" sqref="B14:AF14"/>
    </sheetView>
  </sheetViews>
  <sheetFormatPr defaultRowHeight="14.5" x14ac:dyDescent="0.35"/>
  <cols>
    <col min="1" max="1" width="32.453125" customWidth="1"/>
  </cols>
  <sheetData>
    <row r="1" spans="1:36" x14ac:dyDescent="0.35">
      <c r="A1" t="s">
        <v>173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35">
      <c r="A2" t="s">
        <v>323</v>
      </c>
      <c r="B2" s="24">
        <f>Calculations!C33</f>
        <v>0.39217710728623101</v>
      </c>
      <c r="C2" s="24">
        <f>Calculations!D33</f>
        <v>0.31989534662122726</v>
      </c>
      <c r="D2" s="24">
        <f>Calculations!E33</f>
        <v>0.33559546640549492</v>
      </c>
      <c r="E2" s="24">
        <f>Calculations!F33</f>
        <v>0.34358786629024846</v>
      </c>
      <c r="F2" s="24">
        <f>Calculations!G33</f>
        <v>0.40327834321255046</v>
      </c>
      <c r="G2" s="24">
        <f>Calculations!H33</f>
        <v>0.41486463241546384</v>
      </c>
      <c r="H2" s="24">
        <f>Calculations!I33</f>
        <v>0.4195483297076153</v>
      </c>
      <c r="I2" s="24">
        <f>Calculations!J33</f>
        <v>0.42251617899656807</v>
      </c>
      <c r="J2" s="24">
        <f>Calculations!K33</f>
        <v>0.42724608192841246</v>
      </c>
      <c r="K2" s="24">
        <f>Calculations!L33</f>
        <v>0.44084669975261315</v>
      </c>
      <c r="L2" s="24">
        <f>Calculations!M33</f>
        <v>0.44799373487332356</v>
      </c>
      <c r="M2" s="24">
        <f>Calculations!N33</f>
        <v>0.4538802552080925</v>
      </c>
      <c r="N2" s="24">
        <f>Calculations!O33</f>
        <v>0.46353172282480959</v>
      </c>
      <c r="O2" s="24">
        <f>Calculations!P33</f>
        <v>0.45880752760861299</v>
      </c>
      <c r="P2" s="24">
        <f>Calculations!Q33</f>
        <v>0.48665428409447314</v>
      </c>
      <c r="Q2" s="24">
        <f>Calculations!R33</f>
        <v>0.50132179339583072</v>
      </c>
      <c r="R2" s="24">
        <f>Calculations!S33</f>
        <v>0.52096438572326065</v>
      </c>
      <c r="S2" s="24">
        <f>Calculations!T33</f>
        <v>0.53070944263555175</v>
      </c>
      <c r="T2" s="24">
        <f>Calculations!U33</f>
        <v>0.53275248537425279</v>
      </c>
      <c r="U2" s="24">
        <f>Calculations!V33</f>
        <v>0.53510185208917949</v>
      </c>
      <c r="V2" s="24">
        <f>Calculations!W33</f>
        <v>0.54542815565699965</v>
      </c>
      <c r="W2" s="24">
        <f>Calculations!X33</f>
        <v>0.55047517530909507</v>
      </c>
      <c r="X2" s="24">
        <f>Calculations!Y33</f>
        <v>0.55607288869967586</v>
      </c>
      <c r="Y2" s="24">
        <f>Calculations!Z33</f>
        <v>0.56416984294758377</v>
      </c>
      <c r="Z2" s="24">
        <f>Calculations!AA33</f>
        <v>0.57299061259738537</v>
      </c>
      <c r="AA2" s="24">
        <f>Calculations!AB33</f>
        <v>0.58011197363856726</v>
      </c>
      <c r="AB2" s="24">
        <f>Calculations!AC33</f>
        <v>0.58293803333729344</v>
      </c>
      <c r="AC2" s="24">
        <f>Calculations!AD33</f>
        <v>0.58709578953921648</v>
      </c>
      <c r="AD2" s="24">
        <f>Calculations!AE33</f>
        <v>0.58912905140513872</v>
      </c>
      <c r="AE2" s="24">
        <f>Calculations!AF33</f>
        <v>0.58939050297047213</v>
      </c>
      <c r="AF2" s="24">
        <f>Calculations!AG33</f>
        <v>0.58846075997321923</v>
      </c>
      <c r="AG2" s="24"/>
      <c r="AH2" s="24"/>
    </row>
    <row r="3" spans="1:36" x14ac:dyDescent="0.35">
      <c r="A3" t="s">
        <v>311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35">
      <c r="A4" t="s">
        <v>184</v>
      </c>
      <c r="B4" s="24">
        <f>Calculations!C39</f>
        <v>0.3822667786942785</v>
      </c>
      <c r="C4" s="24">
        <f>Calculations!D39</f>
        <v>0</v>
      </c>
      <c r="D4" s="24">
        <f>Calculations!E39</f>
        <v>1.5313630796383289</v>
      </c>
      <c r="E4" s="24">
        <f>Calculations!F39</f>
        <v>1.5277284256072752</v>
      </c>
      <c r="F4" s="24">
        <f>Calculations!G39</f>
        <v>1.5209644357410861</v>
      </c>
      <c r="G4" s="24">
        <f>Calculations!H39</f>
        <v>1.5349666555356001</v>
      </c>
      <c r="H4" s="24">
        <f>Calculations!I39</f>
        <v>1.5517205047647491</v>
      </c>
      <c r="I4" s="24">
        <f>Calculations!J39</f>
        <v>0</v>
      </c>
      <c r="J4" s="24">
        <f>Calculations!K39</f>
        <v>0</v>
      </c>
      <c r="K4" s="24">
        <f>Calculations!L39</f>
        <v>0</v>
      </c>
      <c r="L4" s="24">
        <f>Calculations!M39</f>
        <v>0</v>
      </c>
      <c r="M4" s="24">
        <f>Calculations!N39</f>
        <v>0</v>
      </c>
      <c r="N4" s="24">
        <f>Calculations!O39</f>
        <v>0</v>
      </c>
      <c r="O4" s="24">
        <f>Calculations!P39</f>
        <v>0</v>
      </c>
      <c r="P4" s="24">
        <f>Calculations!Q39</f>
        <v>0</v>
      </c>
      <c r="Q4" s="24">
        <f>Calculations!R39</f>
        <v>0</v>
      </c>
      <c r="R4" s="24">
        <f>Calculations!S39</f>
        <v>0</v>
      </c>
      <c r="S4" s="24">
        <f>Calculations!T39</f>
        <v>0</v>
      </c>
      <c r="T4" s="24">
        <f>Calculations!U39</f>
        <v>0</v>
      </c>
      <c r="U4" s="24">
        <f>Calculations!V39</f>
        <v>0</v>
      </c>
      <c r="V4" s="24">
        <f>Calculations!W39</f>
        <v>0</v>
      </c>
      <c r="W4" s="24">
        <f>Calculations!X39</f>
        <v>0</v>
      </c>
      <c r="X4" s="24">
        <f>Calculations!Y39</f>
        <v>0</v>
      </c>
      <c r="Y4" s="24">
        <f>Calculations!Z39</f>
        <v>0</v>
      </c>
      <c r="Z4" s="24">
        <f>Calculations!AA39</f>
        <v>0</v>
      </c>
      <c r="AA4" s="24">
        <f>Calculations!AB39</f>
        <v>0</v>
      </c>
      <c r="AB4" s="24">
        <f>Calculations!AC39</f>
        <v>0</v>
      </c>
      <c r="AC4" s="24">
        <f>Calculations!AD39</f>
        <v>0</v>
      </c>
      <c r="AD4" s="24">
        <f>Calculations!AE39</f>
        <v>0</v>
      </c>
      <c r="AE4" s="24">
        <f>Calculations!AF39</f>
        <v>0</v>
      </c>
      <c r="AF4" s="24">
        <f>Calculations!AG39</f>
        <v>0</v>
      </c>
      <c r="AG4" s="24"/>
      <c r="AH4" s="24"/>
    </row>
    <row r="5" spans="1:36" x14ac:dyDescent="0.35">
      <c r="A5" t="s">
        <v>185</v>
      </c>
      <c r="B5" s="24">
        <f>'Subsidies Paid'!K5*About!$A$70*1000</f>
        <v>0</v>
      </c>
      <c r="C5" s="24">
        <f>'Subsidies Paid'!L5*About!$A$70*1000</f>
        <v>0</v>
      </c>
      <c r="D5" s="24">
        <f>'Subsidies Paid'!M5*About!$A$70*1000</f>
        <v>0</v>
      </c>
      <c r="E5" s="24">
        <f>'Subsidies Paid'!N5*About!$A$70*1000</f>
        <v>0</v>
      </c>
      <c r="F5" s="24">
        <f>'Subsidies Paid'!O5*About!$A$70*1000</f>
        <v>0</v>
      </c>
      <c r="G5" s="24">
        <f>'Subsidies Paid'!P5*About!$A$70*1000</f>
        <v>0</v>
      </c>
      <c r="H5" s="24">
        <f>'Subsidies Paid'!Q5*About!$A$70*1000</f>
        <v>0</v>
      </c>
      <c r="I5" s="24">
        <f>'Subsidies Paid'!R5*About!$A$70*1000</f>
        <v>0</v>
      </c>
      <c r="J5" s="24">
        <f>'Subsidies Paid'!S5*About!$A$70*1000</f>
        <v>0</v>
      </c>
      <c r="K5" s="24">
        <f>'Subsidies Paid'!T5*About!$A$70*1000</f>
        <v>0</v>
      </c>
      <c r="L5" s="24">
        <f>'Subsidies Paid'!U5*About!$A$70*1000</f>
        <v>0</v>
      </c>
      <c r="M5" s="24">
        <f>'Subsidies Paid'!V5*About!$A$70*1000</f>
        <v>0</v>
      </c>
      <c r="N5" s="24">
        <f>'Subsidies Paid'!W5*About!$A$70*1000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35">
      <c r="A6" t="s">
        <v>324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6" x14ac:dyDescent="0.35">
      <c r="A7" t="s">
        <v>189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35">
      <c r="A8" t="s">
        <v>190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35">
      <c r="A9" t="s">
        <v>310</v>
      </c>
      <c r="B9" s="24">
        <f>'Subsidies Paid'!K2*About!$A$70*1000</f>
        <v>0</v>
      </c>
      <c r="C9" s="24">
        <f>'Subsidies Paid'!L2*About!$A$70*1000</f>
        <v>0</v>
      </c>
      <c r="D9" s="24">
        <f>'Subsidies Paid'!M2*About!$A$70*1000</f>
        <v>0</v>
      </c>
      <c r="E9" s="24">
        <f>'Subsidies Paid'!N2*About!$A$70*1000</f>
        <v>0</v>
      </c>
      <c r="F9" s="24">
        <f>'Subsidies Paid'!O2*About!$A$70*1000</f>
        <v>0</v>
      </c>
      <c r="G9" s="24">
        <f>'Subsidies Paid'!P2*About!$A$70*1000</f>
        <v>0</v>
      </c>
      <c r="H9" s="24">
        <f>'Subsidies Paid'!Q2*About!$A$70*1000</f>
        <v>0</v>
      </c>
      <c r="I9" s="24">
        <f>'Subsidies Paid'!R2*About!$A$70*1000</f>
        <v>0</v>
      </c>
      <c r="J9" s="24">
        <f>'Subsidies Paid'!S2*About!$A$70*1000</f>
        <v>0</v>
      </c>
      <c r="K9" s="24">
        <f>'Subsidies Paid'!T2*About!$A$70*1000</f>
        <v>0</v>
      </c>
      <c r="L9" s="24">
        <f>'Subsidies Paid'!U2*About!$A$70*1000</f>
        <v>0</v>
      </c>
      <c r="M9" s="24">
        <f>'Subsidies Paid'!V2*About!$A$70*1000</f>
        <v>0</v>
      </c>
      <c r="N9" s="24">
        <f>'Subsidies Paid'!W2*About!$A$70*1000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35">
      <c r="A10" t="s">
        <v>313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35">
      <c r="A11" t="s">
        <v>312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35">
      <c r="A12" t="s">
        <v>314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35">
      <c r="A13" s="8" t="s">
        <v>320</v>
      </c>
      <c r="B13" s="24">
        <f t="shared" ref="B13:AF13" si="0">B2</f>
        <v>0.39217710728623101</v>
      </c>
      <c r="C13" s="24">
        <f t="shared" si="0"/>
        <v>0.31989534662122726</v>
      </c>
      <c r="D13" s="24">
        <f t="shared" si="0"/>
        <v>0.33559546640549492</v>
      </c>
      <c r="E13" s="24">
        <f t="shared" si="0"/>
        <v>0.34358786629024846</v>
      </c>
      <c r="F13" s="24">
        <f t="shared" si="0"/>
        <v>0.40327834321255046</v>
      </c>
      <c r="G13" s="24">
        <f t="shared" si="0"/>
        <v>0.41486463241546384</v>
      </c>
      <c r="H13" s="24">
        <f t="shared" si="0"/>
        <v>0.4195483297076153</v>
      </c>
      <c r="I13" s="24">
        <f t="shared" si="0"/>
        <v>0.42251617899656807</v>
      </c>
      <c r="J13" s="24">
        <f t="shared" si="0"/>
        <v>0.42724608192841246</v>
      </c>
      <c r="K13" s="24">
        <f t="shared" si="0"/>
        <v>0.44084669975261315</v>
      </c>
      <c r="L13" s="24">
        <f t="shared" si="0"/>
        <v>0.44799373487332356</v>
      </c>
      <c r="M13" s="24">
        <f t="shared" si="0"/>
        <v>0.4538802552080925</v>
      </c>
      <c r="N13" s="24">
        <f t="shared" si="0"/>
        <v>0.46353172282480959</v>
      </c>
      <c r="O13" s="24">
        <f t="shared" si="0"/>
        <v>0.45880752760861299</v>
      </c>
      <c r="P13" s="24">
        <f t="shared" si="0"/>
        <v>0.48665428409447314</v>
      </c>
      <c r="Q13" s="24">
        <f t="shared" si="0"/>
        <v>0.50132179339583072</v>
      </c>
      <c r="R13" s="24">
        <f t="shared" si="0"/>
        <v>0.52096438572326065</v>
      </c>
      <c r="S13" s="24">
        <f t="shared" si="0"/>
        <v>0.53070944263555175</v>
      </c>
      <c r="T13" s="24">
        <f t="shared" si="0"/>
        <v>0.53275248537425279</v>
      </c>
      <c r="U13" s="24">
        <f t="shared" si="0"/>
        <v>0.53510185208917949</v>
      </c>
      <c r="V13" s="24">
        <f t="shared" si="0"/>
        <v>0.54542815565699965</v>
      </c>
      <c r="W13" s="24">
        <f t="shared" si="0"/>
        <v>0.55047517530909507</v>
      </c>
      <c r="X13" s="24">
        <f t="shared" si="0"/>
        <v>0.55607288869967586</v>
      </c>
      <c r="Y13" s="24">
        <f t="shared" si="0"/>
        <v>0.56416984294758377</v>
      </c>
      <c r="Z13" s="24">
        <f t="shared" si="0"/>
        <v>0.57299061259738537</v>
      </c>
      <c r="AA13" s="24">
        <f t="shared" si="0"/>
        <v>0.58011197363856726</v>
      </c>
      <c r="AB13" s="24">
        <f t="shared" si="0"/>
        <v>0.58293803333729344</v>
      </c>
      <c r="AC13" s="24">
        <f t="shared" si="0"/>
        <v>0.58709578953921648</v>
      </c>
      <c r="AD13" s="24">
        <f t="shared" si="0"/>
        <v>0.58912905140513872</v>
      </c>
      <c r="AE13" s="24">
        <f t="shared" si="0"/>
        <v>0.58939050297047213</v>
      </c>
      <c r="AF13" s="24">
        <f t="shared" si="0"/>
        <v>0.58846075997321923</v>
      </c>
      <c r="AG13" s="24"/>
      <c r="AH13" s="24"/>
    </row>
    <row r="14" spans="1:36" x14ac:dyDescent="0.35">
      <c r="A14" t="s">
        <v>321</v>
      </c>
      <c r="B14" s="72">
        <f>B10</f>
        <v>0</v>
      </c>
      <c r="C14" s="72">
        <f t="shared" ref="C14:AF14" si="1">C10</f>
        <v>0</v>
      </c>
      <c r="D14" s="72">
        <f t="shared" si="1"/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 t="shared" si="1"/>
        <v>0</v>
      </c>
      <c r="Y14" s="72">
        <f t="shared" si="1"/>
        <v>0</v>
      </c>
      <c r="Z14" s="72">
        <f t="shared" si="1"/>
        <v>0</v>
      </c>
      <c r="AA14" s="72">
        <f t="shared" si="1"/>
        <v>0</v>
      </c>
      <c r="AB14" s="72">
        <f t="shared" si="1"/>
        <v>0</v>
      </c>
      <c r="AC14" s="72">
        <f t="shared" si="1"/>
        <v>0</v>
      </c>
      <c r="AD14" s="72">
        <f t="shared" si="1"/>
        <v>0</v>
      </c>
      <c r="AE14" s="72">
        <f t="shared" si="1"/>
        <v>0</v>
      </c>
      <c r="AF14" s="72">
        <f t="shared" si="1"/>
        <v>0</v>
      </c>
      <c r="AG14" s="24"/>
      <c r="AH14" s="24"/>
    </row>
    <row r="15" spans="1:36" x14ac:dyDescent="0.35">
      <c r="A15" t="s">
        <v>534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35">
      <c r="A16" t="s">
        <v>535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35">
      <c r="A17" t="s">
        <v>536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ColWidth="9.1796875" defaultRowHeight="14.5" x14ac:dyDescent="0.35"/>
  <cols>
    <col min="1" max="1" width="32.453125" style="71" customWidth="1"/>
    <col min="2" max="16384" width="9.1796875" style="71"/>
  </cols>
  <sheetData>
    <row r="1" spans="1:34" x14ac:dyDescent="0.35">
      <c r="A1" s="71" t="s">
        <v>173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35">
      <c r="A2" s="71" t="s">
        <v>323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35">
      <c r="A3" s="71" t="s">
        <v>311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35">
      <c r="A4" s="71" t="s">
        <v>184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35">
      <c r="A5" s="71" t="s">
        <v>185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35">
      <c r="A6" s="71" t="s">
        <v>324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35">
      <c r="A7" s="71" t="s">
        <v>189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35">
      <c r="A8" s="71" t="s">
        <v>190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35">
      <c r="A9" s="71" t="s">
        <v>310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35">
      <c r="A10" s="71" t="s">
        <v>313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35">
      <c r="A11" s="71" t="s">
        <v>312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35">
      <c r="A12" s="71" t="s">
        <v>314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35">
      <c r="A13" s="71" t="s">
        <v>320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35">
      <c r="A14" s="71" t="s">
        <v>321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35">
      <c r="A15" s="71" t="s">
        <v>534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35">
      <c r="A16" s="71" t="s">
        <v>535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35">
      <c r="A17" s="71" t="s">
        <v>536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B4" sqref="B4:AF4"/>
    </sheetView>
  </sheetViews>
  <sheetFormatPr defaultColWidth="9.1796875" defaultRowHeight="14.5" x14ac:dyDescent="0.35"/>
  <cols>
    <col min="1" max="1" width="32.453125" style="71" customWidth="1"/>
    <col min="2" max="16384" width="9.1796875" style="71"/>
  </cols>
  <sheetData>
    <row r="1" spans="1:34" x14ac:dyDescent="0.35">
      <c r="A1" s="71" t="s">
        <v>173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35">
      <c r="A2" s="71" t="s">
        <v>323</v>
      </c>
      <c r="B2" s="24">
        <f>Calculations!C33</f>
        <v>0.39217710728623101</v>
      </c>
      <c r="C2" s="24">
        <f>Calculations!D33</f>
        <v>0.31989534662122726</v>
      </c>
      <c r="D2" s="24">
        <f>Calculations!E33</f>
        <v>0.33559546640549492</v>
      </c>
      <c r="E2" s="24">
        <f>Calculations!F33</f>
        <v>0.34358786629024846</v>
      </c>
      <c r="F2" s="24">
        <f>Calculations!G33</f>
        <v>0.40327834321255046</v>
      </c>
      <c r="G2" s="24">
        <f>Calculations!H33</f>
        <v>0.41486463241546384</v>
      </c>
      <c r="H2" s="24">
        <f>Calculations!I33</f>
        <v>0.4195483297076153</v>
      </c>
      <c r="I2" s="24">
        <f>Calculations!J33</f>
        <v>0.42251617899656807</v>
      </c>
      <c r="J2" s="24">
        <f>Calculations!K33</f>
        <v>0.42724608192841246</v>
      </c>
      <c r="K2" s="24">
        <f>Calculations!L33</f>
        <v>0.44084669975261315</v>
      </c>
      <c r="L2" s="24">
        <f>Calculations!M33</f>
        <v>0.44799373487332356</v>
      </c>
      <c r="M2" s="24">
        <f>Calculations!N33</f>
        <v>0.4538802552080925</v>
      </c>
      <c r="N2" s="24">
        <f>Calculations!O33</f>
        <v>0.46353172282480959</v>
      </c>
      <c r="O2" s="24">
        <f>Calculations!P33</f>
        <v>0.45880752760861299</v>
      </c>
      <c r="P2" s="24">
        <f>Calculations!Q33</f>
        <v>0.48665428409447314</v>
      </c>
      <c r="Q2" s="24">
        <f>Calculations!R33</f>
        <v>0.50132179339583072</v>
      </c>
      <c r="R2" s="24">
        <f>Calculations!S33</f>
        <v>0.52096438572326065</v>
      </c>
      <c r="S2" s="24">
        <f>Calculations!T33</f>
        <v>0.53070944263555175</v>
      </c>
      <c r="T2" s="24">
        <f>Calculations!U33</f>
        <v>0.53275248537425279</v>
      </c>
      <c r="U2" s="24">
        <f>Calculations!V33</f>
        <v>0.53510185208917949</v>
      </c>
      <c r="V2" s="24">
        <f>Calculations!W33</f>
        <v>0.54542815565699965</v>
      </c>
      <c r="W2" s="24">
        <f>Calculations!X33</f>
        <v>0.55047517530909507</v>
      </c>
      <c r="X2" s="24">
        <f>Calculations!Y33</f>
        <v>0.55607288869967586</v>
      </c>
      <c r="Y2" s="24">
        <f>Calculations!Z33</f>
        <v>0.56416984294758377</v>
      </c>
      <c r="Z2" s="24">
        <f>Calculations!AA33</f>
        <v>0.57299061259738537</v>
      </c>
      <c r="AA2" s="24">
        <f>Calculations!AB33</f>
        <v>0.58011197363856726</v>
      </c>
      <c r="AB2" s="24">
        <f>Calculations!AC33</f>
        <v>0.58293803333729344</v>
      </c>
      <c r="AC2" s="24">
        <f>Calculations!AD33</f>
        <v>0.58709578953921648</v>
      </c>
      <c r="AD2" s="24">
        <f>Calculations!AE33</f>
        <v>0.58912905140513872</v>
      </c>
      <c r="AE2" s="24">
        <f>Calculations!AF33</f>
        <v>0.58939050297047213</v>
      </c>
      <c r="AF2" s="24">
        <f>Calculations!AG33</f>
        <v>0.58846075997321923</v>
      </c>
      <c r="AG2" s="24"/>
      <c r="AH2" s="24"/>
    </row>
    <row r="3" spans="1:34" x14ac:dyDescent="0.35">
      <c r="A3" s="71" t="s">
        <v>311</v>
      </c>
      <c r="B3" s="71">
        <v>0</v>
      </c>
      <c r="C3" s="71">
        <v>0</v>
      </c>
      <c r="D3" s="71">
        <v>0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1">
        <v>0</v>
      </c>
      <c r="X3" s="71">
        <v>0</v>
      </c>
      <c r="Y3" s="71">
        <v>0</v>
      </c>
      <c r="Z3" s="71">
        <v>0</v>
      </c>
      <c r="AA3" s="71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</row>
    <row r="4" spans="1:34" x14ac:dyDescent="0.35">
      <c r="A4" s="71" t="s">
        <v>184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/>
      <c r="AH4" s="24"/>
    </row>
    <row r="5" spans="1:34" x14ac:dyDescent="0.35">
      <c r="A5" s="71" t="s">
        <v>185</v>
      </c>
      <c r="B5" s="24">
        <f>'Subsidies Paid'!K5*About!$A$70*1000</f>
        <v>0</v>
      </c>
      <c r="C5" s="24">
        <f>'Subsidies Paid'!L5*About!$A$70*1000</f>
        <v>0</v>
      </c>
      <c r="D5" s="24">
        <f>'Subsidies Paid'!M5*About!$A$70*1000</f>
        <v>0</v>
      </c>
      <c r="E5" s="24">
        <f>'Subsidies Paid'!N5*About!$A$70*1000</f>
        <v>0</v>
      </c>
      <c r="F5" s="24">
        <f>'Subsidies Paid'!O5*About!$A$70*1000</f>
        <v>0</v>
      </c>
      <c r="G5" s="24">
        <f>'Subsidies Paid'!P5*About!$A$70*1000</f>
        <v>0</v>
      </c>
      <c r="H5" s="24">
        <f>'Subsidies Paid'!Q5*About!$A$70*1000</f>
        <v>0</v>
      </c>
      <c r="I5" s="24">
        <f>'Subsidies Paid'!R5*About!$A$70*1000</f>
        <v>0</v>
      </c>
      <c r="J5" s="24">
        <f>'Subsidies Paid'!S5*About!$A$70*1000</f>
        <v>0</v>
      </c>
      <c r="K5" s="24">
        <f>'Subsidies Paid'!T5*About!$A$70*1000</f>
        <v>0</v>
      </c>
      <c r="L5" s="24">
        <f>'Subsidies Paid'!U5*About!$A$70*1000</f>
        <v>0</v>
      </c>
      <c r="M5" s="24">
        <f>'Subsidies Paid'!V5*About!$A$70*1000</f>
        <v>0</v>
      </c>
      <c r="N5" s="24">
        <f>'Subsidies Paid'!W5*About!$A$70*1000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35">
      <c r="A6" s="71" t="s">
        <v>324</v>
      </c>
      <c r="B6">
        <f>-PV('Wind PV Calcs'!$B$5,'Wind PV Calcs'!$B$1,'Subsidies Paid'!M10*About!$A$74*1000*'Monetizing Tax Credit Penalty'!$A$30*'Wind PV Calcs'!$B$6*'Wind PV Calcs'!$B$3)/('Wind PV Calcs'!$B$3*'Wind PV Calcs'!$B$6*'Wind PV Calcs'!$B$2)</f>
        <v>2.5662975615208952</v>
      </c>
      <c r="C6" s="77">
        <f>-PV('Wind PV Calcs'!$B$5,'Wind PV Calcs'!$B$1,'Subsidies Paid'!N10*About!$A$74*1000*'Monetizing Tax Credit Penalty'!$A$30*'Wind PV Calcs'!$B$6*'Wind PV Calcs'!$B$3)/('Wind PV Calcs'!$B$3*'Wind PV Calcs'!$B$6*'Wind PV Calcs'!$B$2)</f>
        <v>2.5662975615208952</v>
      </c>
      <c r="D6" s="24">
        <f>C6</f>
        <v>2.5662975615208952</v>
      </c>
      <c r="E6" s="24">
        <f t="shared" ref="E6:F6" si="0">D6</f>
        <v>2.5662975615208952</v>
      </c>
      <c r="F6" s="24">
        <f t="shared" si="0"/>
        <v>2.5662975615208952</v>
      </c>
      <c r="G6" s="24">
        <f>'Subsidies Paid'!O10*About!$A$74*1000*'Monetizing Tax Credit Penalty'!$A$30</f>
        <v>0</v>
      </c>
      <c r="H6" s="24">
        <f>'Subsidies Paid'!P10*About!$A$74*1000*'Monetizing Tax Credit Penalty'!$A$30</f>
        <v>0</v>
      </c>
      <c r="I6" s="24">
        <f>'Subsidies Paid'!Q10*About!$A$74*1000*'Monetizing Tax Credit Penalty'!$A$30</f>
        <v>0</v>
      </c>
      <c r="J6" s="24">
        <f>'Subsidies Paid'!R10*About!$A$74*1000*'Monetizing Tax Credit Penalty'!$A$30</f>
        <v>0</v>
      </c>
      <c r="K6" s="24">
        <f>'Subsidies Paid'!S10*About!$A$74*1000*'Monetizing Tax Credit Penalty'!$A$30</f>
        <v>0</v>
      </c>
      <c r="L6" s="24">
        <f>'Subsidies Paid'!T10*About!$A$74*1000*'Monetizing Tax Credit Penalty'!$A$30</f>
        <v>0</v>
      </c>
      <c r="M6" s="24">
        <f>'Subsidies Paid'!U10*About!$A$74*1000*'Monetizing Tax Credit Penalty'!$A$30</f>
        <v>0</v>
      </c>
      <c r="N6" s="24">
        <f>'Subsidies Paid'!V10*About!$A$74*1000*'Monetizing Tax Credit Penalty'!$A$30</f>
        <v>0</v>
      </c>
      <c r="O6" s="24">
        <f>'Subsidies Paid'!W10*About!$A$74*1000*'Monetizing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35">
      <c r="A7" s="71" t="s">
        <v>189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35">
      <c r="A8" s="71" t="s">
        <v>190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35">
      <c r="A9" s="71" t="s">
        <v>310</v>
      </c>
      <c r="B9" s="24">
        <f>'Subsidies Paid'!K2*About!$A$70*1000</f>
        <v>0</v>
      </c>
      <c r="C9" s="24">
        <f>'Subsidies Paid'!L2*About!$A$70*1000</f>
        <v>0</v>
      </c>
      <c r="D9" s="24">
        <f>'Subsidies Paid'!M2*About!$A$70*1000</f>
        <v>0</v>
      </c>
      <c r="E9" s="24">
        <f>'Subsidies Paid'!N2*About!$A$70*1000</f>
        <v>0</v>
      </c>
      <c r="F9" s="24">
        <f>'Subsidies Paid'!O2*About!$A$70*1000</f>
        <v>0</v>
      </c>
      <c r="G9" s="24">
        <f>'Subsidies Paid'!P2*About!$A$70*1000</f>
        <v>0</v>
      </c>
      <c r="H9" s="24">
        <f>'Subsidies Paid'!Q2*About!$A$70*1000</f>
        <v>0</v>
      </c>
      <c r="I9" s="24">
        <f>'Subsidies Paid'!R2*About!$A$70*1000</f>
        <v>0</v>
      </c>
      <c r="J9" s="24">
        <f>'Subsidies Paid'!S2*About!$A$70*1000</f>
        <v>0</v>
      </c>
      <c r="K9" s="24">
        <f>'Subsidies Paid'!T2*About!$A$70*1000</f>
        <v>0</v>
      </c>
      <c r="L9" s="24">
        <f>'Subsidies Paid'!U2*About!$A$70*1000</f>
        <v>0</v>
      </c>
      <c r="M9" s="24">
        <f>'Subsidies Paid'!V2*About!$A$70*1000</f>
        <v>0</v>
      </c>
      <c r="N9" s="24">
        <f>'Subsidies Paid'!W2*About!$A$70*1000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35">
      <c r="A10" s="71" t="s">
        <v>313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</row>
    <row r="11" spans="1:34" x14ac:dyDescent="0.35">
      <c r="A11" s="71" t="s">
        <v>312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1">
        <v>0</v>
      </c>
      <c r="X11" s="71">
        <v>0</v>
      </c>
      <c r="Y11" s="71">
        <v>0</v>
      </c>
      <c r="Z11" s="71">
        <v>0</v>
      </c>
      <c r="AA11" s="71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</row>
    <row r="12" spans="1:34" x14ac:dyDescent="0.35">
      <c r="A12" s="71" t="s">
        <v>314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</row>
    <row r="13" spans="1:34" x14ac:dyDescent="0.35">
      <c r="A13" s="71" t="s">
        <v>320</v>
      </c>
      <c r="B13" s="24">
        <f t="shared" ref="B13:AF13" si="1">B2</f>
        <v>0.39217710728623101</v>
      </c>
      <c r="C13" s="24">
        <f t="shared" si="1"/>
        <v>0.31989534662122726</v>
      </c>
      <c r="D13" s="24">
        <f t="shared" si="1"/>
        <v>0.33559546640549492</v>
      </c>
      <c r="E13" s="24">
        <f t="shared" si="1"/>
        <v>0.34358786629024846</v>
      </c>
      <c r="F13" s="24">
        <f t="shared" si="1"/>
        <v>0.40327834321255046</v>
      </c>
      <c r="G13" s="24">
        <f t="shared" si="1"/>
        <v>0.41486463241546384</v>
      </c>
      <c r="H13" s="24">
        <f t="shared" si="1"/>
        <v>0.4195483297076153</v>
      </c>
      <c r="I13" s="24">
        <f t="shared" si="1"/>
        <v>0.42251617899656807</v>
      </c>
      <c r="J13" s="24">
        <f t="shared" si="1"/>
        <v>0.42724608192841246</v>
      </c>
      <c r="K13" s="24">
        <f t="shared" si="1"/>
        <v>0.44084669975261315</v>
      </c>
      <c r="L13" s="24">
        <f t="shared" si="1"/>
        <v>0.44799373487332356</v>
      </c>
      <c r="M13" s="24">
        <f t="shared" si="1"/>
        <v>0.4538802552080925</v>
      </c>
      <c r="N13" s="24">
        <f t="shared" si="1"/>
        <v>0.46353172282480959</v>
      </c>
      <c r="O13" s="24">
        <f t="shared" si="1"/>
        <v>0.45880752760861299</v>
      </c>
      <c r="P13" s="24">
        <f t="shared" si="1"/>
        <v>0.48665428409447314</v>
      </c>
      <c r="Q13" s="24">
        <f t="shared" si="1"/>
        <v>0.50132179339583072</v>
      </c>
      <c r="R13" s="24">
        <f t="shared" si="1"/>
        <v>0.52096438572326065</v>
      </c>
      <c r="S13" s="24">
        <f t="shared" si="1"/>
        <v>0.53070944263555175</v>
      </c>
      <c r="T13" s="24">
        <f t="shared" si="1"/>
        <v>0.53275248537425279</v>
      </c>
      <c r="U13" s="24">
        <f t="shared" si="1"/>
        <v>0.53510185208917949</v>
      </c>
      <c r="V13" s="24">
        <f t="shared" si="1"/>
        <v>0.54542815565699965</v>
      </c>
      <c r="W13" s="24">
        <f t="shared" si="1"/>
        <v>0.55047517530909507</v>
      </c>
      <c r="X13" s="24">
        <f t="shared" si="1"/>
        <v>0.55607288869967586</v>
      </c>
      <c r="Y13" s="24">
        <f t="shared" si="1"/>
        <v>0.56416984294758377</v>
      </c>
      <c r="Z13" s="24">
        <f t="shared" si="1"/>
        <v>0.57299061259738537</v>
      </c>
      <c r="AA13" s="24">
        <f t="shared" si="1"/>
        <v>0.58011197363856726</v>
      </c>
      <c r="AB13" s="24">
        <f t="shared" si="1"/>
        <v>0.58293803333729344</v>
      </c>
      <c r="AC13" s="24">
        <f t="shared" si="1"/>
        <v>0.58709578953921648</v>
      </c>
      <c r="AD13" s="24">
        <f t="shared" si="1"/>
        <v>0.58912905140513872</v>
      </c>
      <c r="AE13" s="24">
        <f t="shared" si="1"/>
        <v>0.58939050297047213</v>
      </c>
      <c r="AF13" s="24">
        <f t="shared" si="1"/>
        <v>0.58846075997321923</v>
      </c>
      <c r="AG13" s="24"/>
      <c r="AH13" s="24"/>
    </row>
    <row r="14" spans="1:34" x14ac:dyDescent="0.35">
      <c r="A14" s="71" t="s">
        <v>321</v>
      </c>
      <c r="B14" s="24">
        <f>-PV('Wind PV Calcs'!$B$5,'Wind PV Calcs'!$B$1,'Subsidies Paid'!M11*About!$A$74*1000*'Monetizing Tax Credit Penalty'!$A$30*'Wind PV Calcs'!$B$6*'Wind PV Calcs'!$B$4)/('Wind PV Calcs'!$B$4*'Wind PV Calcs'!$B$6*'Wind PV Calcs'!$B$2)</f>
        <v>2.5662975615208947</v>
      </c>
      <c r="C14" s="24">
        <f>'Subsidies Paid'!N11*About!$A$74*1000*'Monetizing Tax Credit Penalty'!$A$30</f>
        <v>0</v>
      </c>
      <c r="D14" s="24">
        <f>'Subsidies Paid'!O11*About!$A$74*1000*'Monetizing Tax Credit Penalty'!$A$30</f>
        <v>0</v>
      </c>
      <c r="E14" s="24">
        <f>'Subsidies Paid'!P11*About!$A$74*1000*'Monetizing Tax Credit Penalty'!$A$30</f>
        <v>0</v>
      </c>
      <c r="F14" s="24">
        <f>'Subsidies Paid'!Q11*About!$A$74*1000*'Monetizing Tax Credit Penalty'!$A$30</f>
        <v>0</v>
      </c>
      <c r="G14" s="24">
        <f>'Subsidies Paid'!R11*About!$A$74*1000*'Monetizing Tax Credit Penalty'!$A$30</f>
        <v>0</v>
      </c>
      <c r="H14" s="24">
        <f>'Subsidies Paid'!S11*About!$A$74*1000*'Monetizing Tax Credit Penalty'!$A$30</f>
        <v>0</v>
      </c>
      <c r="I14" s="24">
        <f>'Subsidies Paid'!T11*About!$A$74*1000*'Monetizing Tax Credit Penalty'!$A$30</f>
        <v>0</v>
      </c>
      <c r="J14" s="24">
        <f>'Subsidies Paid'!U11*About!$A$74*1000*'Monetizing Tax Credit Penalty'!$A$30</f>
        <v>0</v>
      </c>
      <c r="K14" s="24">
        <f>'Subsidies Paid'!V11*About!$A$74*1000*'Monetizing Tax Credit Penalty'!$A$30</f>
        <v>0</v>
      </c>
      <c r="L14" s="24">
        <f>'Subsidies Paid'!W11*About!$A$74*1000*'Monetizing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35">
      <c r="A15" s="71" t="s">
        <v>534</v>
      </c>
      <c r="B15" s="71">
        <f>B11</f>
        <v>0</v>
      </c>
      <c r="C15" s="71">
        <f t="shared" ref="C15:AF15" si="2">C11</f>
        <v>0</v>
      </c>
      <c r="D15" s="71">
        <f t="shared" si="2"/>
        <v>0</v>
      </c>
      <c r="E15" s="71">
        <f t="shared" si="2"/>
        <v>0</v>
      </c>
      <c r="F15" s="71">
        <f t="shared" si="2"/>
        <v>0</v>
      </c>
      <c r="G15" s="71">
        <f t="shared" si="2"/>
        <v>0</v>
      </c>
      <c r="H15" s="71">
        <f t="shared" si="2"/>
        <v>0</v>
      </c>
      <c r="I15" s="71">
        <f t="shared" si="2"/>
        <v>0</v>
      </c>
      <c r="J15" s="71">
        <f t="shared" si="2"/>
        <v>0</v>
      </c>
      <c r="K15" s="71">
        <f t="shared" si="2"/>
        <v>0</v>
      </c>
      <c r="L15" s="71">
        <f t="shared" si="2"/>
        <v>0</v>
      </c>
      <c r="M15" s="71">
        <f t="shared" si="2"/>
        <v>0</v>
      </c>
      <c r="N15" s="71">
        <f t="shared" si="2"/>
        <v>0</v>
      </c>
      <c r="O15" s="71">
        <f t="shared" si="2"/>
        <v>0</v>
      </c>
      <c r="P15" s="71">
        <f t="shared" si="2"/>
        <v>0</v>
      </c>
      <c r="Q15" s="71">
        <f t="shared" si="2"/>
        <v>0</v>
      </c>
      <c r="R15" s="71">
        <f t="shared" si="2"/>
        <v>0</v>
      </c>
      <c r="S15" s="71">
        <f t="shared" si="2"/>
        <v>0</v>
      </c>
      <c r="T15" s="71">
        <f t="shared" si="2"/>
        <v>0</v>
      </c>
      <c r="U15" s="71">
        <f t="shared" si="2"/>
        <v>0</v>
      </c>
      <c r="V15" s="71">
        <f t="shared" si="2"/>
        <v>0</v>
      </c>
      <c r="W15" s="71">
        <f t="shared" si="2"/>
        <v>0</v>
      </c>
      <c r="X15" s="71">
        <f t="shared" si="2"/>
        <v>0</v>
      </c>
      <c r="Y15" s="71">
        <f t="shared" si="2"/>
        <v>0</v>
      </c>
      <c r="Z15" s="71">
        <f t="shared" si="2"/>
        <v>0</v>
      </c>
      <c r="AA15" s="71">
        <f t="shared" si="2"/>
        <v>0</v>
      </c>
      <c r="AB15" s="71">
        <f t="shared" si="2"/>
        <v>0</v>
      </c>
      <c r="AC15" s="71">
        <f t="shared" si="2"/>
        <v>0</v>
      </c>
      <c r="AD15" s="71">
        <f t="shared" si="2"/>
        <v>0</v>
      </c>
      <c r="AE15" s="71">
        <f t="shared" si="2"/>
        <v>0</v>
      </c>
      <c r="AF15" s="71">
        <f t="shared" si="2"/>
        <v>0</v>
      </c>
    </row>
    <row r="16" spans="1:34" x14ac:dyDescent="0.35">
      <c r="A16" s="71" t="s">
        <v>535</v>
      </c>
      <c r="B16" s="71">
        <f>B11</f>
        <v>0</v>
      </c>
      <c r="C16" s="71">
        <f t="shared" ref="C16:AF16" si="3">C11</f>
        <v>0</v>
      </c>
      <c r="D16" s="71">
        <f t="shared" si="3"/>
        <v>0</v>
      </c>
      <c r="E16" s="71">
        <f t="shared" si="3"/>
        <v>0</v>
      </c>
      <c r="F16" s="71">
        <f t="shared" si="3"/>
        <v>0</v>
      </c>
      <c r="G16" s="71">
        <f t="shared" si="3"/>
        <v>0</v>
      </c>
      <c r="H16" s="71">
        <f t="shared" si="3"/>
        <v>0</v>
      </c>
      <c r="I16" s="71">
        <f t="shared" si="3"/>
        <v>0</v>
      </c>
      <c r="J16" s="71">
        <f t="shared" si="3"/>
        <v>0</v>
      </c>
      <c r="K16" s="71">
        <f t="shared" si="3"/>
        <v>0</v>
      </c>
      <c r="L16" s="71">
        <f t="shared" si="3"/>
        <v>0</v>
      </c>
      <c r="M16" s="71">
        <f t="shared" si="3"/>
        <v>0</v>
      </c>
      <c r="N16" s="71">
        <f t="shared" si="3"/>
        <v>0</v>
      </c>
      <c r="O16" s="71">
        <f t="shared" si="3"/>
        <v>0</v>
      </c>
      <c r="P16" s="71">
        <f t="shared" si="3"/>
        <v>0</v>
      </c>
      <c r="Q16" s="71">
        <f t="shared" si="3"/>
        <v>0</v>
      </c>
      <c r="R16" s="71">
        <f t="shared" si="3"/>
        <v>0</v>
      </c>
      <c r="S16" s="71">
        <f t="shared" si="3"/>
        <v>0</v>
      </c>
      <c r="T16" s="71">
        <f t="shared" si="3"/>
        <v>0</v>
      </c>
      <c r="U16" s="71">
        <f t="shared" si="3"/>
        <v>0</v>
      </c>
      <c r="V16" s="71">
        <f t="shared" si="3"/>
        <v>0</v>
      </c>
      <c r="W16" s="71">
        <f t="shared" si="3"/>
        <v>0</v>
      </c>
      <c r="X16" s="71">
        <f t="shared" si="3"/>
        <v>0</v>
      </c>
      <c r="Y16" s="71">
        <f t="shared" si="3"/>
        <v>0</v>
      </c>
      <c r="Z16" s="71">
        <f t="shared" si="3"/>
        <v>0</v>
      </c>
      <c r="AA16" s="71">
        <f t="shared" si="3"/>
        <v>0</v>
      </c>
      <c r="AB16" s="71">
        <f t="shared" si="3"/>
        <v>0</v>
      </c>
      <c r="AC16" s="71">
        <f t="shared" si="3"/>
        <v>0</v>
      </c>
      <c r="AD16" s="71">
        <f t="shared" si="3"/>
        <v>0</v>
      </c>
      <c r="AE16" s="71">
        <f t="shared" si="3"/>
        <v>0</v>
      </c>
      <c r="AF16" s="71">
        <f t="shared" si="3"/>
        <v>0</v>
      </c>
    </row>
    <row r="17" spans="1:32" x14ac:dyDescent="0.35">
      <c r="A17" s="71" t="s">
        <v>536</v>
      </c>
      <c r="B17" s="71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G14" sqref="G14"/>
    </sheetView>
  </sheetViews>
  <sheetFormatPr defaultRowHeight="14.5" x14ac:dyDescent="0.35"/>
  <cols>
    <col min="1" max="1" width="32.7265625" customWidth="1"/>
  </cols>
  <sheetData>
    <row r="1" spans="1:34" x14ac:dyDescent="0.35">
      <c r="A1" s="8" t="s">
        <v>173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35">
      <c r="A2" s="8" t="s">
        <v>326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35">
      <c r="A3" s="8" t="s">
        <v>327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35">
      <c r="A4" s="8" t="s">
        <v>328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35">
      <c r="A5" s="8" t="s">
        <v>329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35">
      <c r="A6" s="8" t="s">
        <v>330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35">
      <c r="A7" s="8" t="s">
        <v>331</v>
      </c>
      <c r="B7" s="26">
        <f>Calculations!C7</f>
        <v>248462.12999999998</v>
      </c>
      <c r="C7" s="26">
        <f>Calculations!D7</f>
        <v>233752.94999999998</v>
      </c>
      <c r="D7" s="26">
        <f>Calculations!E7</f>
        <v>191193.21</v>
      </c>
      <c r="E7" s="26">
        <f>Calculations!F7</f>
        <v>180589.65599999999</v>
      </c>
      <c r="F7" s="26">
        <f>Calculations!G7</f>
        <v>171481.609</v>
      </c>
      <c r="G7" s="26">
        <f>Calculations!H7</f>
        <v>138474.63519999999</v>
      </c>
      <c r="H7" s="26">
        <f>Calculations!I7</f>
        <v>58742.18299999999</v>
      </c>
      <c r="I7" s="26">
        <f>Calculations!J7</f>
        <v>55449.869999999995</v>
      </c>
      <c r="J7" s="26">
        <f>Calculations!K7</f>
        <v>52294.303999999989</v>
      </c>
      <c r="K7" s="26">
        <f>Calculations!L7</f>
        <v>49491.425999999992</v>
      </c>
      <c r="L7" s="26">
        <f>Calculations!M7</f>
        <v>46751.125999999997</v>
      </c>
      <c r="M7" s="26">
        <f>Calculations!N7</f>
        <v>45740.229999999996</v>
      </c>
      <c r="N7" s="26">
        <f>Calculations!O7</f>
        <v>44786.685999999994</v>
      </c>
      <c r="O7" s="26">
        <f>Calculations!P7</f>
        <v>43962.518999999993</v>
      </c>
      <c r="P7" s="26">
        <f>Calculations!Q7</f>
        <v>43192.48799999999</v>
      </c>
      <c r="Q7" s="26">
        <f>Calculations!R7</f>
        <v>42490.260999999991</v>
      </c>
      <c r="R7" s="26">
        <f>Calculations!S7</f>
        <v>41871.917999999991</v>
      </c>
      <c r="S7" s="26">
        <f>Calculations!T7</f>
        <v>41360.841999999997</v>
      </c>
      <c r="T7" s="26">
        <f>Calculations!U7</f>
        <v>40877.436999999991</v>
      </c>
      <c r="U7" s="26">
        <f>Calculations!V7</f>
        <v>40429.072999999997</v>
      </c>
      <c r="V7" s="26">
        <f>Calculations!W7</f>
        <v>40021.377999999997</v>
      </c>
      <c r="W7" s="26">
        <f>Calculations!X7</f>
        <v>39645.239999999991</v>
      </c>
      <c r="X7" s="26">
        <f>Calculations!Y7</f>
        <v>39288.062999999995</v>
      </c>
      <c r="Y7" s="26">
        <f>Calculations!Z7</f>
        <v>38942.208999999995</v>
      </c>
      <c r="Z7" s="26">
        <f>Calculations!AA7</f>
        <v>38592.133999999991</v>
      </c>
      <c r="AA7" s="26">
        <f>Calculations!AB7</f>
        <v>38234.688999999991</v>
      </c>
      <c r="AB7" s="26">
        <f>Calculations!AC7</f>
        <v>37916.974999999991</v>
      </c>
      <c r="AC7" s="26">
        <f>Calculations!AD7</f>
        <v>37619.628999999994</v>
      </c>
      <c r="AD7" s="26">
        <f>Calculations!AE7</f>
        <v>37333.337999999996</v>
      </c>
      <c r="AE7" s="26">
        <f>Calculations!AF7</f>
        <v>37047.515999999996</v>
      </c>
      <c r="AF7" s="26">
        <f>Calculations!AG7</f>
        <v>36783.267999999996</v>
      </c>
      <c r="AG7" s="26"/>
      <c r="AH7" s="26"/>
    </row>
    <row r="8" spans="1:34" x14ac:dyDescent="0.35">
      <c r="A8" s="8" t="s">
        <v>332</v>
      </c>
      <c r="B8" s="26">
        <f>Calculations!C21</f>
        <v>1306604.5199999998</v>
      </c>
      <c r="C8" s="26">
        <f>Calculations!D21</f>
        <v>1240009.2</v>
      </c>
      <c r="D8" s="26">
        <f>Calculations!E21</f>
        <v>1018003.8959999999</v>
      </c>
      <c r="E8" s="26">
        <f>Calculations!F21</f>
        <v>980787.80799999996</v>
      </c>
      <c r="F8" s="26">
        <f>Calculations!G21</f>
        <v>944651.76</v>
      </c>
      <c r="G8" s="26">
        <f>Calculations!H21</f>
        <v>771410.52999999991</v>
      </c>
      <c r="H8" s="26">
        <f>Calculations!I21</f>
        <v>338900.73999999993</v>
      </c>
      <c r="I8" s="26">
        <f>Calculations!J21</f>
        <v>328206.86999999994</v>
      </c>
      <c r="J8" s="26">
        <f>Calculations!K21</f>
        <v>318516.65999999997</v>
      </c>
      <c r="K8" s="26">
        <f>Calculations!L21</f>
        <v>309554.73999999993</v>
      </c>
      <c r="L8" s="26">
        <f>Calculations!M21</f>
        <v>301569.00999999995</v>
      </c>
      <c r="M8" s="26">
        <f>Calculations!N21</f>
        <v>294371.19999999995</v>
      </c>
      <c r="N8" s="26">
        <f>Calculations!O21</f>
        <v>287931.82999999996</v>
      </c>
      <c r="O8" s="26">
        <f>Calculations!P21</f>
        <v>282239.50999999995</v>
      </c>
      <c r="P8" s="26">
        <f>Calculations!Q21</f>
        <v>277078.49999999994</v>
      </c>
      <c r="Q8" s="26">
        <f>Calculations!R21</f>
        <v>272656.49999999994</v>
      </c>
      <c r="R8" s="26">
        <f>Calculations!S21</f>
        <v>268685.40999999997</v>
      </c>
      <c r="S8" s="26">
        <f>Calculations!T21</f>
        <v>265225.52999999997</v>
      </c>
      <c r="T8" s="26">
        <f>Calculations!U21</f>
        <v>262286.23999999993</v>
      </c>
      <c r="U8" s="26">
        <f>Calculations!V21</f>
        <v>259722.14999999997</v>
      </c>
      <c r="V8" s="26">
        <f>Calculations!W21</f>
        <v>257505.78999999995</v>
      </c>
      <c r="W8" s="26">
        <f>Calculations!X21</f>
        <v>255554.07999999996</v>
      </c>
      <c r="X8" s="26">
        <f>Calculations!Y21</f>
        <v>253886.44999999995</v>
      </c>
      <c r="Y8" s="26">
        <f>Calculations!Z21</f>
        <v>252480.78999999995</v>
      </c>
      <c r="Z8" s="26">
        <f>Calculations!AA21</f>
        <v>251185.00999999995</v>
      </c>
      <c r="AA8" s="26">
        <f>Calculations!AB21</f>
        <v>249954.21999999997</v>
      </c>
      <c r="AB8" s="26">
        <f>Calculations!AC21</f>
        <v>248877.52999999997</v>
      </c>
      <c r="AC8" s="26">
        <f>Calculations!AD21</f>
        <v>247712.39999999997</v>
      </c>
      <c r="AD8" s="26">
        <f>Calculations!AE21</f>
        <v>246570.04999999996</v>
      </c>
      <c r="AE8" s="26">
        <f>Calculations!AF21</f>
        <v>245362.03999999995</v>
      </c>
      <c r="AF8" s="26">
        <f>Calculations!AG21</f>
        <v>243934.93999999997</v>
      </c>
      <c r="AG8" s="26"/>
      <c r="AH8" s="26"/>
    </row>
    <row r="9" spans="1:34" x14ac:dyDescent="0.35">
      <c r="A9" s="8" t="s">
        <v>333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35">
      <c r="A10" s="8" t="s">
        <v>334</v>
      </c>
      <c r="B10" s="26">
        <f>Calculations!C27</f>
        <v>404174.81999999995</v>
      </c>
      <c r="C10" s="26">
        <f>Calculations!D27</f>
        <v>398018.85999999993</v>
      </c>
      <c r="D10" s="26">
        <f>Calculations!E27</f>
        <v>391888.35999999993</v>
      </c>
      <c r="E10" s="26">
        <f>Calculations!F27</f>
        <v>385782.64999999997</v>
      </c>
      <c r="F10" s="26">
        <f>Calculations!G27</f>
        <v>379701.05999999994</v>
      </c>
      <c r="G10" s="26">
        <f>Calculations!H27</f>
        <v>373644.92999999993</v>
      </c>
      <c r="H10" s="26">
        <f>Calculations!I27</f>
        <v>367612.91999999993</v>
      </c>
      <c r="I10" s="26">
        <f>Calculations!J27</f>
        <v>361606.36999999994</v>
      </c>
      <c r="J10" s="26">
        <f>Calculations!K27</f>
        <v>355623.93999999994</v>
      </c>
      <c r="K10" s="26">
        <f>Calculations!L27</f>
        <v>349666.29999999993</v>
      </c>
      <c r="L10" s="26">
        <f>Calculations!M27</f>
        <v>343734.11999999994</v>
      </c>
      <c r="M10" s="26">
        <f>Calculations!N27</f>
        <v>337759.72999999992</v>
      </c>
      <c r="N10" s="26">
        <f>Calculations!O27</f>
        <v>336070.66</v>
      </c>
      <c r="O10" s="26">
        <f>Calculations!P27</f>
        <v>334390.29999999993</v>
      </c>
      <c r="P10" s="26">
        <f>Calculations!Q27</f>
        <v>332718.64999999997</v>
      </c>
      <c r="Q10" s="26">
        <f>Calculations!R27</f>
        <v>331055.03999999998</v>
      </c>
      <c r="R10" s="26">
        <f>Calculations!S27</f>
        <v>329399.46999999997</v>
      </c>
      <c r="S10" s="26">
        <f>Calculations!T27</f>
        <v>327752.60999999993</v>
      </c>
      <c r="T10" s="26">
        <f>Calculations!U27</f>
        <v>326113.78999999998</v>
      </c>
      <c r="U10" s="26">
        <f>Calculations!V27</f>
        <v>324483.00999999995</v>
      </c>
      <c r="V10" s="26">
        <f>Calculations!W27</f>
        <v>322860.93999999994</v>
      </c>
      <c r="W10" s="26">
        <f>Calculations!X27</f>
        <v>321246.90999999997</v>
      </c>
      <c r="X10" s="26">
        <f>Calculations!Y27</f>
        <v>319640.24999999994</v>
      </c>
      <c r="Y10" s="26">
        <f>Calculations!Z27</f>
        <v>318042.29999999993</v>
      </c>
      <c r="Z10" s="26">
        <f>Calculations!AA27</f>
        <v>316451.71999999997</v>
      </c>
      <c r="AA10" s="26">
        <f>Calculations!AB27</f>
        <v>314869.84999999998</v>
      </c>
      <c r="AB10" s="26">
        <f>Calculations!AC27</f>
        <v>313295.34999999998</v>
      </c>
      <c r="AC10" s="26">
        <f>Calculations!AD27</f>
        <v>311728.88999999996</v>
      </c>
      <c r="AD10" s="26">
        <f>Calculations!AE27</f>
        <v>310170.46999999997</v>
      </c>
      <c r="AE10" s="26">
        <f>Calculations!AF27</f>
        <v>308619.41999999993</v>
      </c>
      <c r="AF10" s="26">
        <f>Calculations!AG27</f>
        <v>307076.40999999997</v>
      </c>
      <c r="AG10" s="26"/>
      <c r="AH10" s="26"/>
    </row>
    <row r="11" spans="1:34" x14ac:dyDescent="0.35">
      <c r="A11" s="8" t="s">
        <v>335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35">
      <c r="A12" s="8" t="s">
        <v>336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35">
      <c r="A13" s="8" t="s">
        <v>337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35">
      <c r="A14" s="8" t="s">
        <v>338</v>
      </c>
      <c r="B14" s="26">
        <f>Calculations!C14</f>
        <v>0</v>
      </c>
      <c r="C14" s="26">
        <f>Calculations!D14</f>
        <v>794898.72</v>
      </c>
      <c r="D14" s="26">
        <f>Calculations!E14</f>
        <v>751452.57</v>
      </c>
      <c r="E14" s="26">
        <f>Calculations!F14</f>
        <v>709753.11</v>
      </c>
      <c r="F14" s="26">
        <f>Calculations!G14</f>
        <v>654962.5199999999</v>
      </c>
      <c r="G14" s="26">
        <f>Calculations!H14</f>
        <v>617942.34</v>
      </c>
      <c r="H14" s="26">
        <f>Calculations!I14</f>
        <v>594676.59</v>
      </c>
      <c r="I14" s="26">
        <f>Calculations!J14</f>
        <v>573509.27999999991</v>
      </c>
      <c r="J14" s="26">
        <f>Calculations!K14</f>
        <v>554056.5</v>
      </c>
      <c r="K14" s="26">
        <f>Calculations!L14*'Monetizing Tax Credit Penalty'!$A$30</f>
        <v>0</v>
      </c>
      <c r="L14" s="26">
        <f>Calculations!M14*'Monetizing Tax Credit Penalty'!$A$30</f>
        <v>0</v>
      </c>
      <c r="M14" s="26">
        <f>Calculations!N14*'Monetizing Tax Credit Penalty'!$A$30</f>
        <v>0</v>
      </c>
      <c r="N14" s="26">
        <f>Calculations!O14*'Monetizing Tax Credit Penalty'!$A$30</f>
        <v>0</v>
      </c>
      <c r="O14" s="26">
        <f>Calculations!P14*'Monetizing Tax Credit Penalty'!$A$30</f>
        <v>0</v>
      </c>
      <c r="P14" s="26">
        <f>Calculations!Q14*'Monetizing Tax Credit Penalty'!$A$30</f>
        <v>0</v>
      </c>
      <c r="Q14" s="26">
        <f>Calculations!R14*'Monetizing Tax Credit Penalty'!$A$30</f>
        <v>0</v>
      </c>
      <c r="R14" s="26">
        <f>Calculations!S14*'Monetizing Tax Credit Penalty'!$A$30</f>
        <v>0</v>
      </c>
      <c r="S14" s="26">
        <f>Calculations!T14*'Monetizing Tax Credit Penalty'!$A$30</f>
        <v>0</v>
      </c>
      <c r="T14" s="26">
        <f>Calculations!U14*'Monetizing Tax Credit Penalty'!$A$30</f>
        <v>0</v>
      </c>
      <c r="U14" s="26">
        <f>Calculations!V14*'Monetizing Tax Credit Penalty'!$A$30</f>
        <v>0</v>
      </c>
      <c r="V14" s="26">
        <f>Calculations!W14*'Monetizing Tax Credit Penalty'!$A$30</f>
        <v>0</v>
      </c>
      <c r="W14" s="26">
        <f>Calculations!X14*'Monetizing Tax Credit Penalty'!$A$30</f>
        <v>0</v>
      </c>
      <c r="X14" s="26">
        <f>Calculations!Y14*'Monetizing Tax Credit Penalty'!$A$30</f>
        <v>0</v>
      </c>
      <c r="Y14" s="26">
        <f>Calculations!Z14*'Monetizing Tax Credit Penalty'!$A$30</f>
        <v>0</v>
      </c>
      <c r="Z14" s="26">
        <f>Calculations!AA14*'Monetizing Tax Credit Penalty'!$A$30</f>
        <v>0</v>
      </c>
      <c r="AA14" s="26">
        <f>Calculations!AB14*'Monetizing Tax Credit Penalty'!$A$30</f>
        <v>0</v>
      </c>
      <c r="AB14" s="26">
        <f>Calculations!AC14*'Monetizing Tax Credit Penalty'!$A$30</f>
        <v>0</v>
      </c>
      <c r="AC14" s="26">
        <f>Calculations!AD14*'Monetizing Tax Credit Penalty'!$A$30</f>
        <v>0</v>
      </c>
      <c r="AD14" s="26">
        <f>Calculations!AE14*'Monetizing Tax Credit Penalty'!$A$30</f>
        <v>0</v>
      </c>
      <c r="AE14" s="26">
        <f>Calculations!AF14*'Monetizing Tax Credit Penalty'!$A$30</f>
        <v>0</v>
      </c>
      <c r="AF14" s="26">
        <f>Calculations!AG14*'Monetizing Tax Credit Penalty'!$A$30</f>
        <v>0</v>
      </c>
      <c r="AG14" s="26"/>
      <c r="AH14" s="26"/>
    </row>
    <row r="15" spans="1:34" x14ac:dyDescent="0.35">
      <c r="A15" t="s">
        <v>534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35">
      <c r="A16" t="s">
        <v>535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35">
      <c r="A17" t="s">
        <v>536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D27" sqref="D27"/>
    </sheetView>
  </sheetViews>
  <sheetFormatPr defaultColWidth="9.1796875" defaultRowHeight="14.5" x14ac:dyDescent="0.35"/>
  <cols>
    <col min="1" max="1" width="32.453125" style="6" customWidth="1"/>
    <col min="2" max="2" width="87.7265625" style="6" customWidth="1"/>
    <col min="3" max="12" width="9.1796875" style="6"/>
    <col min="13" max="13" width="11.54296875" style="6" customWidth="1"/>
    <col min="14" max="16384" width="9.1796875" style="6"/>
  </cols>
  <sheetData>
    <row r="1" spans="1:14" x14ac:dyDescent="0.35">
      <c r="A1" s="6" t="s">
        <v>5</v>
      </c>
    </row>
    <row r="2" spans="1:14" x14ac:dyDescent="0.35">
      <c r="A2" s="29" t="s">
        <v>167</v>
      </c>
    </row>
    <row r="3" spans="1:14" x14ac:dyDescent="0.35">
      <c r="A3" s="6" t="s">
        <v>7</v>
      </c>
    </row>
    <row r="4" spans="1:14" x14ac:dyDescent="0.35">
      <c r="A4" s="6" t="s">
        <v>13</v>
      </c>
    </row>
    <row r="5" spans="1:14" x14ac:dyDescent="0.35">
      <c r="A5" s="6" t="s">
        <v>14</v>
      </c>
    </row>
    <row r="7" spans="1:14" x14ac:dyDescent="0.3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3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3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3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3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3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3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3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3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3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226</v>
      </c>
    </row>
    <row r="17" spans="1:14" x14ac:dyDescent="0.3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227</v>
      </c>
    </row>
    <row r="18" spans="1:14" ht="29" x14ac:dyDescent="0.3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35">
      <c r="A19" s="10" t="s">
        <v>26</v>
      </c>
      <c r="B19" s="10" t="s">
        <v>271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272</v>
      </c>
    </row>
    <row r="20" spans="1:14" ht="29" x14ac:dyDescent="0.3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29" x14ac:dyDescent="0.3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3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3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247</v>
      </c>
    </row>
    <row r="24" spans="1:14" x14ac:dyDescent="0.3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251</v>
      </c>
    </row>
    <row r="25" spans="1:14" ht="29" x14ac:dyDescent="0.3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3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29" x14ac:dyDescent="0.3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252</v>
      </c>
    </row>
    <row r="29" spans="1:14" x14ac:dyDescent="0.35">
      <c r="A29" s="35" t="s">
        <v>114</v>
      </c>
    </row>
    <row r="30" spans="1:14" x14ac:dyDescent="0.35">
      <c r="A30" s="6" t="s">
        <v>115</v>
      </c>
    </row>
    <row r="31" spans="1:14" x14ac:dyDescent="0.3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topLeftCell="D1" workbookViewId="0">
      <selection activeCell="H21" sqref="H21"/>
    </sheetView>
  </sheetViews>
  <sheetFormatPr defaultColWidth="9.1796875" defaultRowHeight="14.5" x14ac:dyDescent="0.35"/>
  <cols>
    <col min="1" max="1" width="54" style="8" bestFit="1" customWidth="1"/>
    <col min="2" max="2" width="45.81640625" style="8" customWidth="1"/>
    <col min="3" max="3" width="89.1796875" style="8" customWidth="1"/>
    <col min="4" max="4" width="17.453125" style="8" customWidth="1"/>
    <col min="5" max="5" width="21.54296875" style="8" bestFit="1" customWidth="1"/>
    <col min="6" max="6" width="9.1796875" style="8"/>
    <col min="7" max="7" width="10.1796875" style="8" bestFit="1" customWidth="1"/>
    <col min="8" max="9" width="10" style="8" bestFit="1" customWidth="1"/>
    <col min="10" max="10" width="10.1796875" style="8" bestFit="1" customWidth="1"/>
    <col min="11" max="11" width="10" style="8" bestFit="1" customWidth="1"/>
    <col min="12" max="14" width="9.1796875" style="8"/>
    <col min="15" max="15" width="11" style="8" bestFit="1" customWidth="1"/>
    <col min="16" max="16384" width="9.1796875" style="8"/>
  </cols>
  <sheetData>
    <row r="1" spans="1:24" s="1" customFormat="1" x14ac:dyDescent="0.35">
      <c r="A1" s="1" t="s">
        <v>21</v>
      </c>
      <c r="B1" s="1" t="s">
        <v>239</v>
      </c>
      <c r="C1" s="1" t="s">
        <v>238</v>
      </c>
      <c r="D1" s="1" t="s">
        <v>245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35">
      <c r="A2" s="5" t="s">
        <v>25</v>
      </c>
      <c r="B2" s="5" t="s">
        <v>234</v>
      </c>
      <c r="C2" s="5" t="s">
        <v>233</v>
      </c>
      <c r="D2" s="5" t="s">
        <v>246</v>
      </c>
      <c r="E2" s="5" t="s">
        <v>315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308</v>
      </c>
    </row>
    <row r="3" spans="1:24" x14ac:dyDescent="0.35">
      <c r="A3" s="5" t="s">
        <v>26</v>
      </c>
      <c r="B3" s="5" t="s">
        <v>231</v>
      </c>
      <c r="C3" s="5" t="s">
        <v>230</v>
      </c>
      <c r="D3" s="5" t="s">
        <v>246</v>
      </c>
      <c r="E3" s="5" t="s">
        <v>229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228</v>
      </c>
    </row>
    <row r="4" spans="1:24" x14ac:dyDescent="0.35">
      <c r="A4" s="19" t="s">
        <v>26</v>
      </c>
      <c r="B4" s="5" t="s">
        <v>32</v>
      </c>
      <c r="C4" s="8" t="s">
        <v>3</v>
      </c>
      <c r="D4" s="5" t="s">
        <v>246</v>
      </c>
      <c r="E4" s="5" t="s">
        <v>280</v>
      </c>
      <c r="F4" s="51" t="s">
        <v>244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244</v>
      </c>
      <c r="M4" s="23" t="s">
        <v>244</v>
      </c>
      <c r="N4" s="23" t="s">
        <v>244</v>
      </c>
      <c r="O4" s="23" t="s">
        <v>244</v>
      </c>
      <c r="P4" s="23" t="s">
        <v>244</v>
      </c>
      <c r="Q4" s="23" t="s">
        <v>244</v>
      </c>
      <c r="R4" s="23" t="s">
        <v>244</v>
      </c>
      <c r="S4" s="23" t="s">
        <v>244</v>
      </c>
      <c r="T4" s="23" t="s">
        <v>244</v>
      </c>
      <c r="U4" s="23" t="s">
        <v>244</v>
      </c>
      <c r="V4" s="23" t="s">
        <v>244</v>
      </c>
      <c r="W4" s="23" t="s">
        <v>244</v>
      </c>
      <c r="X4" s="8" t="s">
        <v>242</v>
      </c>
    </row>
    <row r="5" spans="1:24" x14ac:dyDescent="0.35">
      <c r="A5" s="5" t="s">
        <v>24</v>
      </c>
      <c r="B5" s="5" t="s">
        <v>234</v>
      </c>
      <c r="C5" s="21" t="s">
        <v>233</v>
      </c>
      <c r="D5" s="5" t="s">
        <v>246</v>
      </c>
      <c r="E5" s="5" t="s">
        <v>315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308</v>
      </c>
    </row>
    <row r="6" spans="1:24" x14ac:dyDescent="0.35">
      <c r="A6" s="5" t="s">
        <v>40</v>
      </c>
      <c r="B6" s="5" t="s">
        <v>250</v>
      </c>
      <c r="C6" s="8" t="s">
        <v>3</v>
      </c>
      <c r="D6" s="5" t="s">
        <v>246</v>
      </c>
      <c r="E6" s="5" t="s">
        <v>280</v>
      </c>
      <c r="F6" s="51">
        <v>0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8" t="s">
        <v>242</v>
      </c>
    </row>
    <row r="7" spans="1:24" s="78" customFormat="1" x14ac:dyDescent="0.35">
      <c r="A7" s="5" t="s">
        <v>40</v>
      </c>
      <c r="B7" s="5" t="s">
        <v>656</v>
      </c>
      <c r="C7" s="78" t="s">
        <v>657</v>
      </c>
      <c r="D7" s="5" t="s">
        <v>246</v>
      </c>
      <c r="E7" s="5" t="s">
        <v>280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23">
        <f>6/5</f>
        <v>1.2</v>
      </c>
      <c r="P7" s="23">
        <f t="shared" ref="P7:S7" si="0">6/5</f>
        <v>1.2</v>
      </c>
      <c r="Q7" s="23">
        <f t="shared" si="0"/>
        <v>1.2</v>
      </c>
      <c r="R7" s="23">
        <f t="shared" si="0"/>
        <v>1.2</v>
      </c>
      <c r="S7" s="23">
        <f t="shared" si="0"/>
        <v>1.2</v>
      </c>
      <c r="T7" s="51">
        <v>0</v>
      </c>
      <c r="U7" s="51">
        <v>0</v>
      </c>
      <c r="V7" s="51">
        <v>0</v>
      </c>
      <c r="W7" s="51">
        <v>0</v>
      </c>
      <c r="X7" s="78" t="s">
        <v>658</v>
      </c>
    </row>
    <row r="8" spans="1:24" x14ac:dyDescent="0.35">
      <c r="A8" s="5" t="s">
        <v>279</v>
      </c>
      <c r="B8" s="5" t="s">
        <v>237</v>
      </c>
      <c r="C8" s="21" t="s">
        <v>550</v>
      </c>
      <c r="D8" s="5" t="s">
        <v>246</v>
      </c>
      <c r="E8" s="5" t="s">
        <v>235</v>
      </c>
      <c r="F8" s="51">
        <v>0.3</v>
      </c>
      <c r="G8" s="51">
        <v>0.3</v>
      </c>
      <c r="H8" s="51">
        <v>0.3</v>
      </c>
      <c r="I8" s="51">
        <v>0.3</v>
      </c>
      <c r="J8" s="51">
        <v>0.3</v>
      </c>
      <c r="K8" s="51">
        <v>0.3</v>
      </c>
      <c r="L8" s="23">
        <v>0.3</v>
      </c>
      <c r="M8" s="23">
        <v>0.26</v>
      </c>
      <c r="N8" s="23">
        <v>0.26</v>
      </c>
      <c r="O8" s="23">
        <v>0.26</v>
      </c>
      <c r="P8" s="23">
        <v>0.22</v>
      </c>
      <c r="Q8" s="23">
        <v>0.1</v>
      </c>
      <c r="R8" s="23">
        <v>0.1</v>
      </c>
      <c r="S8" s="23">
        <v>0.1</v>
      </c>
      <c r="T8" s="23">
        <v>0.1</v>
      </c>
      <c r="U8" s="23">
        <v>0.1</v>
      </c>
      <c r="V8" s="23">
        <v>0.1</v>
      </c>
      <c r="W8" s="23">
        <v>0.1</v>
      </c>
      <c r="X8" s="8" t="s">
        <v>309</v>
      </c>
    </row>
    <row r="9" spans="1:24" x14ac:dyDescent="0.35">
      <c r="A9" s="5" t="s">
        <v>542</v>
      </c>
      <c r="B9" s="5" t="s">
        <v>237</v>
      </c>
      <c r="C9" s="21" t="s">
        <v>550</v>
      </c>
      <c r="D9" s="5" t="s">
        <v>246</v>
      </c>
      <c r="E9" s="5" t="s">
        <v>235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23">
        <v>0</v>
      </c>
      <c r="M9" s="23">
        <v>0</v>
      </c>
      <c r="N9" s="23">
        <v>0.3</v>
      </c>
      <c r="O9" s="23">
        <v>0.3</v>
      </c>
      <c r="P9" s="23">
        <v>0.3</v>
      </c>
      <c r="Q9" s="23">
        <v>0.3</v>
      </c>
      <c r="R9" s="23">
        <v>0.3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543</v>
      </c>
    </row>
    <row r="10" spans="1:24" x14ac:dyDescent="0.35">
      <c r="A10" s="5" t="s">
        <v>541</v>
      </c>
      <c r="B10" s="5" t="s">
        <v>234</v>
      </c>
      <c r="C10" s="5" t="s">
        <v>551</v>
      </c>
      <c r="D10" s="5" t="s">
        <v>246</v>
      </c>
      <c r="E10" s="5" t="s">
        <v>540</v>
      </c>
      <c r="F10" s="51">
        <v>2.3E-2</v>
      </c>
      <c r="G10" s="51">
        <v>2.3E-2</v>
      </c>
      <c r="H10" s="51">
        <v>2.3E-2</v>
      </c>
      <c r="I10" s="51">
        <v>2.3E-2</v>
      </c>
      <c r="J10" s="51">
        <f>I10*0.8</f>
        <v>1.84E-2</v>
      </c>
      <c r="K10" s="51">
        <f>I10*0.6</f>
        <v>1.38E-2</v>
      </c>
      <c r="L10" s="23">
        <f>0.025*0.4</f>
        <v>1.0000000000000002E-2</v>
      </c>
      <c r="M10" s="23">
        <f>0.025*0.6</f>
        <v>1.4999999999999999E-2</v>
      </c>
      <c r="N10" s="23">
        <f>0.025*0.6</f>
        <v>1.4999999999999999E-2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8" t="s">
        <v>544</v>
      </c>
    </row>
    <row r="11" spans="1:24" x14ac:dyDescent="0.35">
      <c r="A11" s="5" t="s">
        <v>542</v>
      </c>
      <c r="B11" s="5" t="s">
        <v>234</v>
      </c>
      <c r="C11" s="5" t="s">
        <v>551</v>
      </c>
      <c r="D11" s="5" t="s">
        <v>246</v>
      </c>
      <c r="E11" s="5" t="s">
        <v>540</v>
      </c>
      <c r="F11" s="51">
        <f>F10</f>
        <v>2.3E-2</v>
      </c>
      <c r="G11" s="51">
        <f t="shared" ref="G11:M11" si="1">G10</f>
        <v>2.3E-2</v>
      </c>
      <c r="H11" s="51">
        <f t="shared" si="1"/>
        <v>2.3E-2</v>
      </c>
      <c r="I11" s="51">
        <f t="shared" si="1"/>
        <v>2.3E-2</v>
      </c>
      <c r="J11" s="51">
        <f t="shared" si="1"/>
        <v>1.84E-2</v>
      </c>
      <c r="K11" s="51">
        <f t="shared" si="1"/>
        <v>1.38E-2</v>
      </c>
      <c r="L11" s="60">
        <f t="shared" si="1"/>
        <v>1.0000000000000002E-2</v>
      </c>
      <c r="M11" s="60">
        <f t="shared" si="1"/>
        <v>1.4999999999999999E-2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8" t="s">
        <v>545</v>
      </c>
    </row>
    <row r="12" spans="1:24" s="59" customFormat="1" x14ac:dyDescent="0.35">
      <c r="A12" s="56" t="s">
        <v>307</v>
      </c>
      <c r="B12" s="56" t="s">
        <v>234</v>
      </c>
      <c r="C12" s="56" t="s">
        <v>233</v>
      </c>
      <c r="D12" s="56" t="s">
        <v>246</v>
      </c>
      <c r="E12" s="56" t="s">
        <v>540</v>
      </c>
      <c r="F12" s="57">
        <f>0.023</f>
        <v>2.3E-2</v>
      </c>
      <c r="G12" s="57">
        <f>0.023</f>
        <v>2.3E-2</v>
      </c>
      <c r="H12" s="57">
        <f>0.023</f>
        <v>2.3E-2</v>
      </c>
      <c r="I12" s="57">
        <f>0.023</f>
        <v>2.3E-2</v>
      </c>
      <c r="J12" s="57">
        <v>0</v>
      </c>
      <c r="K12" s="57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9" t="s">
        <v>308</v>
      </c>
    </row>
    <row r="13" spans="1:24" x14ac:dyDescent="0.35">
      <c r="A13" s="5" t="s">
        <v>307</v>
      </c>
      <c r="B13" s="5" t="s">
        <v>237</v>
      </c>
      <c r="C13" s="21" t="s">
        <v>236</v>
      </c>
      <c r="D13" s="5" t="s">
        <v>246</v>
      </c>
      <c r="E13" s="5" t="s">
        <v>235</v>
      </c>
      <c r="F13" s="51">
        <v>0.1</v>
      </c>
      <c r="G13" s="51">
        <v>0.1</v>
      </c>
      <c r="H13" s="51">
        <v>0.1</v>
      </c>
      <c r="I13" s="51">
        <v>0.1</v>
      </c>
      <c r="J13" s="51">
        <v>0.1</v>
      </c>
      <c r="K13" s="51">
        <v>0.1</v>
      </c>
      <c r="L13" s="23">
        <v>0.1</v>
      </c>
      <c r="M13" s="23">
        <v>0.1</v>
      </c>
      <c r="N13" s="23">
        <v>0.1</v>
      </c>
      <c r="O13" s="23">
        <v>0.1</v>
      </c>
      <c r="P13" s="23">
        <v>0.1</v>
      </c>
      <c r="Q13" s="23">
        <v>0.1</v>
      </c>
      <c r="R13" s="23">
        <v>0.1</v>
      </c>
      <c r="S13" s="23">
        <v>0.1</v>
      </c>
      <c r="T13" s="23">
        <v>0.1</v>
      </c>
      <c r="U13" s="23">
        <v>0.1</v>
      </c>
      <c r="V13" s="23">
        <v>0.1</v>
      </c>
      <c r="W13" s="23">
        <v>0.1</v>
      </c>
      <c r="X13" s="8" t="s">
        <v>549</v>
      </c>
    </row>
    <row r="14" spans="1:24" x14ac:dyDescent="0.35">
      <c r="A14" s="5" t="s">
        <v>26</v>
      </c>
      <c r="B14" s="5" t="s">
        <v>253</v>
      </c>
      <c r="C14" s="21" t="s">
        <v>241</v>
      </c>
      <c r="D14" s="5" t="s">
        <v>248</v>
      </c>
      <c r="E14" s="5" t="s">
        <v>243</v>
      </c>
      <c r="F14" s="51" t="s">
        <v>244</v>
      </c>
      <c r="G14" s="51" t="s">
        <v>244</v>
      </c>
      <c r="H14" s="54">
        <v>53000000</v>
      </c>
      <c r="I14" s="51" t="s">
        <v>244</v>
      </c>
      <c r="J14" s="51" t="s">
        <v>244</v>
      </c>
      <c r="K14" s="51" t="s">
        <v>244</v>
      </c>
      <c r="L14" s="23" t="s">
        <v>244</v>
      </c>
      <c r="M14" s="23" t="s">
        <v>244</v>
      </c>
      <c r="N14" s="23" t="s">
        <v>244</v>
      </c>
      <c r="O14" s="23" t="s">
        <v>244</v>
      </c>
      <c r="P14" s="23" t="s">
        <v>244</v>
      </c>
      <c r="Q14" s="23" t="s">
        <v>244</v>
      </c>
      <c r="R14" s="23" t="s">
        <v>244</v>
      </c>
      <c r="S14" s="23" t="s">
        <v>244</v>
      </c>
      <c r="T14" s="23" t="s">
        <v>244</v>
      </c>
      <c r="U14" s="23" t="s">
        <v>244</v>
      </c>
      <c r="V14" s="23" t="s">
        <v>244</v>
      </c>
      <c r="W14" s="23" t="s">
        <v>244</v>
      </c>
      <c r="X14" s="8" t="s">
        <v>254</v>
      </c>
    </row>
    <row r="15" spans="1:24" x14ac:dyDescent="0.35">
      <c r="A15" s="5" t="s">
        <v>26</v>
      </c>
      <c r="B15" s="5" t="s">
        <v>240</v>
      </c>
      <c r="C15" s="5" t="s">
        <v>281</v>
      </c>
      <c r="D15" s="5" t="s">
        <v>248</v>
      </c>
      <c r="E15" s="5" t="s">
        <v>280</v>
      </c>
      <c r="F15" s="51" t="s">
        <v>244</v>
      </c>
      <c r="G15" s="51">
        <v>0.1</v>
      </c>
      <c r="H15" s="51">
        <v>0.1</v>
      </c>
      <c r="I15" s="51">
        <v>0.1</v>
      </c>
      <c r="J15" s="51">
        <v>0.1</v>
      </c>
      <c r="K15" s="51">
        <v>0.1</v>
      </c>
      <c r="L15" s="23" t="s">
        <v>244</v>
      </c>
      <c r="M15" s="23" t="s">
        <v>244</v>
      </c>
      <c r="N15" s="23" t="s">
        <v>244</v>
      </c>
      <c r="O15" s="23" t="s">
        <v>244</v>
      </c>
      <c r="P15" s="23" t="s">
        <v>244</v>
      </c>
      <c r="Q15" s="23" t="s">
        <v>244</v>
      </c>
      <c r="R15" s="23" t="s">
        <v>244</v>
      </c>
      <c r="S15" s="23" t="s">
        <v>244</v>
      </c>
      <c r="T15" s="23" t="s">
        <v>244</v>
      </c>
      <c r="U15" s="23" t="s">
        <v>244</v>
      </c>
      <c r="V15" s="23" t="s">
        <v>244</v>
      </c>
      <c r="W15" s="23" t="s">
        <v>244</v>
      </c>
    </row>
    <row r="16" spans="1:24" x14ac:dyDescent="0.35">
      <c r="A16" s="5" t="s">
        <v>255</v>
      </c>
      <c r="B16" s="5" t="s">
        <v>240</v>
      </c>
      <c r="C16" s="5" t="s">
        <v>281</v>
      </c>
      <c r="D16" s="5" t="s">
        <v>248</v>
      </c>
      <c r="E16" s="5" t="s">
        <v>280</v>
      </c>
      <c r="F16" s="51" t="s">
        <v>244</v>
      </c>
      <c r="G16" s="51">
        <v>1.1000000000000001</v>
      </c>
      <c r="H16" s="51">
        <v>1.1000000000000001</v>
      </c>
      <c r="I16" s="51">
        <v>1.2</v>
      </c>
      <c r="J16" s="51">
        <v>1.3</v>
      </c>
      <c r="K16" s="51">
        <v>1.3</v>
      </c>
      <c r="L16" s="23" t="s">
        <v>244</v>
      </c>
      <c r="M16" s="23" t="s">
        <v>244</v>
      </c>
      <c r="N16" s="23" t="s">
        <v>244</v>
      </c>
      <c r="O16" s="23" t="s">
        <v>244</v>
      </c>
      <c r="P16" s="23" t="s">
        <v>244</v>
      </c>
      <c r="Q16" s="23" t="s">
        <v>244</v>
      </c>
      <c r="R16" s="23" t="s">
        <v>244</v>
      </c>
      <c r="S16" s="23" t="s">
        <v>244</v>
      </c>
      <c r="T16" s="23" t="s">
        <v>244</v>
      </c>
      <c r="U16" s="23" t="s">
        <v>244</v>
      </c>
      <c r="V16" s="23" t="s">
        <v>244</v>
      </c>
      <c r="W16" s="23" t="s">
        <v>244</v>
      </c>
      <c r="X16" s="8" t="s">
        <v>242</v>
      </c>
    </row>
    <row r="17" spans="1:24" x14ac:dyDescent="0.35">
      <c r="A17" s="5" t="s">
        <v>42</v>
      </c>
      <c r="B17" s="5" t="s">
        <v>30</v>
      </c>
      <c r="C17" s="5" t="s">
        <v>241</v>
      </c>
      <c r="D17" s="5" t="s">
        <v>248</v>
      </c>
      <c r="E17" s="5" t="s">
        <v>280</v>
      </c>
      <c r="F17" s="51" t="s">
        <v>244</v>
      </c>
      <c r="G17" s="55">
        <v>1.0200000000000002</v>
      </c>
      <c r="H17" s="55">
        <v>1.5200000000000002</v>
      </c>
      <c r="I17" s="55">
        <v>1.6200000000000003</v>
      </c>
      <c r="J17" s="55">
        <v>1.6200000000000003</v>
      </c>
      <c r="K17" s="55">
        <v>1.6200000000000003</v>
      </c>
      <c r="L17" s="23" t="s">
        <v>244</v>
      </c>
      <c r="M17" s="23" t="s">
        <v>244</v>
      </c>
      <c r="N17" s="23" t="s">
        <v>244</v>
      </c>
      <c r="O17" s="23" t="s">
        <v>244</v>
      </c>
      <c r="P17" s="23" t="s">
        <v>244</v>
      </c>
      <c r="Q17" s="23" t="s">
        <v>244</v>
      </c>
      <c r="R17" s="23" t="s">
        <v>244</v>
      </c>
      <c r="S17" s="23" t="s">
        <v>244</v>
      </c>
      <c r="T17" s="23" t="s">
        <v>244</v>
      </c>
      <c r="U17" s="23" t="s">
        <v>244</v>
      </c>
      <c r="V17" s="23" t="s">
        <v>244</v>
      </c>
      <c r="W17" s="23" t="s">
        <v>244</v>
      </c>
      <c r="X17" s="8" t="s">
        <v>242</v>
      </c>
    </row>
    <row r="18" spans="1:24" x14ac:dyDescent="0.35">
      <c r="A18" s="5" t="s">
        <v>42</v>
      </c>
      <c r="B18" s="5" t="s">
        <v>31</v>
      </c>
      <c r="C18" s="5" t="s">
        <v>241</v>
      </c>
      <c r="D18" s="5" t="s">
        <v>248</v>
      </c>
      <c r="E18" s="5" t="s">
        <v>280</v>
      </c>
      <c r="F18" s="51" t="s">
        <v>244</v>
      </c>
      <c r="G18" s="55">
        <v>0.14000000000000001</v>
      </c>
      <c r="H18" s="55">
        <v>0.14000000000000001</v>
      </c>
      <c r="I18" s="55">
        <v>0.14000000000000001</v>
      </c>
      <c r="J18" s="55">
        <v>0.14000000000000001</v>
      </c>
      <c r="K18" s="55">
        <v>0.14000000000000001</v>
      </c>
      <c r="L18" s="23" t="s">
        <v>244</v>
      </c>
      <c r="M18" s="23" t="s">
        <v>244</v>
      </c>
      <c r="N18" s="23" t="s">
        <v>244</v>
      </c>
      <c r="O18" s="23" t="s">
        <v>244</v>
      </c>
      <c r="P18" s="23" t="s">
        <v>244</v>
      </c>
      <c r="Q18" s="23" t="s">
        <v>244</v>
      </c>
      <c r="R18" s="23" t="s">
        <v>244</v>
      </c>
      <c r="S18" s="23" t="s">
        <v>244</v>
      </c>
      <c r="T18" s="23" t="s">
        <v>244</v>
      </c>
      <c r="U18" s="23" t="s">
        <v>244</v>
      </c>
      <c r="V18" s="23" t="s">
        <v>244</v>
      </c>
      <c r="W18" s="23" t="s">
        <v>244</v>
      </c>
      <c r="X18" s="8" t="s">
        <v>242</v>
      </c>
    </row>
    <row r="19" spans="1:24" x14ac:dyDescent="0.35">
      <c r="A19" s="5" t="s">
        <v>42</v>
      </c>
      <c r="B19" s="5" t="s">
        <v>38</v>
      </c>
      <c r="C19" s="5" t="s">
        <v>249</v>
      </c>
      <c r="D19" s="5" t="s">
        <v>248</v>
      </c>
      <c r="E19" s="5" t="s">
        <v>280</v>
      </c>
      <c r="F19" s="51" t="s">
        <v>244</v>
      </c>
      <c r="G19" s="51">
        <v>1.1000000000000001</v>
      </c>
      <c r="H19" s="51">
        <v>1.1000000000000001</v>
      </c>
      <c r="I19" s="51">
        <v>1.2</v>
      </c>
      <c r="J19" s="51">
        <v>1.2</v>
      </c>
      <c r="K19" s="51">
        <v>1.2</v>
      </c>
      <c r="L19" s="23" t="s">
        <v>244</v>
      </c>
      <c r="M19" s="23" t="s">
        <v>244</v>
      </c>
      <c r="N19" s="23" t="s">
        <v>244</v>
      </c>
      <c r="O19" s="23" t="s">
        <v>244</v>
      </c>
      <c r="P19" s="23" t="s">
        <v>244</v>
      </c>
      <c r="Q19" s="23" t="s">
        <v>244</v>
      </c>
      <c r="R19" s="23" t="s">
        <v>244</v>
      </c>
      <c r="S19" s="23" t="s">
        <v>244</v>
      </c>
      <c r="T19" s="23" t="s">
        <v>244</v>
      </c>
      <c r="U19" s="23" t="s">
        <v>244</v>
      </c>
      <c r="V19" s="23" t="s">
        <v>244</v>
      </c>
      <c r="W19" s="23" t="s">
        <v>244</v>
      </c>
      <c r="X19" s="8" t="s">
        <v>242</v>
      </c>
    </row>
    <row r="20" spans="1:24" x14ac:dyDescent="0.35">
      <c r="A20" s="5" t="s">
        <v>255</v>
      </c>
      <c r="B20" s="5" t="s">
        <v>256</v>
      </c>
      <c r="C20" s="5" t="s">
        <v>241</v>
      </c>
      <c r="D20" s="5" t="s">
        <v>248</v>
      </c>
      <c r="E20" s="5" t="s">
        <v>243</v>
      </c>
      <c r="F20" s="51" t="s">
        <v>244</v>
      </c>
      <c r="G20" s="51" t="s">
        <v>244</v>
      </c>
      <c r="H20" s="51">
        <v>10000000</v>
      </c>
      <c r="I20" s="51" t="s">
        <v>244</v>
      </c>
      <c r="J20" s="51" t="s">
        <v>244</v>
      </c>
      <c r="K20" s="51" t="s">
        <v>244</v>
      </c>
      <c r="L20" s="23" t="s">
        <v>244</v>
      </c>
      <c r="M20" s="23" t="s">
        <v>244</v>
      </c>
      <c r="N20" s="23" t="s">
        <v>244</v>
      </c>
      <c r="O20" s="23" t="s">
        <v>244</v>
      </c>
      <c r="P20" s="23" t="s">
        <v>244</v>
      </c>
      <c r="Q20" s="23" t="s">
        <v>244</v>
      </c>
      <c r="R20" s="23" t="s">
        <v>244</v>
      </c>
      <c r="S20" s="23" t="s">
        <v>244</v>
      </c>
      <c r="T20" s="23" t="s">
        <v>244</v>
      </c>
      <c r="U20" s="23" t="s">
        <v>244</v>
      </c>
      <c r="V20" s="23" t="s">
        <v>244</v>
      </c>
      <c r="W20" s="23" t="s">
        <v>244</v>
      </c>
      <c r="X20" s="8" t="s">
        <v>254</v>
      </c>
    </row>
  </sheetData>
  <sortState xmlns:xlrd2="http://schemas.microsoft.com/office/spreadsheetml/2017/richdata2" ref="A2:Y15">
    <sortCondition ref="D2:D15"/>
    <sortCondition ref="A2:A15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4" r:id="rId4" xr:uid="{00000000-0004-0000-0100-000003000000}"/>
    <hyperlink ref="C13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>
      <selection activeCell="A16" sqref="A16:XFD16"/>
    </sheetView>
  </sheetViews>
  <sheetFormatPr defaultColWidth="9.1796875" defaultRowHeight="14.5" x14ac:dyDescent="0.35"/>
  <cols>
    <col min="1" max="2" width="23.7265625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522</v>
      </c>
      <c r="D3" s="66" t="s">
        <v>593</v>
      </c>
      <c r="E3" s="67"/>
      <c r="F3" s="67"/>
      <c r="G3" s="67"/>
      <c r="H3" s="67"/>
    </row>
    <row r="4" spans="1:34" ht="15" customHeight="1" x14ac:dyDescent="0.35">
      <c r="C4" s="66" t="s">
        <v>523</v>
      </c>
      <c r="D4" s="66" t="s">
        <v>594</v>
      </c>
      <c r="E4" s="67"/>
      <c r="F4" s="67"/>
      <c r="G4" s="66" t="s">
        <v>524</v>
      </c>
      <c r="H4" s="67"/>
    </row>
    <row r="5" spans="1:34" ht="15" customHeight="1" x14ac:dyDescent="0.35">
      <c r="C5" s="66" t="s">
        <v>525</v>
      </c>
      <c r="D5" s="66" t="s">
        <v>595</v>
      </c>
      <c r="E5" s="67"/>
      <c r="F5" s="67"/>
      <c r="G5" s="67"/>
      <c r="H5" s="67"/>
    </row>
    <row r="6" spans="1:34" ht="15" customHeight="1" x14ac:dyDescent="0.35">
      <c r="C6" s="66" t="s">
        <v>526</v>
      </c>
      <c r="D6" s="67"/>
      <c r="E6" s="66" t="s">
        <v>596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10" spans="1:34" ht="15" customHeight="1" x14ac:dyDescent="0.35">
      <c r="A10" s="40" t="s">
        <v>346</v>
      </c>
      <c r="B10" s="62" t="s">
        <v>43</v>
      </c>
      <c r="AH10" s="68" t="s">
        <v>597</v>
      </c>
    </row>
    <row r="11" spans="1:34" ht="15" customHeight="1" x14ac:dyDescent="0.35">
      <c r="B11" s="61" t="s">
        <v>44</v>
      </c>
      <c r="AH11" s="68" t="s">
        <v>598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599</v>
      </c>
    </row>
    <row r="13" spans="1:34" ht="15" customHeight="1" thickBot="1" x14ac:dyDescent="0.4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600</v>
      </c>
    </row>
    <row r="14" spans="1:34" ht="15" customHeight="1" thickTop="1" x14ac:dyDescent="0.35"/>
    <row r="15" spans="1:34" ht="15" customHeight="1" x14ac:dyDescent="0.35">
      <c r="B15" s="64" t="s">
        <v>46</v>
      </c>
    </row>
    <row r="16" spans="1:34" ht="15" customHeight="1" x14ac:dyDescent="0.35">
      <c r="A16" s="40" t="s">
        <v>347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35">
      <c r="A17" s="40" t="s">
        <v>348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35">
      <c r="A18" s="40" t="s">
        <v>349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35">
      <c r="A19" s="40" t="s">
        <v>350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35">
      <c r="A20" s="40" t="s">
        <v>351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35">
      <c r="A21" s="40" t="s">
        <v>352</v>
      </c>
      <c r="B21" s="65" t="s">
        <v>196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35">
      <c r="A22" s="40" t="s">
        <v>353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35">
      <c r="A23" s="40" t="s">
        <v>354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35">
      <c r="A24" s="40" t="s">
        <v>355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35">
      <c r="A25" s="40" t="s">
        <v>356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35"/>
    <row r="27" spans="1:34" ht="15" customHeight="1" x14ac:dyDescent="0.35">
      <c r="B27" s="64" t="s">
        <v>56</v>
      </c>
    </row>
    <row r="28" spans="1:34" ht="15" customHeight="1" x14ac:dyDescent="0.35">
      <c r="A28" s="40" t="s">
        <v>357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35">
      <c r="A29" s="40" t="s">
        <v>358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35">
      <c r="A30" s="40" t="s">
        <v>359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35">
      <c r="A31" s="40" t="s">
        <v>360</v>
      </c>
      <c r="B31" s="65" t="s">
        <v>361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35">
      <c r="A32" s="40" t="s">
        <v>362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35">
      <c r="B34" s="64" t="s">
        <v>59</v>
      </c>
    </row>
    <row r="35" spans="1:34" ht="29" x14ac:dyDescent="0.35">
      <c r="A35" s="40" t="s">
        <v>363</v>
      </c>
      <c r="B35" s="65" t="s">
        <v>364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35">
      <c r="A36" s="40" t="s">
        <v>365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35">
      <c r="A37" s="40" t="s">
        <v>366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35">
      <c r="A38" s="40" t="s">
        <v>367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35">
      <c r="A40" s="40" t="s">
        <v>368</v>
      </c>
      <c r="B40" s="64" t="s">
        <v>369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35">
      <c r="B42" s="64" t="s">
        <v>62</v>
      </c>
    </row>
    <row r="43" spans="1:34" ht="29" x14ac:dyDescent="0.35">
      <c r="A43" s="40" t="s">
        <v>370</v>
      </c>
      <c r="B43" s="65" t="s">
        <v>371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35">
      <c r="A44" s="40" t="s">
        <v>372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35">
      <c r="A45" s="40" t="s">
        <v>373</v>
      </c>
      <c r="B45" s="65" t="s">
        <v>374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35">
      <c r="A46" s="40" t="s">
        <v>375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29" x14ac:dyDescent="0.35">
      <c r="A47" s="40" t="s">
        <v>376</v>
      </c>
      <c r="B47" s="65" t="s">
        <v>196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35">
      <c r="A48" s="40" t="s">
        <v>377</v>
      </c>
      <c r="B48" s="65" t="s">
        <v>378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29" x14ac:dyDescent="0.35">
      <c r="A49" s="40" t="s">
        <v>379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35">
      <c r="A50" s="40" t="s">
        <v>380</v>
      </c>
      <c r="B50" s="65" t="s">
        <v>381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35">
      <c r="A51" s="40" t="s">
        <v>382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35"/>
    <row r="53" spans="1:34" ht="15" customHeight="1" x14ac:dyDescent="0.35">
      <c r="B53" s="64" t="s">
        <v>572</v>
      </c>
    </row>
    <row r="54" spans="1:34" ht="15" customHeight="1" x14ac:dyDescent="0.35">
      <c r="A54" s="40" t="s">
        <v>383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35">
      <c r="A55" s="40" t="s">
        <v>384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35">
      <c r="A56" s="40" t="s">
        <v>385</v>
      </c>
      <c r="B56" s="65" t="s">
        <v>386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35">
      <c r="A57" s="40" t="s">
        <v>387</v>
      </c>
      <c r="B57" s="65" t="s">
        <v>388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35">
      <c r="A58" s="40" t="s">
        <v>389</v>
      </c>
      <c r="B58" s="65" t="s">
        <v>390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35">
      <c r="A59" s="40" t="s">
        <v>391</v>
      </c>
      <c r="B59" s="65" t="s">
        <v>392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35">
      <c r="A60" s="40" t="s">
        <v>393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35"/>
    <row r="62" spans="1:34" ht="15" customHeight="1" x14ac:dyDescent="0.35"/>
    <row r="63" spans="1:34" ht="15" customHeight="1" x14ac:dyDescent="0.35">
      <c r="B63" s="64" t="s">
        <v>68</v>
      </c>
    </row>
    <row r="64" spans="1:34" ht="15" customHeight="1" x14ac:dyDescent="0.35">
      <c r="A64" s="40" t="s">
        <v>394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35">
      <c r="A65" s="40" t="s">
        <v>395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29" x14ac:dyDescent="0.35">
      <c r="A66" s="40" t="s">
        <v>396</v>
      </c>
      <c r="B66" s="65" t="s">
        <v>386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35">
      <c r="A67" s="40" t="s">
        <v>397</v>
      </c>
      <c r="B67" s="65" t="s">
        <v>388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35">
      <c r="A68" s="40" t="s">
        <v>398</v>
      </c>
      <c r="B68" s="65" t="s">
        <v>390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35">
      <c r="A69" s="40" t="s">
        <v>399</v>
      </c>
      <c r="B69" s="65" t="s">
        <v>392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35">
      <c r="A70" s="40" t="s">
        <v>400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4"/>
    <row r="72" spans="1:34" ht="15" customHeight="1" x14ac:dyDescent="0.35">
      <c r="B72" s="81" t="s">
        <v>601</v>
      </c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70"/>
    </row>
    <row r="73" spans="1:34" x14ac:dyDescent="0.35">
      <c r="B73" s="41" t="s">
        <v>573</v>
      </c>
    </row>
    <row r="74" spans="1:34" ht="15" customHeight="1" x14ac:dyDescent="0.35">
      <c r="B74" s="41" t="s">
        <v>69</v>
      </c>
    </row>
    <row r="75" spans="1:34" ht="15" customHeight="1" x14ac:dyDescent="0.35">
      <c r="B75" s="41" t="s">
        <v>574</v>
      </c>
    </row>
    <row r="76" spans="1:34" ht="15" customHeight="1" x14ac:dyDescent="0.35">
      <c r="B76" s="41" t="s">
        <v>70</v>
      </c>
    </row>
    <row r="77" spans="1:34" ht="15" customHeight="1" x14ac:dyDescent="0.35">
      <c r="B77" s="41" t="s">
        <v>575</v>
      </c>
    </row>
    <row r="78" spans="1:34" ht="15" customHeight="1" x14ac:dyDescent="0.35">
      <c r="B78" s="41" t="s">
        <v>71</v>
      </c>
    </row>
    <row r="79" spans="1:34" x14ac:dyDescent="0.35">
      <c r="B79" s="41" t="s">
        <v>72</v>
      </c>
    </row>
    <row r="80" spans="1:34" ht="15" customHeight="1" x14ac:dyDescent="0.35">
      <c r="B80" s="41" t="s">
        <v>576</v>
      </c>
    </row>
    <row r="81" spans="2:2" x14ac:dyDescent="0.35">
      <c r="B81" s="41" t="s">
        <v>577</v>
      </c>
    </row>
    <row r="82" spans="2:2" ht="15" customHeight="1" x14ac:dyDescent="0.35">
      <c r="B82" s="41" t="s">
        <v>578</v>
      </c>
    </row>
    <row r="83" spans="2:2" ht="15" customHeight="1" x14ac:dyDescent="0.35">
      <c r="B83" s="41" t="s">
        <v>579</v>
      </c>
    </row>
    <row r="84" spans="2:2" ht="15" customHeight="1" x14ac:dyDescent="0.35">
      <c r="B84" s="41" t="s">
        <v>580</v>
      </c>
    </row>
    <row r="85" spans="2:2" ht="15" customHeight="1" x14ac:dyDescent="0.35">
      <c r="B85" s="41" t="s">
        <v>581</v>
      </c>
    </row>
    <row r="86" spans="2:2" ht="15" customHeight="1" x14ac:dyDescent="0.35">
      <c r="B86" s="41" t="s">
        <v>197</v>
      </c>
    </row>
    <row r="87" spans="2:2" ht="15" customHeight="1" x14ac:dyDescent="0.35">
      <c r="B87" s="41" t="s">
        <v>73</v>
      </c>
    </row>
    <row r="88" spans="2:2" ht="15" customHeight="1" x14ac:dyDescent="0.35">
      <c r="B88" s="41" t="s">
        <v>582</v>
      </c>
    </row>
    <row r="89" spans="2:2" ht="15" customHeight="1" x14ac:dyDescent="0.35">
      <c r="B89" s="41" t="s">
        <v>583</v>
      </c>
    </row>
    <row r="90" spans="2:2" ht="15" customHeight="1" x14ac:dyDescent="0.35">
      <c r="B90" s="41" t="s">
        <v>74</v>
      </c>
    </row>
    <row r="91" spans="2:2" ht="15" customHeight="1" x14ac:dyDescent="0.35">
      <c r="B91" s="41" t="s">
        <v>584</v>
      </c>
    </row>
    <row r="92" spans="2:2" x14ac:dyDescent="0.35">
      <c r="B92" s="41" t="s">
        <v>585</v>
      </c>
    </row>
    <row r="93" spans="2:2" ht="15" customHeight="1" x14ac:dyDescent="0.35">
      <c r="B93" s="41" t="s">
        <v>75</v>
      </c>
    </row>
    <row r="94" spans="2:2" ht="15" customHeight="1" x14ac:dyDescent="0.35">
      <c r="B94" s="41" t="s">
        <v>586</v>
      </c>
    </row>
    <row r="95" spans="2:2" ht="15" customHeight="1" x14ac:dyDescent="0.35">
      <c r="B95" s="41" t="s">
        <v>587</v>
      </c>
    </row>
    <row r="96" spans="2:2" ht="15" customHeight="1" x14ac:dyDescent="0.35">
      <c r="B96" s="41" t="s">
        <v>588</v>
      </c>
    </row>
    <row r="97" spans="2:34" ht="15" customHeight="1" x14ac:dyDescent="0.35">
      <c r="B97" s="41" t="s">
        <v>589</v>
      </c>
    </row>
    <row r="98" spans="2:34" ht="15" customHeight="1" x14ac:dyDescent="0.35">
      <c r="B98" s="41" t="s">
        <v>590</v>
      </c>
    </row>
    <row r="99" spans="2:34" ht="15" customHeight="1" x14ac:dyDescent="0.35">
      <c r="B99" s="41" t="s">
        <v>591</v>
      </c>
    </row>
    <row r="100" spans="2:34" ht="15" customHeight="1" x14ac:dyDescent="0.35">
      <c r="B100" s="41" t="s">
        <v>592</v>
      </c>
    </row>
    <row r="103" spans="2:34" ht="15" customHeight="1" x14ac:dyDescent="0.35"/>
    <row r="104" spans="2:34" ht="15" customHeight="1" x14ac:dyDescent="0.35"/>
    <row r="105" spans="2:34" ht="15" customHeight="1" x14ac:dyDescent="0.35"/>
    <row r="106" spans="2:34" ht="15" customHeight="1" x14ac:dyDescent="0.35"/>
    <row r="107" spans="2:34" ht="15" customHeight="1" x14ac:dyDescent="0.35"/>
    <row r="108" spans="2:34" ht="15" customHeight="1" x14ac:dyDescent="0.35"/>
    <row r="109" spans="2:34" ht="15" customHeight="1" x14ac:dyDescent="0.35"/>
    <row r="110" spans="2:34" ht="15" customHeight="1" x14ac:dyDescent="0.35"/>
    <row r="111" spans="2:34" ht="15" customHeight="1" x14ac:dyDescent="0.35"/>
    <row r="112" spans="2:34" ht="15" customHeight="1" x14ac:dyDescent="0.3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10" spans="2:34" ht="15" customHeight="1" x14ac:dyDescent="0.35"/>
    <row r="511" spans="2:34" ht="15" customHeight="1" x14ac:dyDescent="0.35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80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  <c r="AH1227" s="80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80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80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  <c r="X1502" s="80"/>
      <c r="Y1502" s="80"/>
      <c r="Z1502" s="80"/>
      <c r="AA1502" s="80"/>
      <c r="AB1502" s="80"/>
      <c r="AC1502" s="80"/>
      <c r="AD1502" s="80"/>
      <c r="AE1502" s="80"/>
      <c r="AF1502" s="80"/>
      <c r="AG1502" s="80"/>
      <c r="AH1502" s="80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80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  <c r="X1604" s="80"/>
      <c r="Y1604" s="80"/>
      <c r="Z1604" s="80"/>
      <c r="AA1604" s="80"/>
      <c r="AB1604" s="80"/>
      <c r="AC1604" s="80"/>
      <c r="AD1604" s="80"/>
      <c r="AE1604" s="80"/>
      <c r="AF1604" s="80"/>
      <c r="AG1604" s="80"/>
      <c r="AH1604" s="80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4" ht="15" customHeight="1" x14ac:dyDescent="0.35"/>
    <row r="1698" spans="2:34" ht="15" customHeight="1" x14ac:dyDescent="0.35">
      <c r="B1698" s="80"/>
      <c r="C1698" s="80"/>
      <c r="D1698" s="80"/>
      <c r="E1698" s="80"/>
      <c r="F1698" s="80"/>
      <c r="G1698" s="80"/>
      <c r="H1698" s="80"/>
      <c r="I1698" s="80"/>
      <c r="J1698" s="80"/>
      <c r="K1698" s="80"/>
      <c r="L1698" s="80"/>
      <c r="M1698" s="80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  <c r="AH1698" s="80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80"/>
      <c r="C1945" s="80"/>
      <c r="D1945" s="80"/>
      <c r="E1945" s="80"/>
      <c r="F1945" s="80"/>
      <c r="G1945" s="80"/>
      <c r="H1945" s="80"/>
      <c r="I1945" s="80"/>
      <c r="J1945" s="80"/>
      <c r="K1945" s="80"/>
      <c r="L1945" s="80"/>
      <c r="M1945" s="80"/>
      <c r="N1945" s="80"/>
      <c r="O1945" s="80"/>
      <c r="P1945" s="80"/>
      <c r="Q1945" s="80"/>
      <c r="R1945" s="80"/>
      <c r="S1945" s="80"/>
      <c r="T1945" s="80"/>
      <c r="U1945" s="80"/>
      <c r="V1945" s="80"/>
      <c r="W1945" s="80"/>
      <c r="X1945" s="80"/>
      <c r="Y1945" s="80"/>
      <c r="Z1945" s="80"/>
      <c r="AA1945" s="80"/>
      <c r="AB1945" s="80"/>
      <c r="AC1945" s="80"/>
      <c r="AD1945" s="80"/>
      <c r="AE1945" s="80"/>
      <c r="AF1945" s="80"/>
      <c r="AG1945" s="80"/>
      <c r="AH1945" s="80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80"/>
      <c r="C2031" s="80"/>
      <c r="D2031" s="80"/>
      <c r="E2031" s="80"/>
      <c r="F2031" s="80"/>
      <c r="G2031" s="80"/>
      <c r="H2031" s="80"/>
      <c r="I2031" s="80"/>
      <c r="J2031" s="80"/>
      <c r="K2031" s="80"/>
      <c r="L2031" s="80"/>
      <c r="M2031" s="80"/>
      <c r="N2031" s="80"/>
      <c r="O2031" s="80"/>
      <c r="P2031" s="80"/>
      <c r="Q2031" s="80"/>
      <c r="R2031" s="80"/>
      <c r="S2031" s="80"/>
      <c r="T2031" s="80"/>
      <c r="U2031" s="80"/>
      <c r="V2031" s="80"/>
      <c r="W2031" s="80"/>
      <c r="X2031" s="80"/>
      <c r="Y2031" s="80"/>
      <c r="Z2031" s="80"/>
      <c r="AA2031" s="80"/>
      <c r="AB2031" s="80"/>
      <c r="AC2031" s="80"/>
      <c r="AD2031" s="80"/>
      <c r="AE2031" s="80"/>
      <c r="AF2031" s="80"/>
      <c r="AG2031" s="80"/>
      <c r="AH2031" s="80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8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80"/>
      <c r="C2153" s="80"/>
      <c r="D2153" s="80"/>
      <c r="E2153" s="80"/>
      <c r="F2153" s="80"/>
      <c r="G2153" s="80"/>
      <c r="H2153" s="80"/>
      <c r="I2153" s="80"/>
      <c r="J2153" s="80"/>
      <c r="K2153" s="80"/>
      <c r="L2153" s="80"/>
      <c r="M2153" s="80"/>
      <c r="N2153" s="80"/>
      <c r="O2153" s="80"/>
      <c r="P2153" s="80"/>
      <c r="Q2153" s="80"/>
      <c r="R2153" s="80"/>
      <c r="S2153" s="80"/>
      <c r="T2153" s="80"/>
      <c r="U2153" s="80"/>
      <c r="V2153" s="80"/>
      <c r="W2153" s="80"/>
      <c r="X2153" s="80"/>
      <c r="Y2153" s="80"/>
      <c r="Z2153" s="80"/>
      <c r="AA2153" s="80"/>
      <c r="AB2153" s="80"/>
      <c r="AC2153" s="80"/>
      <c r="AD2153" s="80"/>
      <c r="AE2153" s="80"/>
      <c r="AF2153" s="80"/>
      <c r="AG2153" s="80"/>
      <c r="AH2153" s="80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80"/>
      <c r="C2317" s="80"/>
      <c r="D2317" s="80"/>
      <c r="E2317" s="80"/>
      <c r="F2317" s="80"/>
      <c r="G2317" s="80"/>
      <c r="H2317" s="80"/>
      <c r="I2317" s="80"/>
      <c r="J2317" s="80"/>
      <c r="K2317" s="80"/>
      <c r="L2317" s="80"/>
      <c r="M2317" s="80"/>
      <c r="N2317" s="80"/>
      <c r="O2317" s="80"/>
      <c r="P2317" s="80"/>
      <c r="Q2317" s="80"/>
      <c r="R2317" s="80"/>
      <c r="S2317" s="80"/>
      <c r="T2317" s="80"/>
      <c r="U2317" s="80"/>
      <c r="V2317" s="80"/>
      <c r="W2317" s="80"/>
      <c r="X2317" s="80"/>
      <c r="Y2317" s="80"/>
      <c r="Z2317" s="80"/>
      <c r="AA2317" s="80"/>
      <c r="AB2317" s="80"/>
      <c r="AC2317" s="80"/>
      <c r="AD2317" s="80"/>
      <c r="AE2317" s="80"/>
      <c r="AF2317" s="80"/>
      <c r="AG2317" s="80"/>
      <c r="AH2317" s="80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80"/>
      <c r="C2419" s="80"/>
      <c r="D2419" s="80"/>
      <c r="E2419" s="80"/>
      <c r="F2419" s="80"/>
      <c r="G2419" s="80"/>
      <c r="H2419" s="80"/>
      <c r="I2419" s="80"/>
      <c r="J2419" s="80"/>
      <c r="K2419" s="80"/>
      <c r="L2419" s="80"/>
      <c r="M2419" s="80"/>
      <c r="N2419" s="80"/>
      <c r="O2419" s="80"/>
      <c r="P2419" s="80"/>
      <c r="Q2419" s="80"/>
      <c r="R2419" s="80"/>
      <c r="S2419" s="80"/>
      <c r="T2419" s="80"/>
      <c r="U2419" s="80"/>
      <c r="V2419" s="80"/>
      <c r="W2419" s="80"/>
      <c r="X2419" s="80"/>
      <c r="Y2419" s="80"/>
      <c r="Z2419" s="80"/>
      <c r="AA2419" s="80"/>
      <c r="AB2419" s="80"/>
      <c r="AC2419" s="80"/>
      <c r="AD2419" s="80"/>
      <c r="AE2419" s="80"/>
      <c r="AF2419" s="80"/>
      <c r="AG2419" s="80"/>
      <c r="AH2419" s="80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80"/>
      <c r="C2509" s="80"/>
      <c r="D2509" s="80"/>
      <c r="E2509" s="80"/>
      <c r="F2509" s="80"/>
      <c r="G2509" s="80"/>
      <c r="H2509" s="80"/>
      <c r="I2509" s="80"/>
      <c r="J2509" s="80"/>
      <c r="K2509" s="80"/>
      <c r="L2509" s="80"/>
      <c r="M2509" s="80"/>
      <c r="N2509" s="80"/>
      <c r="O2509" s="80"/>
      <c r="P2509" s="80"/>
      <c r="Q2509" s="80"/>
      <c r="R2509" s="80"/>
      <c r="S2509" s="80"/>
      <c r="T2509" s="80"/>
      <c r="U2509" s="80"/>
      <c r="V2509" s="80"/>
      <c r="W2509" s="80"/>
      <c r="X2509" s="80"/>
      <c r="Y2509" s="80"/>
      <c r="Z2509" s="80"/>
      <c r="AA2509" s="80"/>
      <c r="AB2509" s="80"/>
      <c r="AC2509" s="80"/>
      <c r="AD2509" s="80"/>
      <c r="AE2509" s="80"/>
      <c r="AF2509" s="80"/>
      <c r="AG2509" s="80"/>
      <c r="AH2509" s="80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80"/>
      <c r="C2598" s="80"/>
      <c r="D2598" s="80"/>
      <c r="E2598" s="80"/>
      <c r="F2598" s="80"/>
      <c r="G2598" s="80"/>
      <c r="H2598" s="80"/>
      <c r="I2598" s="80"/>
      <c r="J2598" s="80"/>
      <c r="K2598" s="80"/>
      <c r="L2598" s="80"/>
      <c r="M2598" s="80"/>
      <c r="N2598" s="80"/>
      <c r="O2598" s="80"/>
      <c r="P2598" s="80"/>
      <c r="Q2598" s="80"/>
      <c r="R2598" s="80"/>
      <c r="S2598" s="80"/>
      <c r="T2598" s="80"/>
      <c r="U2598" s="80"/>
      <c r="V2598" s="80"/>
      <c r="W2598" s="80"/>
      <c r="X2598" s="80"/>
      <c r="Y2598" s="80"/>
      <c r="Z2598" s="80"/>
      <c r="AA2598" s="80"/>
      <c r="AB2598" s="80"/>
      <c r="AC2598" s="80"/>
      <c r="AD2598" s="80"/>
      <c r="AE2598" s="80"/>
      <c r="AF2598" s="80"/>
      <c r="AG2598" s="80"/>
      <c r="AH2598" s="80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80"/>
      <c r="C2719" s="80"/>
      <c r="D2719" s="80"/>
      <c r="E2719" s="80"/>
      <c r="F2719" s="80"/>
      <c r="G2719" s="80"/>
      <c r="H2719" s="80"/>
      <c r="I2719" s="80"/>
      <c r="J2719" s="80"/>
      <c r="K2719" s="80"/>
      <c r="L2719" s="80"/>
      <c r="M2719" s="80"/>
      <c r="N2719" s="80"/>
      <c r="O2719" s="80"/>
      <c r="P2719" s="80"/>
      <c r="Q2719" s="80"/>
      <c r="R2719" s="80"/>
      <c r="S2719" s="80"/>
      <c r="T2719" s="80"/>
      <c r="U2719" s="80"/>
      <c r="V2719" s="80"/>
      <c r="W2719" s="80"/>
      <c r="X2719" s="80"/>
      <c r="Y2719" s="80"/>
      <c r="Z2719" s="80"/>
      <c r="AA2719" s="80"/>
      <c r="AB2719" s="80"/>
      <c r="AC2719" s="80"/>
      <c r="AD2719" s="80"/>
      <c r="AE2719" s="80"/>
      <c r="AF2719" s="80"/>
      <c r="AG2719" s="80"/>
      <c r="AH2719" s="80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80"/>
      <c r="C2837" s="80"/>
      <c r="D2837" s="80"/>
      <c r="E2837" s="80"/>
      <c r="F2837" s="80"/>
      <c r="G2837" s="80"/>
      <c r="H2837" s="80"/>
      <c r="I2837" s="80"/>
      <c r="J2837" s="80"/>
      <c r="K2837" s="80"/>
      <c r="L2837" s="80"/>
      <c r="M2837" s="80"/>
      <c r="N2837" s="80"/>
      <c r="O2837" s="80"/>
      <c r="P2837" s="80"/>
      <c r="Q2837" s="80"/>
      <c r="R2837" s="80"/>
      <c r="S2837" s="80"/>
      <c r="T2837" s="80"/>
      <c r="U2837" s="80"/>
      <c r="V2837" s="80"/>
      <c r="W2837" s="80"/>
      <c r="X2837" s="80"/>
      <c r="Y2837" s="80"/>
      <c r="Z2837" s="80"/>
      <c r="AA2837" s="80"/>
      <c r="AB2837" s="80"/>
      <c r="AC2837" s="80"/>
      <c r="AD2837" s="80"/>
      <c r="AE2837" s="80"/>
      <c r="AF2837" s="80"/>
      <c r="AG2837" s="80"/>
      <c r="AH2837" s="80"/>
    </row>
    <row r="2838" spans="2:34" ht="15" customHeight="1" x14ac:dyDescent="0.35"/>
    <row r="2839" spans="2:34" ht="15" customHeight="1" x14ac:dyDescent="0.35"/>
    <row r="2840" spans="2:34" ht="15" customHeight="1" x14ac:dyDescent="0.35"/>
    <row r="2841" spans="2:34" ht="15" customHeight="1" x14ac:dyDescent="0.35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93A1-BCB7-46A4-B72E-B6AE3CA15A72}">
  <dimension ref="A1:AG2837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RowHeight="15" customHeight="1" x14ac:dyDescent="0.3"/>
  <cols>
    <col min="1" max="1" width="21.26953125" style="86" bestFit="1" customWidth="1"/>
    <col min="2" max="2" width="46.7265625" style="86" customWidth="1"/>
    <col min="3" max="16384" width="8.7265625" style="86"/>
  </cols>
  <sheetData>
    <row r="1" spans="1:33" ht="15" customHeight="1" thickBot="1" x14ac:dyDescent="0.35">
      <c r="B1" s="103" t="s">
        <v>676</v>
      </c>
      <c r="C1" s="100">
        <v>2021</v>
      </c>
      <c r="D1" s="100">
        <v>2022</v>
      </c>
      <c r="E1" s="100">
        <v>2023</v>
      </c>
      <c r="F1" s="100">
        <v>2024</v>
      </c>
      <c r="G1" s="100">
        <v>2025</v>
      </c>
      <c r="H1" s="100">
        <v>2026</v>
      </c>
      <c r="I1" s="100">
        <v>2027</v>
      </c>
      <c r="J1" s="100">
        <v>2028</v>
      </c>
      <c r="K1" s="100">
        <v>2029</v>
      </c>
      <c r="L1" s="100">
        <v>2030</v>
      </c>
      <c r="M1" s="100">
        <v>2031</v>
      </c>
      <c r="N1" s="100">
        <v>2032</v>
      </c>
      <c r="O1" s="100">
        <v>2033</v>
      </c>
      <c r="P1" s="100">
        <v>2034</v>
      </c>
      <c r="Q1" s="100">
        <v>2035</v>
      </c>
      <c r="R1" s="100">
        <v>2036</v>
      </c>
      <c r="S1" s="100">
        <v>2037</v>
      </c>
      <c r="T1" s="100">
        <v>2038</v>
      </c>
      <c r="U1" s="100">
        <v>2039</v>
      </c>
      <c r="V1" s="100">
        <v>2040</v>
      </c>
      <c r="W1" s="100">
        <v>2041</v>
      </c>
      <c r="X1" s="100">
        <v>2042</v>
      </c>
      <c r="Y1" s="100">
        <v>2043</v>
      </c>
      <c r="Z1" s="100">
        <v>2044</v>
      </c>
      <c r="AA1" s="100">
        <v>2045</v>
      </c>
      <c r="AB1" s="100">
        <v>2046</v>
      </c>
      <c r="AC1" s="100">
        <v>2047</v>
      </c>
      <c r="AD1" s="100">
        <v>2048</v>
      </c>
      <c r="AE1" s="100">
        <v>2049</v>
      </c>
      <c r="AF1" s="100">
        <v>2050</v>
      </c>
    </row>
    <row r="2" spans="1:33" ht="15" customHeight="1" thickTop="1" x14ac:dyDescent="0.3"/>
    <row r="3" spans="1:33" ht="15" customHeight="1" x14ac:dyDescent="0.3">
      <c r="C3" s="105" t="s">
        <v>522</v>
      </c>
      <c r="D3" s="105" t="s">
        <v>675</v>
      </c>
      <c r="E3" s="105"/>
      <c r="F3" s="105"/>
      <c r="G3" s="105"/>
    </row>
    <row r="4" spans="1:33" ht="15" customHeight="1" x14ac:dyDescent="0.3">
      <c r="C4" s="105" t="s">
        <v>523</v>
      </c>
      <c r="D4" s="105" t="s">
        <v>674</v>
      </c>
      <c r="E4" s="105"/>
      <c r="F4" s="105"/>
      <c r="G4" s="105" t="s">
        <v>673</v>
      </c>
    </row>
    <row r="5" spans="1:33" ht="15" customHeight="1" x14ac:dyDescent="0.3">
      <c r="C5" s="105" t="s">
        <v>525</v>
      </c>
      <c r="D5" s="105" t="s">
        <v>672</v>
      </c>
      <c r="E5" s="105"/>
      <c r="F5" s="105"/>
      <c r="G5" s="105"/>
    </row>
    <row r="6" spans="1:33" ht="15" customHeight="1" x14ac:dyDescent="0.3">
      <c r="C6" s="105" t="s">
        <v>526</v>
      </c>
      <c r="D6" s="105"/>
      <c r="E6" s="105" t="s">
        <v>671</v>
      </c>
      <c r="F6" s="105"/>
      <c r="G6" s="105"/>
    </row>
    <row r="7" spans="1:33" ht="12" x14ac:dyDescent="0.3"/>
    <row r="8" spans="1:33" ht="12" x14ac:dyDescent="0.3"/>
    <row r="9" spans="1:33" ht="12" x14ac:dyDescent="0.3"/>
    <row r="10" spans="1:33" ht="15" customHeight="1" x14ac:dyDescent="0.35">
      <c r="A10" s="93" t="s">
        <v>346</v>
      </c>
      <c r="B10" s="104" t="s">
        <v>43</v>
      </c>
      <c r="AG10" s="101" t="s">
        <v>670</v>
      </c>
    </row>
    <row r="11" spans="1:33" ht="15" customHeight="1" x14ac:dyDescent="0.3">
      <c r="B11" s="103" t="s">
        <v>44</v>
      </c>
      <c r="AG11" s="101" t="s">
        <v>669</v>
      </c>
    </row>
    <row r="12" spans="1:33" ht="15" customHeight="1" x14ac:dyDescent="0.3">
      <c r="B12" s="103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1" t="s">
        <v>668</v>
      </c>
    </row>
    <row r="13" spans="1:33" ht="15" customHeight="1" thickBot="1" x14ac:dyDescent="0.35">
      <c r="B13" s="100" t="s">
        <v>45</v>
      </c>
      <c r="C13" s="100">
        <v>2021</v>
      </c>
      <c r="D13" s="100">
        <v>2022</v>
      </c>
      <c r="E13" s="100">
        <v>2023</v>
      </c>
      <c r="F13" s="100">
        <v>2024</v>
      </c>
      <c r="G13" s="100">
        <v>2025</v>
      </c>
      <c r="H13" s="100">
        <v>2026</v>
      </c>
      <c r="I13" s="100">
        <v>2027</v>
      </c>
      <c r="J13" s="100">
        <v>2028</v>
      </c>
      <c r="K13" s="100">
        <v>2029</v>
      </c>
      <c r="L13" s="100">
        <v>2030</v>
      </c>
      <c r="M13" s="100">
        <v>2031</v>
      </c>
      <c r="N13" s="100">
        <v>2032</v>
      </c>
      <c r="O13" s="100">
        <v>2033</v>
      </c>
      <c r="P13" s="100">
        <v>2034</v>
      </c>
      <c r="Q13" s="100">
        <v>2035</v>
      </c>
      <c r="R13" s="100">
        <v>2036</v>
      </c>
      <c r="S13" s="100">
        <v>2037</v>
      </c>
      <c r="T13" s="100">
        <v>2038</v>
      </c>
      <c r="U13" s="100">
        <v>2039</v>
      </c>
      <c r="V13" s="100">
        <v>2040</v>
      </c>
      <c r="W13" s="100">
        <v>2041</v>
      </c>
      <c r="X13" s="100">
        <v>2042</v>
      </c>
      <c r="Y13" s="100">
        <v>2043</v>
      </c>
      <c r="Z13" s="100">
        <v>2044</v>
      </c>
      <c r="AA13" s="100">
        <v>2045</v>
      </c>
      <c r="AB13" s="100">
        <v>2046</v>
      </c>
      <c r="AC13" s="100">
        <v>2047</v>
      </c>
      <c r="AD13" s="100">
        <v>2048</v>
      </c>
      <c r="AE13" s="100">
        <v>2049</v>
      </c>
      <c r="AF13" s="100">
        <v>2050</v>
      </c>
      <c r="AG13" s="99" t="s">
        <v>667</v>
      </c>
    </row>
    <row r="14" spans="1:33" ht="15" customHeight="1" thickTop="1" x14ac:dyDescent="0.3"/>
    <row r="15" spans="1:33" ht="15" customHeight="1" x14ac:dyDescent="0.3">
      <c r="B15" s="96" t="s">
        <v>46</v>
      </c>
    </row>
    <row r="16" spans="1:33" ht="15" customHeight="1" x14ac:dyDescent="0.35">
      <c r="A16" s="93" t="s">
        <v>347</v>
      </c>
      <c r="B16" s="92" t="s">
        <v>47</v>
      </c>
      <c r="C16" s="94">
        <v>23.173483000000001</v>
      </c>
      <c r="D16" s="94">
        <v>24.718959999999999</v>
      </c>
      <c r="E16" s="94">
        <v>25.497368000000002</v>
      </c>
      <c r="F16" s="94">
        <v>26.154591</v>
      </c>
      <c r="G16" s="94">
        <v>27.055797999999999</v>
      </c>
      <c r="H16" s="94">
        <v>27.446814</v>
      </c>
      <c r="I16" s="94">
        <v>27.357749999999999</v>
      </c>
      <c r="J16" s="94">
        <v>27.782630999999999</v>
      </c>
      <c r="K16" s="94">
        <v>27.704027</v>
      </c>
      <c r="L16" s="94">
        <v>27.57546</v>
      </c>
      <c r="M16" s="94">
        <v>27.345032</v>
      </c>
      <c r="N16" s="94">
        <v>27.073671000000001</v>
      </c>
      <c r="O16" s="94">
        <v>27.201284000000001</v>
      </c>
      <c r="P16" s="94">
        <v>26.862385</v>
      </c>
      <c r="Q16" s="94">
        <v>26.600777000000001</v>
      </c>
      <c r="R16" s="94">
        <v>26.372246000000001</v>
      </c>
      <c r="S16" s="94">
        <v>26.081237999999999</v>
      </c>
      <c r="T16" s="94">
        <v>25.955031999999999</v>
      </c>
      <c r="U16" s="94">
        <v>25.959454000000001</v>
      </c>
      <c r="V16" s="94">
        <v>26.192076</v>
      </c>
      <c r="W16" s="94">
        <v>26.230937999999998</v>
      </c>
      <c r="X16" s="94">
        <v>26.295432999999999</v>
      </c>
      <c r="Y16" s="94">
        <v>26.138387999999999</v>
      </c>
      <c r="Z16" s="94">
        <v>26.198795</v>
      </c>
      <c r="AA16" s="94">
        <v>26.342886</v>
      </c>
      <c r="AB16" s="94">
        <v>26.481573000000001</v>
      </c>
      <c r="AC16" s="94">
        <v>26.292308999999999</v>
      </c>
      <c r="AD16" s="94">
        <v>26.207750000000001</v>
      </c>
      <c r="AE16" s="94">
        <v>26.556781999999998</v>
      </c>
      <c r="AF16" s="94">
        <v>26.863942999999999</v>
      </c>
      <c r="AG16" s="90">
        <v>5.1089999999999998E-3</v>
      </c>
    </row>
    <row r="17" spans="1:33" ht="15" customHeight="1" x14ac:dyDescent="0.35">
      <c r="A17" s="93" t="s">
        <v>348</v>
      </c>
      <c r="B17" s="92" t="s">
        <v>48</v>
      </c>
      <c r="C17" s="94">
        <v>7.0062150000000001</v>
      </c>
      <c r="D17" s="94">
        <v>7.571612</v>
      </c>
      <c r="E17" s="94">
        <v>7.9118000000000004</v>
      </c>
      <c r="F17" s="94">
        <v>8.0760199999999998</v>
      </c>
      <c r="G17" s="94">
        <v>8.2314190000000007</v>
      </c>
      <c r="H17" s="94">
        <v>8.1831460000000007</v>
      </c>
      <c r="I17" s="94">
        <v>8.1277480000000004</v>
      </c>
      <c r="J17" s="94">
        <v>8.1528170000000006</v>
      </c>
      <c r="K17" s="94">
        <v>8.2261489999999995</v>
      </c>
      <c r="L17" s="94">
        <v>8.2785089999999997</v>
      </c>
      <c r="M17" s="94">
        <v>8.311337</v>
      </c>
      <c r="N17" s="94">
        <v>8.3905910000000006</v>
      </c>
      <c r="O17" s="94">
        <v>8.3840170000000001</v>
      </c>
      <c r="P17" s="94">
        <v>8.4296880000000005</v>
      </c>
      <c r="Q17" s="94">
        <v>8.4338169999999995</v>
      </c>
      <c r="R17" s="94">
        <v>8.4141340000000007</v>
      </c>
      <c r="S17" s="94">
        <v>8.4362630000000003</v>
      </c>
      <c r="T17" s="94">
        <v>8.454561</v>
      </c>
      <c r="U17" s="94">
        <v>8.5408899999999992</v>
      </c>
      <c r="V17" s="94">
        <v>8.5980209999999992</v>
      </c>
      <c r="W17" s="94">
        <v>8.6840469999999996</v>
      </c>
      <c r="X17" s="94">
        <v>8.7282639999999994</v>
      </c>
      <c r="Y17" s="94">
        <v>8.7398109999999996</v>
      </c>
      <c r="Z17" s="94">
        <v>8.8389860000000002</v>
      </c>
      <c r="AA17" s="94">
        <v>8.9019220000000008</v>
      </c>
      <c r="AB17" s="94">
        <v>8.9375420000000005</v>
      </c>
      <c r="AC17" s="94">
        <v>8.9679839999999995</v>
      </c>
      <c r="AD17" s="94">
        <v>8.9143709999999992</v>
      </c>
      <c r="AE17" s="94">
        <v>8.9685649999999999</v>
      </c>
      <c r="AF17" s="94">
        <v>8.9968970000000006</v>
      </c>
      <c r="AG17" s="90">
        <v>8.6610000000000003E-3</v>
      </c>
    </row>
    <row r="18" spans="1:33" ht="15" customHeight="1" x14ac:dyDescent="0.35">
      <c r="A18" s="93" t="s">
        <v>349</v>
      </c>
      <c r="B18" s="92" t="s">
        <v>49</v>
      </c>
      <c r="C18" s="94">
        <v>35.677112999999999</v>
      </c>
      <c r="D18" s="94">
        <v>37.00629</v>
      </c>
      <c r="E18" s="94">
        <v>37.386218999999997</v>
      </c>
      <c r="F18" s="94">
        <v>37.756729</v>
      </c>
      <c r="G18" s="94">
        <v>37.834484000000003</v>
      </c>
      <c r="H18" s="94">
        <v>37.923594999999999</v>
      </c>
      <c r="I18" s="94">
        <v>38.078377000000003</v>
      </c>
      <c r="J18" s="94">
        <v>38.638888999999999</v>
      </c>
      <c r="K18" s="94">
        <v>38.901229999999998</v>
      </c>
      <c r="L18" s="94">
        <v>39.014060999999998</v>
      </c>
      <c r="M18" s="94">
        <v>39.335814999999997</v>
      </c>
      <c r="N18" s="94">
        <v>39.765284999999999</v>
      </c>
      <c r="O18" s="94">
        <v>39.928764000000001</v>
      </c>
      <c r="P18" s="94">
        <v>40.026867000000003</v>
      </c>
      <c r="Q18" s="94">
        <v>40.023518000000003</v>
      </c>
      <c r="R18" s="94">
        <v>40.137062</v>
      </c>
      <c r="S18" s="94">
        <v>40.332740999999999</v>
      </c>
      <c r="T18" s="94">
        <v>40.594585000000002</v>
      </c>
      <c r="U18" s="94">
        <v>40.806216999999997</v>
      </c>
      <c r="V18" s="94">
        <v>41.107716000000003</v>
      </c>
      <c r="W18" s="94">
        <v>41.445438000000003</v>
      </c>
      <c r="X18" s="94">
        <v>41.757412000000002</v>
      </c>
      <c r="Y18" s="94">
        <v>42.016826999999999</v>
      </c>
      <c r="Z18" s="94">
        <v>42.548439000000002</v>
      </c>
      <c r="AA18" s="94">
        <v>42.854004000000003</v>
      </c>
      <c r="AB18" s="94">
        <v>43.109141999999999</v>
      </c>
      <c r="AC18" s="94">
        <v>43.367289999999997</v>
      </c>
      <c r="AD18" s="94">
        <v>43.614924999999999</v>
      </c>
      <c r="AE18" s="94">
        <v>43.823196000000003</v>
      </c>
      <c r="AF18" s="94">
        <v>44.157814000000002</v>
      </c>
      <c r="AG18" s="90">
        <v>7.3810000000000004E-3</v>
      </c>
    </row>
    <row r="19" spans="1:33" ht="15" customHeight="1" x14ac:dyDescent="0.35">
      <c r="A19" s="93" t="s">
        <v>350</v>
      </c>
      <c r="B19" s="92" t="s">
        <v>50</v>
      </c>
      <c r="C19" s="94">
        <v>13.080795</v>
      </c>
      <c r="D19" s="94">
        <v>12.697872</v>
      </c>
      <c r="E19" s="94">
        <v>13.05766</v>
      </c>
      <c r="F19" s="94">
        <v>11.547979</v>
      </c>
      <c r="G19" s="94">
        <v>11.248151</v>
      </c>
      <c r="H19" s="94">
        <v>11.334068</v>
      </c>
      <c r="I19" s="94">
        <v>11.198976999999999</v>
      </c>
      <c r="J19" s="94">
        <v>11.104506000000001</v>
      </c>
      <c r="K19" s="94">
        <v>10.842525</v>
      </c>
      <c r="L19" s="94">
        <v>10.713126000000001</v>
      </c>
      <c r="M19" s="94">
        <v>10.645557999999999</v>
      </c>
      <c r="N19" s="94">
        <v>10.560084</v>
      </c>
      <c r="O19" s="94">
        <v>10.560112</v>
      </c>
      <c r="P19" s="94">
        <v>10.136657</v>
      </c>
      <c r="Q19" s="94">
        <v>9.9907909999999998</v>
      </c>
      <c r="R19" s="94">
        <v>9.7326250000000005</v>
      </c>
      <c r="S19" s="94">
        <v>9.6177499999999991</v>
      </c>
      <c r="T19" s="94">
        <v>9.6234129999999993</v>
      </c>
      <c r="U19" s="94">
        <v>9.5561430000000005</v>
      </c>
      <c r="V19" s="94">
        <v>9.4595149999999997</v>
      </c>
      <c r="W19" s="94">
        <v>9.3932830000000003</v>
      </c>
      <c r="X19" s="94">
        <v>9.3467789999999997</v>
      </c>
      <c r="Y19" s="94">
        <v>9.226521</v>
      </c>
      <c r="Z19" s="94">
        <v>9.1479879999999998</v>
      </c>
      <c r="AA19" s="94">
        <v>9.0831040000000005</v>
      </c>
      <c r="AB19" s="94">
        <v>9.0389999999999997</v>
      </c>
      <c r="AC19" s="94">
        <v>8.9906520000000008</v>
      </c>
      <c r="AD19" s="94">
        <v>8.9896130000000003</v>
      </c>
      <c r="AE19" s="94">
        <v>8.9897150000000003</v>
      </c>
      <c r="AF19" s="94">
        <v>9.0124650000000006</v>
      </c>
      <c r="AG19" s="90">
        <v>-1.2763999999999999E-2</v>
      </c>
    </row>
    <row r="20" spans="1:33" ht="15" customHeight="1" x14ac:dyDescent="0.35">
      <c r="A20" s="93" t="s">
        <v>351</v>
      </c>
      <c r="B20" s="92" t="s">
        <v>51</v>
      </c>
      <c r="C20" s="94">
        <v>8.1211500000000001</v>
      </c>
      <c r="D20" s="94">
        <v>8.1831110000000002</v>
      </c>
      <c r="E20" s="94">
        <v>8.2025790000000001</v>
      </c>
      <c r="F20" s="94">
        <v>8.239058</v>
      </c>
      <c r="G20" s="94">
        <v>8.1638990000000007</v>
      </c>
      <c r="H20" s="94">
        <v>8.0757549999999991</v>
      </c>
      <c r="I20" s="94">
        <v>7.9302669999999997</v>
      </c>
      <c r="J20" s="94">
        <v>7.5376779999999997</v>
      </c>
      <c r="K20" s="94">
        <v>7.4682399999999998</v>
      </c>
      <c r="L20" s="94">
        <v>7.3830489999999998</v>
      </c>
      <c r="M20" s="94">
        <v>7.3944660000000004</v>
      </c>
      <c r="N20" s="94">
        <v>7.4023870000000001</v>
      </c>
      <c r="O20" s="94">
        <v>6.97715</v>
      </c>
      <c r="P20" s="94">
        <v>6.9844030000000004</v>
      </c>
      <c r="Q20" s="94">
        <v>6.9990759999999996</v>
      </c>
      <c r="R20" s="94">
        <v>7.0099830000000001</v>
      </c>
      <c r="S20" s="94">
        <v>6.9454250000000002</v>
      </c>
      <c r="T20" s="94">
        <v>6.9476250000000004</v>
      </c>
      <c r="U20" s="94">
        <v>6.9433559999999996</v>
      </c>
      <c r="V20" s="94">
        <v>6.9481529999999996</v>
      </c>
      <c r="W20" s="94">
        <v>6.9605319999999997</v>
      </c>
      <c r="X20" s="94">
        <v>6.9737629999999999</v>
      </c>
      <c r="Y20" s="94">
        <v>6.982812</v>
      </c>
      <c r="Z20" s="94">
        <v>6.9907719999999998</v>
      </c>
      <c r="AA20" s="94">
        <v>6.9993160000000003</v>
      </c>
      <c r="AB20" s="94">
        <v>7.0037760000000002</v>
      </c>
      <c r="AC20" s="94">
        <v>7.0082190000000004</v>
      </c>
      <c r="AD20" s="94">
        <v>6.9090119999999997</v>
      </c>
      <c r="AE20" s="94">
        <v>6.9123650000000003</v>
      </c>
      <c r="AF20" s="94">
        <v>6.9172060000000002</v>
      </c>
      <c r="AG20" s="90">
        <v>-5.5180000000000003E-3</v>
      </c>
    </row>
    <row r="21" spans="1:33" ht="15" customHeight="1" x14ac:dyDescent="0.35">
      <c r="A21" s="93" t="s">
        <v>352</v>
      </c>
      <c r="B21" s="92" t="s">
        <v>196</v>
      </c>
      <c r="C21" s="94">
        <v>2.2890280000000001</v>
      </c>
      <c r="D21" s="94">
        <v>2.3967839999999998</v>
      </c>
      <c r="E21" s="94">
        <v>2.5171679999999999</v>
      </c>
      <c r="F21" s="94">
        <v>2.608241</v>
      </c>
      <c r="G21" s="94">
        <v>2.559021</v>
      </c>
      <c r="H21" s="94">
        <v>2.532505</v>
      </c>
      <c r="I21" s="94">
        <v>2.5173380000000001</v>
      </c>
      <c r="J21" s="94">
        <v>2.492607</v>
      </c>
      <c r="K21" s="94">
        <v>2.481665</v>
      </c>
      <c r="L21" s="94">
        <v>2.4606750000000002</v>
      </c>
      <c r="M21" s="94">
        <v>2.4493909999999999</v>
      </c>
      <c r="N21" s="94">
        <v>2.4410449999999999</v>
      </c>
      <c r="O21" s="94">
        <v>2.428226</v>
      </c>
      <c r="P21" s="94">
        <v>2.419861</v>
      </c>
      <c r="Q21" s="94">
        <v>2.40219</v>
      </c>
      <c r="R21" s="94">
        <v>2.3892720000000001</v>
      </c>
      <c r="S21" s="94">
        <v>2.3758460000000001</v>
      </c>
      <c r="T21" s="94">
        <v>2.3621409999999998</v>
      </c>
      <c r="U21" s="94">
        <v>2.348846</v>
      </c>
      <c r="V21" s="94">
        <v>2.3479320000000001</v>
      </c>
      <c r="W21" s="94">
        <v>2.3437739999999998</v>
      </c>
      <c r="X21" s="94">
        <v>2.3283559999999999</v>
      </c>
      <c r="Y21" s="94">
        <v>2.313898</v>
      </c>
      <c r="Z21" s="94">
        <v>2.311712</v>
      </c>
      <c r="AA21" s="94">
        <v>2.3028740000000001</v>
      </c>
      <c r="AB21" s="94">
        <v>2.2963979999999999</v>
      </c>
      <c r="AC21" s="94">
        <v>2.29053</v>
      </c>
      <c r="AD21" s="94">
        <v>2.2572459999999999</v>
      </c>
      <c r="AE21" s="94">
        <v>2.2424409999999999</v>
      </c>
      <c r="AF21" s="94">
        <v>2.2397749999999998</v>
      </c>
      <c r="AG21" s="90">
        <v>-7.5000000000000002E-4</v>
      </c>
    </row>
    <row r="22" spans="1:33" ht="15" customHeight="1" x14ac:dyDescent="0.35">
      <c r="A22" s="93" t="s">
        <v>353</v>
      </c>
      <c r="B22" s="92" t="s">
        <v>52</v>
      </c>
      <c r="C22" s="94">
        <v>4.6995639999999996</v>
      </c>
      <c r="D22" s="94">
        <v>4.8605219999999996</v>
      </c>
      <c r="E22" s="94">
        <v>4.780913</v>
      </c>
      <c r="F22" s="94">
        <v>4.7969010000000001</v>
      </c>
      <c r="G22" s="94">
        <v>4.8384600000000004</v>
      </c>
      <c r="H22" s="94">
        <v>4.8504379999999996</v>
      </c>
      <c r="I22" s="94">
        <v>4.8545350000000003</v>
      </c>
      <c r="J22" s="94">
        <v>4.857653</v>
      </c>
      <c r="K22" s="94">
        <v>4.8672139999999997</v>
      </c>
      <c r="L22" s="94">
        <v>4.8842590000000001</v>
      </c>
      <c r="M22" s="94">
        <v>4.8992310000000003</v>
      </c>
      <c r="N22" s="94">
        <v>4.9090759999999998</v>
      </c>
      <c r="O22" s="94">
        <v>4.9207340000000004</v>
      </c>
      <c r="P22" s="94">
        <v>4.927079</v>
      </c>
      <c r="Q22" s="94">
        <v>4.9486619999999997</v>
      </c>
      <c r="R22" s="94">
        <v>4.9522360000000001</v>
      </c>
      <c r="S22" s="94">
        <v>4.9738600000000002</v>
      </c>
      <c r="T22" s="94">
        <v>5.0261009999999997</v>
      </c>
      <c r="U22" s="94">
        <v>5.0460159999999998</v>
      </c>
      <c r="V22" s="94">
        <v>5.081639</v>
      </c>
      <c r="W22" s="94">
        <v>5.1232319999999998</v>
      </c>
      <c r="X22" s="94">
        <v>5.1600950000000001</v>
      </c>
      <c r="Y22" s="94">
        <v>5.2151860000000001</v>
      </c>
      <c r="Z22" s="94">
        <v>5.2665559999999996</v>
      </c>
      <c r="AA22" s="94">
        <v>5.302136</v>
      </c>
      <c r="AB22" s="94">
        <v>5.3510980000000004</v>
      </c>
      <c r="AC22" s="94">
        <v>5.3894849999999996</v>
      </c>
      <c r="AD22" s="94">
        <v>5.4544139999999999</v>
      </c>
      <c r="AE22" s="94">
        <v>5.5039689999999997</v>
      </c>
      <c r="AF22" s="94">
        <v>5.5558529999999999</v>
      </c>
      <c r="AG22" s="90">
        <v>5.7879999999999997E-3</v>
      </c>
    </row>
    <row r="23" spans="1:33" ht="15" customHeight="1" x14ac:dyDescent="0.35">
      <c r="A23" s="93" t="s">
        <v>354</v>
      </c>
      <c r="B23" s="92" t="s">
        <v>53</v>
      </c>
      <c r="C23" s="94">
        <v>4.8375180000000002</v>
      </c>
      <c r="D23" s="94">
        <v>5.5315700000000003</v>
      </c>
      <c r="E23" s="94">
        <v>6.0711469999999998</v>
      </c>
      <c r="F23" s="94">
        <v>7.048057</v>
      </c>
      <c r="G23" s="94">
        <v>7.6961969999999997</v>
      </c>
      <c r="H23" s="94">
        <v>7.9871150000000002</v>
      </c>
      <c r="I23" s="94">
        <v>8.1648899999999998</v>
      </c>
      <c r="J23" s="94">
        <v>8.4470709999999993</v>
      </c>
      <c r="K23" s="94">
        <v>8.9855330000000002</v>
      </c>
      <c r="L23" s="94">
        <v>9.4192999999999998</v>
      </c>
      <c r="M23" s="94">
        <v>9.6682009999999998</v>
      </c>
      <c r="N23" s="94">
        <v>9.8812870000000004</v>
      </c>
      <c r="O23" s="94">
        <v>10.22967</v>
      </c>
      <c r="P23" s="94">
        <v>10.708444999999999</v>
      </c>
      <c r="Q23" s="94">
        <v>11.114723</v>
      </c>
      <c r="R23" s="94">
        <v>11.477456999999999</v>
      </c>
      <c r="S23" s="94">
        <v>11.710376</v>
      </c>
      <c r="T23" s="94">
        <v>11.856728</v>
      </c>
      <c r="U23" s="94">
        <v>12.052443999999999</v>
      </c>
      <c r="V23" s="94">
        <v>12.223924999999999</v>
      </c>
      <c r="W23" s="94">
        <v>12.321215</v>
      </c>
      <c r="X23" s="94">
        <v>12.488827000000001</v>
      </c>
      <c r="Y23" s="94">
        <v>12.741999</v>
      </c>
      <c r="Z23" s="94">
        <v>12.862004000000001</v>
      </c>
      <c r="AA23" s="94">
        <v>13.024609</v>
      </c>
      <c r="AB23" s="94">
        <v>13.209072000000001</v>
      </c>
      <c r="AC23" s="94">
        <v>13.428094</v>
      </c>
      <c r="AD23" s="94">
        <v>13.684735999999999</v>
      </c>
      <c r="AE23" s="94">
        <v>13.945974</v>
      </c>
      <c r="AF23" s="94">
        <v>14.195777</v>
      </c>
      <c r="AG23" s="90">
        <v>3.7819999999999999E-2</v>
      </c>
    </row>
    <row r="24" spans="1:33" ht="15" customHeight="1" x14ac:dyDescent="0.35">
      <c r="A24" s="93" t="s">
        <v>355</v>
      </c>
      <c r="B24" s="92" t="s">
        <v>54</v>
      </c>
      <c r="C24" s="94">
        <v>2.1335760000000001</v>
      </c>
      <c r="D24" s="94">
        <v>1.0129729999999999</v>
      </c>
      <c r="E24" s="94">
        <v>0.89186299999999996</v>
      </c>
      <c r="F24" s="94">
        <v>0.91043300000000005</v>
      </c>
      <c r="G24" s="94">
        <v>0.79186400000000001</v>
      </c>
      <c r="H24" s="94">
        <v>0.90730100000000002</v>
      </c>
      <c r="I24" s="94">
        <v>0.89102199999999998</v>
      </c>
      <c r="J24" s="94">
        <v>0.81895200000000001</v>
      </c>
      <c r="K24" s="94">
        <v>0.79786500000000005</v>
      </c>
      <c r="L24" s="94">
        <v>0.79955200000000004</v>
      </c>
      <c r="M24" s="94">
        <v>0.78735500000000003</v>
      </c>
      <c r="N24" s="94">
        <v>0.66710000000000003</v>
      </c>
      <c r="O24" s="94">
        <v>0.66477799999999998</v>
      </c>
      <c r="P24" s="94">
        <v>0.66735500000000003</v>
      </c>
      <c r="Q24" s="94">
        <v>0.67216900000000002</v>
      </c>
      <c r="R24" s="94">
        <v>0.67508299999999999</v>
      </c>
      <c r="S24" s="94">
        <v>0.68022199999999999</v>
      </c>
      <c r="T24" s="94">
        <v>0.68031799999999998</v>
      </c>
      <c r="U24" s="94">
        <v>0.68044800000000005</v>
      </c>
      <c r="V24" s="94">
        <v>0.67422099999999996</v>
      </c>
      <c r="W24" s="94">
        <v>0.67469199999999996</v>
      </c>
      <c r="X24" s="94">
        <v>0.67234899999999997</v>
      </c>
      <c r="Y24" s="94">
        <v>0.66174100000000002</v>
      </c>
      <c r="Z24" s="94">
        <v>0.66670399999999996</v>
      </c>
      <c r="AA24" s="94">
        <v>0.66200800000000004</v>
      </c>
      <c r="AB24" s="94">
        <v>0.65541899999999997</v>
      </c>
      <c r="AC24" s="94">
        <v>0.65508100000000002</v>
      </c>
      <c r="AD24" s="94">
        <v>0.65375399999999995</v>
      </c>
      <c r="AE24" s="94">
        <v>0.6542</v>
      </c>
      <c r="AF24" s="94">
        <v>0.65100100000000005</v>
      </c>
      <c r="AG24" s="90">
        <v>-4.0106000000000003E-2</v>
      </c>
    </row>
    <row r="25" spans="1:33" ht="15" customHeight="1" x14ac:dyDescent="0.3">
      <c r="A25" s="93" t="s">
        <v>356</v>
      </c>
      <c r="B25" s="96" t="s">
        <v>55</v>
      </c>
      <c r="C25" s="98">
        <v>101.01844</v>
      </c>
      <c r="D25" s="98">
        <v>103.979698</v>
      </c>
      <c r="E25" s="98">
        <v>106.316711</v>
      </c>
      <c r="F25" s="98">
        <v>107.138008</v>
      </c>
      <c r="G25" s="98">
        <v>108.419304</v>
      </c>
      <c r="H25" s="98">
        <v>109.24073799999999</v>
      </c>
      <c r="I25" s="98">
        <v>109.120895</v>
      </c>
      <c r="J25" s="98">
        <v>109.83281700000001</v>
      </c>
      <c r="K25" s="98">
        <v>110.274452</v>
      </c>
      <c r="L25" s="98">
        <v>110.527985</v>
      </c>
      <c r="M25" s="98">
        <v>110.836388</v>
      </c>
      <c r="N25" s="98">
        <v>111.09053</v>
      </c>
      <c r="O25" s="98">
        <v>111.29473900000001</v>
      </c>
      <c r="P25" s="98">
        <v>111.162735</v>
      </c>
      <c r="Q25" s="98">
        <v>111.185722</v>
      </c>
      <c r="R25" s="98">
        <v>111.16010300000001</v>
      </c>
      <c r="S25" s="98">
        <v>111.15372499999999</v>
      </c>
      <c r="T25" s="98">
        <v>111.500511</v>
      </c>
      <c r="U25" s="98">
        <v>111.933815</v>
      </c>
      <c r="V25" s="98">
        <v>112.633202</v>
      </c>
      <c r="W25" s="98">
        <v>113.17714700000001</v>
      </c>
      <c r="X25" s="98">
        <v>113.751282</v>
      </c>
      <c r="Y25" s="98">
        <v>114.03717</v>
      </c>
      <c r="Z25" s="98">
        <v>114.83195499999999</v>
      </c>
      <c r="AA25" s="98">
        <v>115.47286200000001</v>
      </c>
      <c r="AB25" s="98">
        <v>116.083023</v>
      </c>
      <c r="AC25" s="98">
        <v>116.389641</v>
      </c>
      <c r="AD25" s="98">
        <v>116.685822</v>
      </c>
      <c r="AE25" s="98">
        <v>117.59721399999999</v>
      </c>
      <c r="AF25" s="98">
        <v>118.590729</v>
      </c>
      <c r="AG25" s="97">
        <v>5.5449999999999996E-3</v>
      </c>
    </row>
    <row r="27" spans="1:33" ht="15" customHeight="1" x14ac:dyDescent="0.3">
      <c r="B27" s="96" t="s">
        <v>56</v>
      </c>
    </row>
    <row r="28" spans="1:33" ht="15" customHeight="1" x14ac:dyDescent="0.35">
      <c r="A28" s="93" t="s">
        <v>357</v>
      </c>
      <c r="B28" s="92" t="s">
        <v>57</v>
      </c>
      <c r="C28" s="94">
        <v>13.851445999999999</v>
      </c>
      <c r="D28" s="94">
        <v>16.352774</v>
      </c>
      <c r="E28" s="94">
        <v>17.123363000000001</v>
      </c>
      <c r="F28" s="94">
        <v>16.555586000000002</v>
      </c>
      <c r="G28" s="94">
        <v>15.994123</v>
      </c>
      <c r="H28" s="94">
        <v>15.512969</v>
      </c>
      <c r="I28" s="94">
        <v>15.67451</v>
      </c>
      <c r="J28" s="94">
        <v>15.373710000000001</v>
      </c>
      <c r="K28" s="94">
        <v>15.376459000000001</v>
      </c>
      <c r="L28" s="94">
        <v>15.532076999999999</v>
      </c>
      <c r="M28" s="94">
        <v>15.732156</v>
      </c>
      <c r="N28" s="94">
        <v>16.156390999999999</v>
      </c>
      <c r="O28" s="94">
        <v>15.869462</v>
      </c>
      <c r="P28" s="94">
        <v>16.339907</v>
      </c>
      <c r="Q28" s="94">
        <v>16.666574000000001</v>
      </c>
      <c r="R28" s="94">
        <v>16.807082999999999</v>
      </c>
      <c r="S28" s="94">
        <v>17.000992</v>
      </c>
      <c r="T28" s="94">
        <v>17.18047</v>
      </c>
      <c r="U28" s="94">
        <v>17.278089999999999</v>
      </c>
      <c r="V28" s="94">
        <v>16.965088000000002</v>
      </c>
      <c r="W28" s="94">
        <v>16.958389</v>
      </c>
      <c r="X28" s="94">
        <v>16.811738999999999</v>
      </c>
      <c r="Y28" s="94">
        <v>16.678370000000001</v>
      </c>
      <c r="Z28" s="94">
        <v>16.769455000000001</v>
      </c>
      <c r="AA28" s="94">
        <v>16.42108</v>
      </c>
      <c r="AB28" s="94">
        <v>16.038073000000001</v>
      </c>
      <c r="AC28" s="94">
        <v>16.332951999999999</v>
      </c>
      <c r="AD28" s="94">
        <v>16.450182000000002</v>
      </c>
      <c r="AE28" s="94">
        <v>16.210836</v>
      </c>
      <c r="AF28" s="94">
        <v>15.912190000000001</v>
      </c>
      <c r="AG28" s="90">
        <v>4.7939999999999997E-3</v>
      </c>
    </row>
    <row r="29" spans="1:33" ht="15" customHeight="1" x14ac:dyDescent="0.35">
      <c r="A29" s="93" t="s">
        <v>358</v>
      </c>
      <c r="B29" s="92" t="s">
        <v>58</v>
      </c>
      <c r="C29" s="94">
        <v>4.7159620000000002</v>
      </c>
      <c r="D29" s="94">
        <v>4.4709560000000002</v>
      </c>
      <c r="E29" s="94">
        <v>3.8417810000000001</v>
      </c>
      <c r="F29" s="94">
        <v>3.926612</v>
      </c>
      <c r="G29" s="94">
        <v>4.0277810000000001</v>
      </c>
      <c r="H29" s="94">
        <v>3.9819659999999999</v>
      </c>
      <c r="I29" s="94">
        <v>3.9302980000000001</v>
      </c>
      <c r="J29" s="94">
        <v>3.8466680000000002</v>
      </c>
      <c r="K29" s="94">
        <v>3.7431700000000001</v>
      </c>
      <c r="L29" s="94">
        <v>3.7162820000000001</v>
      </c>
      <c r="M29" s="94">
        <v>3.6840809999999999</v>
      </c>
      <c r="N29" s="94">
        <v>3.6509830000000001</v>
      </c>
      <c r="O29" s="94">
        <v>3.610411</v>
      </c>
      <c r="P29" s="94">
        <v>3.5877859999999999</v>
      </c>
      <c r="Q29" s="94">
        <v>3.573766</v>
      </c>
      <c r="R29" s="94">
        <v>3.5617999999999999</v>
      </c>
      <c r="S29" s="94">
        <v>3.572047</v>
      </c>
      <c r="T29" s="94">
        <v>3.5651820000000001</v>
      </c>
      <c r="U29" s="94">
        <v>3.5421010000000002</v>
      </c>
      <c r="V29" s="94">
        <v>3.58345</v>
      </c>
      <c r="W29" s="94">
        <v>3.593251</v>
      </c>
      <c r="X29" s="94">
        <v>3.5989209999999998</v>
      </c>
      <c r="Y29" s="94">
        <v>3.6044320000000001</v>
      </c>
      <c r="Z29" s="94">
        <v>3.6050710000000001</v>
      </c>
      <c r="AA29" s="94">
        <v>3.6078100000000002</v>
      </c>
      <c r="AB29" s="94">
        <v>3.6005609999999999</v>
      </c>
      <c r="AC29" s="94">
        <v>3.6412010000000001</v>
      </c>
      <c r="AD29" s="94">
        <v>3.716961</v>
      </c>
      <c r="AE29" s="94">
        <v>3.7311890000000001</v>
      </c>
      <c r="AF29" s="94">
        <v>3.6690170000000002</v>
      </c>
      <c r="AG29" s="90">
        <v>-8.6189999999999999E-3</v>
      </c>
    </row>
    <row r="30" spans="1:33" ht="15" customHeight="1" x14ac:dyDescent="0.35">
      <c r="A30" s="93" t="s">
        <v>359</v>
      </c>
      <c r="B30" s="92" t="s">
        <v>63</v>
      </c>
      <c r="C30" s="94">
        <v>2.8061600000000002</v>
      </c>
      <c r="D30" s="94">
        <v>2.5544750000000001</v>
      </c>
      <c r="E30" s="94">
        <v>2.4887139999999999</v>
      </c>
      <c r="F30" s="94">
        <v>2.392671</v>
      </c>
      <c r="G30" s="94">
        <v>2.3174299999999999</v>
      </c>
      <c r="H30" s="94">
        <v>2.2999079999999998</v>
      </c>
      <c r="I30" s="94">
        <v>2.2852049999999999</v>
      </c>
      <c r="J30" s="94">
        <v>2.2154919999999998</v>
      </c>
      <c r="K30" s="94">
        <v>2.0558019999999999</v>
      </c>
      <c r="L30" s="94">
        <v>2.035542</v>
      </c>
      <c r="M30" s="94">
        <v>1.954658</v>
      </c>
      <c r="N30" s="94">
        <v>1.935603</v>
      </c>
      <c r="O30" s="94">
        <v>1.9605999999999999</v>
      </c>
      <c r="P30" s="94">
        <v>1.924811</v>
      </c>
      <c r="Q30" s="94">
        <v>1.927792</v>
      </c>
      <c r="R30" s="94">
        <v>1.9346810000000001</v>
      </c>
      <c r="S30" s="94">
        <v>1.9415100000000001</v>
      </c>
      <c r="T30" s="94">
        <v>1.925829</v>
      </c>
      <c r="U30" s="94">
        <v>1.8939459999999999</v>
      </c>
      <c r="V30" s="94">
        <v>1.8681779999999999</v>
      </c>
      <c r="W30" s="94">
        <v>1.8265290000000001</v>
      </c>
      <c r="X30" s="94">
        <v>1.8098209999999999</v>
      </c>
      <c r="Y30" s="94">
        <v>1.795485</v>
      </c>
      <c r="Z30" s="94">
        <v>1.6439159999999999</v>
      </c>
      <c r="AA30" s="94">
        <v>1.6023480000000001</v>
      </c>
      <c r="AB30" s="94">
        <v>1.5737969999999999</v>
      </c>
      <c r="AC30" s="94">
        <v>1.548036</v>
      </c>
      <c r="AD30" s="94">
        <v>1.5503089999999999</v>
      </c>
      <c r="AE30" s="94">
        <v>1.50597</v>
      </c>
      <c r="AF30" s="94">
        <v>1.469028</v>
      </c>
      <c r="AG30" s="90">
        <v>-2.2071E-2</v>
      </c>
    </row>
    <row r="31" spans="1:33" ht="14.5" x14ac:dyDescent="0.35">
      <c r="A31" s="93" t="s">
        <v>360</v>
      </c>
      <c r="B31" s="92" t="s">
        <v>361</v>
      </c>
      <c r="C31" s="94">
        <v>0.30027300000000001</v>
      </c>
      <c r="D31" s="94">
        <v>0.23143</v>
      </c>
      <c r="E31" s="94">
        <v>0.11656999999999999</v>
      </c>
      <c r="F31" s="94">
        <v>0.121073</v>
      </c>
      <c r="G31" s="94">
        <v>0.110529</v>
      </c>
      <c r="H31" s="94">
        <v>0.11602999999999999</v>
      </c>
      <c r="I31" s="94">
        <v>0.12961800000000001</v>
      </c>
      <c r="J31" s="94">
        <v>0.137875</v>
      </c>
      <c r="K31" s="94">
        <v>0.14092299999999999</v>
      </c>
      <c r="L31" s="94">
        <v>0.14709</v>
      </c>
      <c r="M31" s="94">
        <v>0.13969699999999999</v>
      </c>
      <c r="N31" s="94">
        <v>0.14357</v>
      </c>
      <c r="O31" s="94">
        <v>0.139122</v>
      </c>
      <c r="P31" s="94">
        <v>0.14421700000000001</v>
      </c>
      <c r="Q31" s="94">
        <v>0.139346</v>
      </c>
      <c r="R31" s="94">
        <v>0.13652300000000001</v>
      </c>
      <c r="S31" s="94">
        <v>0.134437</v>
      </c>
      <c r="T31" s="94">
        <v>0.13556299999999999</v>
      </c>
      <c r="U31" s="94">
        <v>0.13850199999999999</v>
      </c>
      <c r="V31" s="94">
        <v>0.139516</v>
      </c>
      <c r="W31" s="94">
        <v>0.13549800000000001</v>
      </c>
      <c r="X31" s="94">
        <v>0.13995299999999999</v>
      </c>
      <c r="Y31" s="94">
        <v>0.13746</v>
      </c>
      <c r="Z31" s="94">
        <v>0.140179</v>
      </c>
      <c r="AA31" s="94">
        <v>0.13686799999999999</v>
      </c>
      <c r="AB31" s="94">
        <v>0.13746900000000001</v>
      </c>
      <c r="AC31" s="94">
        <v>0.137433</v>
      </c>
      <c r="AD31" s="94">
        <v>0.137739</v>
      </c>
      <c r="AE31" s="94">
        <v>0.138018</v>
      </c>
      <c r="AF31" s="94">
        <v>0.13867599999999999</v>
      </c>
      <c r="AG31" s="90">
        <v>-2.6287999999999999E-2</v>
      </c>
    </row>
    <row r="32" spans="1:33" ht="12" x14ac:dyDescent="0.3">
      <c r="A32" s="93" t="s">
        <v>362</v>
      </c>
      <c r="B32" s="96" t="s">
        <v>55</v>
      </c>
      <c r="C32" s="98">
        <v>21.673843000000002</v>
      </c>
      <c r="D32" s="98">
        <v>23.609635999999998</v>
      </c>
      <c r="E32" s="98">
        <v>23.570429000000001</v>
      </c>
      <c r="F32" s="98">
        <v>22.995940999999998</v>
      </c>
      <c r="G32" s="98">
        <v>22.449863000000001</v>
      </c>
      <c r="H32" s="98">
        <v>21.910872999999999</v>
      </c>
      <c r="I32" s="98">
        <v>22.019628999999998</v>
      </c>
      <c r="J32" s="98">
        <v>21.573746</v>
      </c>
      <c r="K32" s="98">
        <v>21.316352999999999</v>
      </c>
      <c r="L32" s="98">
        <v>21.430990000000001</v>
      </c>
      <c r="M32" s="98">
        <v>21.510591999999999</v>
      </c>
      <c r="N32" s="98">
        <v>21.886545000000002</v>
      </c>
      <c r="O32" s="98">
        <v>21.579595999999999</v>
      </c>
      <c r="P32" s="98">
        <v>21.996721000000001</v>
      </c>
      <c r="Q32" s="98">
        <v>22.307478</v>
      </c>
      <c r="R32" s="98">
        <v>22.440086000000001</v>
      </c>
      <c r="S32" s="98">
        <v>22.648985</v>
      </c>
      <c r="T32" s="98">
        <v>22.807043</v>
      </c>
      <c r="U32" s="98">
        <v>22.852637999999999</v>
      </c>
      <c r="V32" s="98">
        <v>22.556232000000001</v>
      </c>
      <c r="W32" s="98">
        <v>22.513666000000001</v>
      </c>
      <c r="X32" s="98">
        <v>22.360434000000001</v>
      </c>
      <c r="Y32" s="98">
        <v>22.215745999999999</v>
      </c>
      <c r="Z32" s="98">
        <v>22.158619000000002</v>
      </c>
      <c r="AA32" s="98">
        <v>21.768106</v>
      </c>
      <c r="AB32" s="98">
        <v>21.349899000000001</v>
      </c>
      <c r="AC32" s="98">
        <v>21.659621999999999</v>
      </c>
      <c r="AD32" s="98">
        <v>21.855191999999999</v>
      </c>
      <c r="AE32" s="98">
        <v>21.586013999999999</v>
      </c>
      <c r="AF32" s="98">
        <v>21.188911000000001</v>
      </c>
      <c r="AG32" s="97">
        <v>-7.7999999999999999E-4</v>
      </c>
    </row>
    <row r="33" spans="1:33" ht="12" x14ac:dyDescent="0.3"/>
    <row r="34" spans="1:33" ht="12" x14ac:dyDescent="0.3">
      <c r="B34" s="96" t="s">
        <v>59</v>
      </c>
    </row>
    <row r="35" spans="1:33" ht="14.5" x14ac:dyDescent="0.35">
      <c r="A35" s="93" t="s">
        <v>363</v>
      </c>
      <c r="B35" s="92" t="s">
        <v>364</v>
      </c>
      <c r="C35" s="94">
        <v>16.733357999999999</v>
      </c>
      <c r="D35" s="94">
        <v>18.324622999999999</v>
      </c>
      <c r="E35" s="94">
        <v>19.068677999999998</v>
      </c>
      <c r="F35" s="94">
        <v>19.442757</v>
      </c>
      <c r="G35" s="94">
        <v>19.843077000000001</v>
      </c>
      <c r="H35" s="94">
        <v>19.738095999999999</v>
      </c>
      <c r="I35" s="94">
        <v>19.786954999999999</v>
      </c>
      <c r="J35" s="94">
        <v>19.830458</v>
      </c>
      <c r="K35" s="94">
        <v>19.745868999999999</v>
      </c>
      <c r="L35" s="94">
        <v>19.822226000000001</v>
      </c>
      <c r="M35" s="94">
        <v>19.734144000000001</v>
      </c>
      <c r="N35" s="94">
        <v>19.808681</v>
      </c>
      <c r="O35" s="94">
        <v>19.575771</v>
      </c>
      <c r="P35" s="94">
        <v>19.707912</v>
      </c>
      <c r="Q35" s="94">
        <v>19.768115999999999</v>
      </c>
      <c r="R35" s="94">
        <v>19.606976</v>
      </c>
      <c r="S35" s="94">
        <v>19.445004000000001</v>
      </c>
      <c r="T35" s="94">
        <v>19.482101</v>
      </c>
      <c r="U35" s="94">
        <v>19.540244999999999</v>
      </c>
      <c r="V35" s="94">
        <v>19.509573</v>
      </c>
      <c r="W35" s="94">
        <v>19.549150000000001</v>
      </c>
      <c r="X35" s="94">
        <v>19.404966000000002</v>
      </c>
      <c r="Y35" s="94">
        <v>19.041799999999999</v>
      </c>
      <c r="Z35" s="94">
        <v>19.190662</v>
      </c>
      <c r="AA35" s="94">
        <v>18.912184</v>
      </c>
      <c r="AB35" s="94">
        <v>18.541574000000001</v>
      </c>
      <c r="AC35" s="94">
        <v>18.564513999999999</v>
      </c>
      <c r="AD35" s="94">
        <v>18.508310000000002</v>
      </c>
      <c r="AE35" s="94">
        <v>18.502977000000001</v>
      </c>
      <c r="AF35" s="94">
        <v>18.193231999999998</v>
      </c>
      <c r="AG35" s="90">
        <v>2.8879999999999999E-3</v>
      </c>
    </row>
    <row r="36" spans="1:33" ht="14.5" x14ac:dyDescent="0.35">
      <c r="A36" s="93" t="s">
        <v>365</v>
      </c>
      <c r="B36" s="92" t="s">
        <v>63</v>
      </c>
      <c r="C36" s="94">
        <v>6.8096949999999996</v>
      </c>
      <c r="D36" s="94">
        <v>7.5784099999999999</v>
      </c>
      <c r="E36" s="94">
        <v>7.7823989999999998</v>
      </c>
      <c r="F36" s="94">
        <v>7.8655030000000004</v>
      </c>
      <c r="G36" s="94">
        <v>8.0895720000000004</v>
      </c>
      <c r="H36" s="94">
        <v>8.1011170000000003</v>
      </c>
      <c r="I36" s="94">
        <v>8.2289390000000004</v>
      </c>
      <c r="J36" s="94">
        <v>8.5244610000000005</v>
      </c>
      <c r="K36" s="94">
        <v>8.7813090000000003</v>
      </c>
      <c r="L36" s="94">
        <v>9.0068940000000008</v>
      </c>
      <c r="M36" s="94">
        <v>9.2794480000000004</v>
      </c>
      <c r="N36" s="94">
        <v>9.5343689999999999</v>
      </c>
      <c r="O36" s="94">
        <v>9.6554169999999999</v>
      </c>
      <c r="P36" s="94">
        <v>9.6999340000000007</v>
      </c>
      <c r="Q36" s="94">
        <v>9.7506769999999996</v>
      </c>
      <c r="R36" s="94">
        <v>9.7745250000000006</v>
      </c>
      <c r="S36" s="94">
        <v>9.7683920000000004</v>
      </c>
      <c r="T36" s="94">
        <v>9.7887129999999996</v>
      </c>
      <c r="U36" s="94">
        <v>9.8148870000000006</v>
      </c>
      <c r="V36" s="94">
        <v>9.8439060000000005</v>
      </c>
      <c r="W36" s="94">
        <v>9.8446529999999992</v>
      </c>
      <c r="X36" s="94">
        <v>9.8495589999999993</v>
      </c>
      <c r="Y36" s="94">
        <v>9.8591680000000004</v>
      </c>
      <c r="Z36" s="94">
        <v>9.9023109999999992</v>
      </c>
      <c r="AA36" s="94">
        <v>9.8925180000000008</v>
      </c>
      <c r="AB36" s="94">
        <v>9.8800749999999997</v>
      </c>
      <c r="AC36" s="94">
        <v>9.8697079999999993</v>
      </c>
      <c r="AD36" s="94">
        <v>9.8707670000000007</v>
      </c>
      <c r="AE36" s="94">
        <v>9.8444500000000001</v>
      </c>
      <c r="AF36" s="94">
        <v>9.8356879999999993</v>
      </c>
      <c r="AG36" s="90">
        <v>1.2759E-2</v>
      </c>
    </row>
    <row r="37" spans="1:33" ht="14.5" x14ac:dyDescent="0.35">
      <c r="A37" s="93" t="s">
        <v>366</v>
      </c>
      <c r="B37" s="92" t="s">
        <v>60</v>
      </c>
      <c r="C37" s="94">
        <v>2.2533820000000002</v>
      </c>
      <c r="D37" s="94">
        <v>2.2992219999999999</v>
      </c>
      <c r="E37" s="94">
        <v>2.9317030000000002</v>
      </c>
      <c r="F37" s="94">
        <v>2.8066049999999998</v>
      </c>
      <c r="G37" s="94">
        <v>2.7455530000000001</v>
      </c>
      <c r="H37" s="94">
        <v>2.8780679999999998</v>
      </c>
      <c r="I37" s="94">
        <v>2.8222109999999998</v>
      </c>
      <c r="J37" s="94">
        <v>2.814622</v>
      </c>
      <c r="K37" s="94">
        <v>2.7893539999999999</v>
      </c>
      <c r="L37" s="94">
        <v>2.7811759999999999</v>
      </c>
      <c r="M37" s="94">
        <v>2.8095370000000002</v>
      </c>
      <c r="N37" s="94">
        <v>2.8647710000000002</v>
      </c>
      <c r="O37" s="94">
        <v>2.7907229999999998</v>
      </c>
      <c r="P37" s="94">
        <v>2.771722</v>
      </c>
      <c r="Q37" s="94">
        <v>2.7949139999999999</v>
      </c>
      <c r="R37" s="94">
        <v>2.7647529999999998</v>
      </c>
      <c r="S37" s="94">
        <v>2.7510110000000001</v>
      </c>
      <c r="T37" s="94">
        <v>2.7852199999999998</v>
      </c>
      <c r="U37" s="94">
        <v>2.7260219999999999</v>
      </c>
      <c r="V37" s="94">
        <v>2.7352660000000002</v>
      </c>
      <c r="W37" s="94">
        <v>2.7194370000000001</v>
      </c>
      <c r="X37" s="94">
        <v>2.7341549999999999</v>
      </c>
      <c r="Y37" s="94">
        <v>2.6949230000000002</v>
      </c>
      <c r="Z37" s="94">
        <v>2.7041149999999998</v>
      </c>
      <c r="AA37" s="94">
        <v>2.7125729999999999</v>
      </c>
      <c r="AB37" s="94">
        <v>2.6968459999999999</v>
      </c>
      <c r="AC37" s="94">
        <v>2.6906050000000001</v>
      </c>
      <c r="AD37" s="94">
        <v>2.7152159999999999</v>
      </c>
      <c r="AE37" s="94">
        <v>2.7222110000000002</v>
      </c>
      <c r="AF37" s="94">
        <v>2.7371159999999999</v>
      </c>
      <c r="AG37" s="90">
        <v>6.7289999999999997E-3</v>
      </c>
    </row>
    <row r="38" spans="1:33" ht="12" x14ac:dyDescent="0.3">
      <c r="A38" s="93" t="s">
        <v>367</v>
      </c>
      <c r="B38" s="96" t="s">
        <v>55</v>
      </c>
      <c r="C38" s="98">
        <v>25.796434000000001</v>
      </c>
      <c r="D38" s="98">
        <v>28.202252999999999</v>
      </c>
      <c r="E38" s="98">
        <v>29.782779999999999</v>
      </c>
      <c r="F38" s="98">
        <v>30.114864000000001</v>
      </c>
      <c r="G38" s="98">
        <v>30.678201999999999</v>
      </c>
      <c r="H38" s="98">
        <v>30.717281</v>
      </c>
      <c r="I38" s="98">
        <v>30.838104000000001</v>
      </c>
      <c r="J38" s="98">
        <v>31.169542</v>
      </c>
      <c r="K38" s="98">
        <v>31.316531999999999</v>
      </c>
      <c r="L38" s="98">
        <v>31.610296000000002</v>
      </c>
      <c r="M38" s="98">
        <v>31.823129999999999</v>
      </c>
      <c r="N38" s="98">
        <v>32.207821000000003</v>
      </c>
      <c r="O38" s="98">
        <v>32.021912</v>
      </c>
      <c r="P38" s="98">
        <v>32.179569000000001</v>
      </c>
      <c r="Q38" s="98">
        <v>32.313704999999999</v>
      </c>
      <c r="R38" s="98">
        <v>32.146254999999996</v>
      </c>
      <c r="S38" s="98">
        <v>31.964404999999999</v>
      </c>
      <c r="T38" s="98">
        <v>32.056033999999997</v>
      </c>
      <c r="U38" s="98">
        <v>32.081153999999998</v>
      </c>
      <c r="V38" s="98">
        <v>32.088745000000003</v>
      </c>
      <c r="W38" s="98">
        <v>32.113239</v>
      </c>
      <c r="X38" s="98">
        <v>31.988679999999999</v>
      </c>
      <c r="Y38" s="98">
        <v>31.595890000000001</v>
      </c>
      <c r="Z38" s="98">
        <v>31.797089</v>
      </c>
      <c r="AA38" s="98">
        <v>31.517275000000001</v>
      </c>
      <c r="AB38" s="98">
        <v>31.118496</v>
      </c>
      <c r="AC38" s="98">
        <v>31.124828000000001</v>
      </c>
      <c r="AD38" s="98">
        <v>31.094294000000001</v>
      </c>
      <c r="AE38" s="98">
        <v>31.069638999999999</v>
      </c>
      <c r="AF38" s="98">
        <v>30.766034999999999</v>
      </c>
      <c r="AG38" s="97">
        <v>6.0939999999999996E-3</v>
      </c>
    </row>
    <row r="39" spans="1:33" ht="12" x14ac:dyDescent="0.3"/>
    <row r="40" spans="1:33" ht="12" x14ac:dyDescent="0.3">
      <c r="A40" s="93" t="s">
        <v>368</v>
      </c>
      <c r="B40" s="96" t="s">
        <v>369</v>
      </c>
      <c r="C40" s="98">
        <v>-0.103189</v>
      </c>
      <c r="D40" s="98">
        <v>0.56476999999999999</v>
      </c>
      <c r="E40" s="98">
        <v>0.36546899999999999</v>
      </c>
      <c r="F40" s="98">
        <v>0.381855</v>
      </c>
      <c r="G40" s="98">
        <v>0.35130499999999998</v>
      </c>
      <c r="H40" s="98">
        <v>0.38721800000000001</v>
      </c>
      <c r="I40" s="98">
        <v>0.38105600000000001</v>
      </c>
      <c r="J40" s="98">
        <v>0.39583400000000002</v>
      </c>
      <c r="K40" s="98">
        <v>0.404194</v>
      </c>
      <c r="L40" s="98">
        <v>0.39312200000000003</v>
      </c>
      <c r="M40" s="98">
        <v>0.422514</v>
      </c>
      <c r="N40" s="98">
        <v>0.44431700000000002</v>
      </c>
      <c r="O40" s="98">
        <v>0.42461399999999999</v>
      </c>
      <c r="P40" s="98">
        <v>0.41476099999999999</v>
      </c>
      <c r="Q40" s="98">
        <v>0.421234</v>
      </c>
      <c r="R40" s="98">
        <v>0.41451300000000002</v>
      </c>
      <c r="S40" s="98">
        <v>0.42515199999999997</v>
      </c>
      <c r="T40" s="98">
        <v>0.40603299999999998</v>
      </c>
      <c r="U40" s="98">
        <v>0.41001100000000001</v>
      </c>
      <c r="V40" s="98">
        <v>0.39545799999999998</v>
      </c>
      <c r="W40" s="98">
        <v>0.38189299999999998</v>
      </c>
      <c r="X40" s="98">
        <v>0.37395299999999998</v>
      </c>
      <c r="Y40" s="98">
        <v>0.35894599999999999</v>
      </c>
      <c r="Z40" s="98">
        <v>0.35383999999999999</v>
      </c>
      <c r="AA40" s="98">
        <v>0.34014899999999998</v>
      </c>
      <c r="AB40" s="98">
        <v>0.311832</v>
      </c>
      <c r="AC40" s="98">
        <v>0.33169199999999999</v>
      </c>
      <c r="AD40" s="98">
        <v>0.34863699999999997</v>
      </c>
      <c r="AE40" s="98">
        <v>0.334314</v>
      </c>
      <c r="AF40" s="98">
        <v>0.333208</v>
      </c>
      <c r="AG40" s="97" t="s">
        <v>666</v>
      </c>
    </row>
    <row r="41" spans="1:33" ht="12" x14ac:dyDescent="0.3"/>
    <row r="42" spans="1:33" ht="12" x14ac:dyDescent="0.3">
      <c r="B42" s="96" t="s">
        <v>62</v>
      </c>
    </row>
    <row r="43" spans="1:33" ht="14.5" x14ac:dyDescent="0.35">
      <c r="A43" s="93" t="s">
        <v>370</v>
      </c>
      <c r="B43" s="92" t="s">
        <v>371</v>
      </c>
      <c r="C43" s="94">
        <v>36.044361000000002</v>
      </c>
      <c r="D43" s="94">
        <v>37.224972000000001</v>
      </c>
      <c r="E43" s="94">
        <v>37.818272</v>
      </c>
      <c r="F43" s="94">
        <v>37.821902999999999</v>
      </c>
      <c r="G43" s="94">
        <v>37.948394999999998</v>
      </c>
      <c r="H43" s="94">
        <v>38.010570999999999</v>
      </c>
      <c r="I43" s="94">
        <v>37.922511999999998</v>
      </c>
      <c r="J43" s="94">
        <v>37.872149999999998</v>
      </c>
      <c r="K43" s="94">
        <v>37.837966999999999</v>
      </c>
      <c r="L43" s="94">
        <v>37.828014000000003</v>
      </c>
      <c r="M43" s="94">
        <v>37.847389</v>
      </c>
      <c r="N43" s="94">
        <v>37.852668999999999</v>
      </c>
      <c r="O43" s="94">
        <v>37.889983999999998</v>
      </c>
      <c r="P43" s="94">
        <v>37.912601000000002</v>
      </c>
      <c r="Q43" s="94">
        <v>37.928756999999997</v>
      </c>
      <c r="R43" s="94">
        <v>37.977603999999999</v>
      </c>
      <c r="S43" s="94">
        <v>38.092112999999998</v>
      </c>
      <c r="T43" s="94">
        <v>38.168449000000003</v>
      </c>
      <c r="U43" s="94">
        <v>38.289459000000001</v>
      </c>
      <c r="V43" s="94">
        <v>38.363556000000003</v>
      </c>
      <c r="W43" s="94">
        <v>38.490177000000003</v>
      </c>
      <c r="X43" s="94">
        <v>38.626716999999999</v>
      </c>
      <c r="Y43" s="94">
        <v>38.758597999999999</v>
      </c>
      <c r="Z43" s="94">
        <v>38.902782000000002</v>
      </c>
      <c r="AA43" s="94">
        <v>39.068516000000002</v>
      </c>
      <c r="AB43" s="94">
        <v>39.271403999999997</v>
      </c>
      <c r="AC43" s="94">
        <v>39.448132000000001</v>
      </c>
      <c r="AD43" s="94">
        <v>39.59684</v>
      </c>
      <c r="AE43" s="94">
        <v>39.813606</v>
      </c>
      <c r="AF43" s="94">
        <v>40.124302</v>
      </c>
      <c r="AG43" s="90">
        <v>3.705E-3</v>
      </c>
    </row>
    <row r="44" spans="1:33" ht="14.5" x14ac:dyDescent="0.35">
      <c r="A44" s="93" t="s">
        <v>372</v>
      </c>
      <c r="B44" s="92" t="s">
        <v>63</v>
      </c>
      <c r="C44" s="94">
        <v>31.364001999999999</v>
      </c>
      <c r="D44" s="94">
        <v>31.590693000000002</v>
      </c>
      <c r="E44" s="94">
        <v>31.669806000000001</v>
      </c>
      <c r="F44" s="94">
        <v>31.834752999999999</v>
      </c>
      <c r="G44" s="94">
        <v>31.606369000000001</v>
      </c>
      <c r="H44" s="94">
        <v>31.646839</v>
      </c>
      <c r="I44" s="94">
        <v>31.648223999999999</v>
      </c>
      <c r="J44" s="94">
        <v>31.834326000000001</v>
      </c>
      <c r="K44" s="94">
        <v>31.667535999999998</v>
      </c>
      <c r="L44" s="94">
        <v>31.540631999999999</v>
      </c>
      <c r="M44" s="94">
        <v>31.508800999999998</v>
      </c>
      <c r="N44" s="94">
        <v>31.644221999999999</v>
      </c>
      <c r="O44" s="94">
        <v>31.724525</v>
      </c>
      <c r="P44" s="94">
        <v>31.748529000000001</v>
      </c>
      <c r="Q44" s="94">
        <v>31.702368</v>
      </c>
      <c r="R44" s="94">
        <v>31.800056000000001</v>
      </c>
      <c r="S44" s="94">
        <v>32.000366</v>
      </c>
      <c r="T44" s="94">
        <v>32.228591999999999</v>
      </c>
      <c r="U44" s="94">
        <v>32.384529000000001</v>
      </c>
      <c r="V44" s="94">
        <v>32.631245</v>
      </c>
      <c r="W44" s="94">
        <v>32.928466999999998</v>
      </c>
      <c r="X44" s="94">
        <v>33.218964</v>
      </c>
      <c r="Y44" s="94">
        <v>33.452292999999997</v>
      </c>
      <c r="Z44" s="94">
        <v>33.794918000000003</v>
      </c>
      <c r="AA44" s="94">
        <v>34.070728000000003</v>
      </c>
      <c r="AB44" s="94">
        <v>34.311028</v>
      </c>
      <c r="AC44" s="94">
        <v>34.532719</v>
      </c>
      <c r="AD44" s="94">
        <v>34.766818999999998</v>
      </c>
      <c r="AE44" s="94">
        <v>34.970325000000003</v>
      </c>
      <c r="AF44" s="94">
        <v>35.272995000000002</v>
      </c>
      <c r="AG44" s="90">
        <v>4.058E-3</v>
      </c>
    </row>
    <row r="45" spans="1:33" ht="14.5" x14ac:dyDescent="0.35">
      <c r="A45" s="93" t="s">
        <v>373</v>
      </c>
      <c r="B45" s="92" t="s">
        <v>374</v>
      </c>
      <c r="C45" s="94">
        <v>10.883175</v>
      </c>
      <c r="D45" s="94">
        <v>10.445541</v>
      </c>
      <c r="E45" s="94">
        <v>10.101284</v>
      </c>
      <c r="F45" s="94">
        <v>8.709911</v>
      </c>
      <c r="G45" s="94">
        <v>8.4682560000000002</v>
      </c>
      <c r="H45" s="94">
        <v>8.3823170000000005</v>
      </c>
      <c r="I45" s="94">
        <v>8.3112879999999993</v>
      </c>
      <c r="J45" s="94">
        <v>8.2223109999999995</v>
      </c>
      <c r="K45" s="94">
        <v>7.9810280000000002</v>
      </c>
      <c r="L45" s="94">
        <v>7.8595860000000002</v>
      </c>
      <c r="M45" s="94">
        <v>7.763439</v>
      </c>
      <c r="N45" s="94">
        <v>7.6234830000000002</v>
      </c>
      <c r="O45" s="94">
        <v>7.6946349999999999</v>
      </c>
      <c r="P45" s="94">
        <v>7.3000720000000001</v>
      </c>
      <c r="Q45" s="94">
        <v>7.1232829999999998</v>
      </c>
      <c r="R45" s="94">
        <v>6.8965509999999997</v>
      </c>
      <c r="S45" s="94">
        <v>6.7943470000000001</v>
      </c>
      <c r="T45" s="94">
        <v>6.7756059999999998</v>
      </c>
      <c r="U45" s="94">
        <v>6.7576470000000004</v>
      </c>
      <c r="V45" s="94">
        <v>6.6525119999999998</v>
      </c>
      <c r="W45" s="94">
        <v>6.6026619999999996</v>
      </c>
      <c r="X45" s="94">
        <v>6.549118</v>
      </c>
      <c r="Y45" s="94">
        <v>6.4690919999999998</v>
      </c>
      <c r="Z45" s="94">
        <v>6.3793249999999997</v>
      </c>
      <c r="AA45" s="94">
        <v>6.3075530000000004</v>
      </c>
      <c r="AB45" s="94">
        <v>6.2796469999999998</v>
      </c>
      <c r="AC45" s="94">
        <v>6.2360530000000001</v>
      </c>
      <c r="AD45" s="94">
        <v>6.2113950000000004</v>
      </c>
      <c r="AE45" s="94">
        <v>6.2032030000000002</v>
      </c>
      <c r="AF45" s="94">
        <v>6.2120629999999997</v>
      </c>
      <c r="AG45" s="90">
        <v>-1.915E-2</v>
      </c>
    </row>
    <row r="46" spans="1:33" ht="14.5" x14ac:dyDescent="0.35">
      <c r="A46" s="93" t="s">
        <v>375</v>
      </c>
      <c r="B46" s="92" t="s">
        <v>51</v>
      </c>
      <c r="C46" s="94">
        <v>8.1211500000000001</v>
      </c>
      <c r="D46" s="94">
        <v>8.1831110000000002</v>
      </c>
      <c r="E46" s="94">
        <v>8.2025790000000001</v>
      </c>
      <c r="F46" s="94">
        <v>8.239058</v>
      </c>
      <c r="G46" s="94">
        <v>8.1638990000000007</v>
      </c>
      <c r="H46" s="94">
        <v>8.0757549999999991</v>
      </c>
      <c r="I46" s="94">
        <v>7.9302669999999997</v>
      </c>
      <c r="J46" s="94">
        <v>7.5376779999999997</v>
      </c>
      <c r="K46" s="94">
        <v>7.4682399999999998</v>
      </c>
      <c r="L46" s="94">
        <v>7.3830489999999998</v>
      </c>
      <c r="M46" s="94">
        <v>7.3944660000000004</v>
      </c>
      <c r="N46" s="94">
        <v>7.4023870000000001</v>
      </c>
      <c r="O46" s="94">
        <v>6.97715</v>
      </c>
      <c r="P46" s="94">
        <v>6.9844030000000004</v>
      </c>
      <c r="Q46" s="94">
        <v>6.9990759999999996</v>
      </c>
      <c r="R46" s="94">
        <v>7.0099830000000001</v>
      </c>
      <c r="S46" s="94">
        <v>6.9454250000000002</v>
      </c>
      <c r="T46" s="94">
        <v>6.9476250000000004</v>
      </c>
      <c r="U46" s="94">
        <v>6.9433559999999996</v>
      </c>
      <c r="V46" s="94">
        <v>6.9481529999999996</v>
      </c>
      <c r="W46" s="94">
        <v>6.9605319999999997</v>
      </c>
      <c r="X46" s="94">
        <v>6.9737629999999999</v>
      </c>
      <c r="Y46" s="94">
        <v>6.982812</v>
      </c>
      <c r="Z46" s="94">
        <v>6.9907719999999998</v>
      </c>
      <c r="AA46" s="94">
        <v>6.9993160000000003</v>
      </c>
      <c r="AB46" s="94">
        <v>7.0037760000000002</v>
      </c>
      <c r="AC46" s="94">
        <v>7.0082190000000004</v>
      </c>
      <c r="AD46" s="94">
        <v>6.9090119999999997</v>
      </c>
      <c r="AE46" s="94">
        <v>6.9123650000000003</v>
      </c>
      <c r="AF46" s="94">
        <v>6.9172060000000002</v>
      </c>
      <c r="AG46" s="90">
        <v>-5.5180000000000003E-3</v>
      </c>
    </row>
    <row r="47" spans="1:33" ht="14.5" x14ac:dyDescent="0.35">
      <c r="A47" s="93" t="s">
        <v>376</v>
      </c>
      <c r="B47" s="92" t="s">
        <v>196</v>
      </c>
      <c r="C47" s="94">
        <v>2.2890280000000001</v>
      </c>
      <c r="D47" s="94">
        <v>2.3967839999999998</v>
      </c>
      <c r="E47" s="94">
        <v>2.5171679999999999</v>
      </c>
      <c r="F47" s="94">
        <v>2.608241</v>
      </c>
      <c r="G47" s="94">
        <v>2.559021</v>
      </c>
      <c r="H47" s="94">
        <v>2.532505</v>
      </c>
      <c r="I47" s="94">
        <v>2.5173380000000001</v>
      </c>
      <c r="J47" s="94">
        <v>2.492607</v>
      </c>
      <c r="K47" s="94">
        <v>2.481665</v>
      </c>
      <c r="L47" s="94">
        <v>2.4606750000000002</v>
      </c>
      <c r="M47" s="94">
        <v>2.4493909999999999</v>
      </c>
      <c r="N47" s="94">
        <v>2.4410449999999999</v>
      </c>
      <c r="O47" s="94">
        <v>2.428226</v>
      </c>
      <c r="P47" s="94">
        <v>2.419861</v>
      </c>
      <c r="Q47" s="94">
        <v>2.40219</v>
      </c>
      <c r="R47" s="94">
        <v>2.3892720000000001</v>
      </c>
      <c r="S47" s="94">
        <v>2.3758460000000001</v>
      </c>
      <c r="T47" s="94">
        <v>2.3621409999999998</v>
      </c>
      <c r="U47" s="94">
        <v>2.348846</v>
      </c>
      <c r="V47" s="94">
        <v>2.3479320000000001</v>
      </c>
      <c r="W47" s="94">
        <v>2.3437739999999998</v>
      </c>
      <c r="X47" s="94">
        <v>2.3283559999999999</v>
      </c>
      <c r="Y47" s="94">
        <v>2.313898</v>
      </c>
      <c r="Z47" s="94">
        <v>2.311712</v>
      </c>
      <c r="AA47" s="94">
        <v>2.3028740000000001</v>
      </c>
      <c r="AB47" s="94">
        <v>2.2963979999999999</v>
      </c>
      <c r="AC47" s="94">
        <v>2.29053</v>
      </c>
      <c r="AD47" s="94">
        <v>2.2572459999999999</v>
      </c>
      <c r="AE47" s="94">
        <v>2.2424409999999999</v>
      </c>
      <c r="AF47" s="94">
        <v>2.2397749999999998</v>
      </c>
      <c r="AG47" s="90">
        <v>-7.5000000000000002E-4</v>
      </c>
    </row>
    <row r="48" spans="1:33" ht="14.5" x14ac:dyDescent="0.35">
      <c r="A48" s="93" t="s">
        <v>377</v>
      </c>
      <c r="B48" s="92" t="s">
        <v>378</v>
      </c>
      <c r="C48" s="94">
        <v>3.1231010000000001</v>
      </c>
      <c r="D48" s="94">
        <v>3.1651180000000001</v>
      </c>
      <c r="E48" s="94">
        <v>3.0964849999999999</v>
      </c>
      <c r="F48" s="94">
        <v>3.1100829999999999</v>
      </c>
      <c r="G48" s="94">
        <v>3.1420189999999999</v>
      </c>
      <c r="H48" s="94">
        <v>3.1514530000000001</v>
      </c>
      <c r="I48" s="94">
        <v>3.152345</v>
      </c>
      <c r="J48" s="94">
        <v>3.1522670000000002</v>
      </c>
      <c r="K48" s="94">
        <v>3.162369</v>
      </c>
      <c r="L48" s="94">
        <v>3.172193</v>
      </c>
      <c r="M48" s="94">
        <v>3.1847810000000001</v>
      </c>
      <c r="N48" s="94">
        <v>3.1909939999999999</v>
      </c>
      <c r="O48" s="94">
        <v>3.1990440000000002</v>
      </c>
      <c r="P48" s="94">
        <v>3.2014849999999999</v>
      </c>
      <c r="Q48" s="94">
        <v>3.202966</v>
      </c>
      <c r="R48" s="94">
        <v>3.2063459999999999</v>
      </c>
      <c r="S48" s="94">
        <v>3.2146880000000002</v>
      </c>
      <c r="T48" s="94">
        <v>3.2252890000000001</v>
      </c>
      <c r="U48" s="94">
        <v>3.2349190000000001</v>
      </c>
      <c r="V48" s="94">
        <v>3.25265</v>
      </c>
      <c r="W48" s="94">
        <v>3.2680359999999999</v>
      </c>
      <c r="X48" s="94">
        <v>3.2848929999999998</v>
      </c>
      <c r="Y48" s="94">
        <v>3.3033419999999998</v>
      </c>
      <c r="Z48" s="94">
        <v>3.319197</v>
      </c>
      <c r="AA48" s="94">
        <v>3.3341270000000001</v>
      </c>
      <c r="AB48" s="94">
        <v>3.3547530000000001</v>
      </c>
      <c r="AC48" s="94">
        <v>3.3722750000000001</v>
      </c>
      <c r="AD48" s="94">
        <v>3.3945609999999999</v>
      </c>
      <c r="AE48" s="94">
        <v>3.4135680000000002</v>
      </c>
      <c r="AF48" s="94">
        <v>3.4399540000000002</v>
      </c>
      <c r="AG48" s="90">
        <v>3.3379999999999998E-3</v>
      </c>
    </row>
    <row r="49" spans="1:33" ht="14.5" x14ac:dyDescent="0.35">
      <c r="A49" s="93" t="s">
        <v>379</v>
      </c>
      <c r="B49" s="92" t="s">
        <v>53</v>
      </c>
      <c r="C49" s="94">
        <v>4.8375180000000002</v>
      </c>
      <c r="D49" s="94">
        <v>5.5315700000000003</v>
      </c>
      <c r="E49" s="94">
        <v>6.0711469999999998</v>
      </c>
      <c r="F49" s="94">
        <v>7.048057</v>
      </c>
      <c r="G49" s="94">
        <v>7.6961969999999997</v>
      </c>
      <c r="H49" s="94">
        <v>7.9871150000000002</v>
      </c>
      <c r="I49" s="94">
        <v>8.1648899999999998</v>
      </c>
      <c r="J49" s="94">
        <v>8.4470709999999993</v>
      </c>
      <c r="K49" s="94">
        <v>8.9855330000000002</v>
      </c>
      <c r="L49" s="94">
        <v>9.4192999999999998</v>
      </c>
      <c r="M49" s="94">
        <v>9.6682009999999998</v>
      </c>
      <c r="N49" s="94">
        <v>9.8812870000000004</v>
      </c>
      <c r="O49" s="94">
        <v>10.22967</v>
      </c>
      <c r="P49" s="94">
        <v>10.708444999999999</v>
      </c>
      <c r="Q49" s="94">
        <v>11.114723</v>
      </c>
      <c r="R49" s="94">
        <v>11.477456999999999</v>
      </c>
      <c r="S49" s="94">
        <v>11.710376</v>
      </c>
      <c r="T49" s="94">
        <v>11.856728</v>
      </c>
      <c r="U49" s="94">
        <v>12.052443999999999</v>
      </c>
      <c r="V49" s="94">
        <v>12.223924999999999</v>
      </c>
      <c r="W49" s="94">
        <v>12.321215</v>
      </c>
      <c r="X49" s="94">
        <v>12.488827000000001</v>
      </c>
      <c r="Y49" s="94">
        <v>12.741999</v>
      </c>
      <c r="Z49" s="94">
        <v>12.862004000000001</v>
      </c>
      <c r="AA49" s="94">
        <v>13.024609</v>
      </c>
      <c r="AB49" s="94">
        <v>13.209072000000001</v>
      </c>
      <c r="AC49" s="94">
        <v>13.428094</v>
      </c>
      <c r="AD49" s="94">
        <v>13.684735999999999</v>
      </c>
      <c r="AE49" s="94">
        <v>13.945974</v>
      </c>
      <c r="AF49" s="94">
        <v>14.195777</v>
      </c>
      <c r="AG49" s="90">
        <v>3.7819999999999999E-2</v>
      </c>
    </row>
    <row r="50" spans="1:33" ht="15" customHeight="1" x14ac:dyDescent="0.35">
      <c r="A50" s="93" t="s">
        <v>380</v>
      </c>
      <c r="B50" s="92" t="s">
        <v>381</v>
      </c>
      <c r="C50" s="94">
        <v>0.33670600000000001</v>
      </c>
      <c r="D50" s="94">
        <v>0.28452499999999997</v>
      </c>
      <c r="E50" s="94">
        <v>0.26216499999999998</v>
      </c>
      <c r="F50" s="94">
        <v>0.26523000000000002</v>
      </c>
      <c r="G50" s="94">
        <v>0.255498</v>
      </c>
      <c r="H50" s="94">
        <v>0.26056800000000002</v>
      </c>
      <c r="I50" s="94">
        <v>0.27449800000000002</v>
      </c>
      <c r="J50" s="94">
        <v>0.28276899999999999</v>
      </c>
      <c r="K50" s="94">
        <v>0.28574699999999997</v>
      </c>
      <c r="L50" s="94">
        <v>0.29210799999999998</v>
      </c>
      <c r="M50" s="94">
        <v>0.28487600000000002</v>
      </c>
      <c r="N50" s="94">
        <v>0.28884799999999999</v>
      </c>
      <c r="O50" s="94">
        <v>0.284584</v>
      </c>
      <c r="P50" s="94">
        <v>0.28972599999999998</v>
      </c>
      <c r="Q50" s="94">
        <v>0.28489599999999998</v>
      </c>
      <c r="R50" s="94">
        <v>0.28214</v>
      </c>
      <c r="S50" s="94">
        <v>0.27998699999999999</v>
      </c>
      <c r="T50" s="94">
        <v>0.281057</v>
      </c>
      <c r="U50" s="94">
        <v>0.28409899999999999</v>
      </c>
      <c r="V50" s="94">
        <v>0.28526800000000002</v>
      </c>
      <c r="W50" s="94">
        <v>0.28082600000000002</v>
      </c>
      <c r="X50" s="94">
        <v>0.27845199999999998</v>
      </c>
      <c r="Y50" s="94">
        <v>0.27604299999999998</v>
      </c>
      <c r="Z50" s="94">
        <v>0.27892899999999998</v>
      </c>
      <c r="AA50" s="94">
        <v>0.27582499999999999</v>
      </c>
      <c r="AB50" s="94">
        <v>0.27652500000000002</v>
      </c>
      <c r="AC50" s="94">
        <v>0.276725</v>
      </c>
      <c r="AD50" s="94">
        <v>0.27746300000000002</v>
      </c>
      <c r="AE50" s="94">
        <v>0.277785</v>
      </c>
      <c r="AF50" s="94">
        <v>0.27832200000000001</v>
      </c>
      <c r="AG50" s="90">
        <v>-6.5449999999999996E-3</v>
      </c>
    </row>
    <row r="51" spans="1:33" ht="15" customHeight="1" x14ac:dyDescent="0.3">
      <c r="A51" s="93" t="s">
        <v>382</v>
      </c>
      <c r="B51" s="96" t="s">
        <v>64</v>
      </c>
      <c r="C51" s="98">
        <v>96.999038999999996</v>
      </c>
      <c r="D51" s="98">
        <v>98.822310999999999</v>
      </c>
      <c r="E51" s="98">
        <v>99.738892000000007</v>
      </c>
      <c r="F51" s="98">
        <v>99.637230000000002</v>
      </c>
      <c r="G51" s="98">
        <v>99.839661000000007</v>
      </c>
      <c r="H51" s="98">
        <v>100.047112</v>
      </c>
      <c r="I51" s="98">
        <v>99.921363999999997</v>
      </c>
      <c r="J51" s="98">
        <v>99.841187000000005</v>
      </c>
      <c r="K51" s="98">
        <v>99.870079000000004</v>
      </c>
      <c r="L51" s="98">
        <v>99.955558999999994</v>
      </c>
      <c r="M51" s="98">
        <v>100.10133399999999</v>
      </c>
      <c r="N51" s="98">
        <v>100.32493599999999</v>
      </c>
      <c r="O51" s="98">
        <v>100.42781100000001</v>
      </c>
      <c r="P51" s="98">
        <v>100.56512499999999</v>
      </c>
      <c r="Q51" s="98">
        <v>100.758263</v>
      </c>
      <c r="R51" s="98">
        <v>101.039421</v>
      </c>
      <c r="S51" s="98">
        <v>101.413155</v>
      </c>
      <c r="T51" s="98">
        <v>101.84549</v>
      </c>
      <c r="U51" s="98">
        <v>102.295288</v>
      </c>
      <c r="V51" s="98">
        <v>102.705231</v>
      </c>
      <c r="W51" s="98">
        <v>103.195679</v>
      </c>
      <c r="X51" s="98">
        <v>103.749084</v>
      </c>
      <c r="Y51" s="98">
        <v>104.29808</v>
      </c>
      <c r="Z51" s="98">
        <v>104.839645</v>
      </c>
      <c r="AA51" s="98">
        <v>105.383545</v>
      </c>
      <c r="AB51" s="98">
        <v>106.002594</v>
      </c>
      <c r="AC51" s="98">
        <v>106.592743</v>
      </c>
      <c r="AD51" s="98">
        <v>107.098083</v>
      </c>
      <c r="AE51" s="98">
        <v>107.779274</v>
      </c>
      <c r="AF51" s="98">
        <v>108.680397</v>
      </c>
      <c r="AG51" s="97">
        <v>3.9290000000000002E-3</v>
      </c>
    </row>
    <row r="53" spans="1:33" ht="15" customHeight="1" x14ac:dyDescent="0.3">
      <c r="B53" s="96" t="s">
        <v>665</v>
      </c>
    </row>
    <row r="54" spans="1:33" ht="15" customHeight="1" x14ac:dyDescent="0.35">
      <c r="A54" s="93" t="s">
        <v>383</v>
      </c>
      <c r="B54" s="92" t="s">
        <v>65</v>
      </c>
      <c r="C54" s="95">
        <v>71.587997000000001</v>
      </c>
      <c r="D54" s="95">
        <v>70.213927999999996</v>
      </c>
      <c r="E54" s="95">
        <v>60.555264000000001</v>
      </c>
      <c r="F54" s="95">
        <v>65.698181000000005</v>
      </c>
      <c r="G54" s="95">
        <v>66.966232000000005</v>
      </c>
      <c r="H54" s="95">
        <v>68.566528000000005</v>
      </c>
      <c r="I54" s="95">
        <v>70.331649999999996</v>
      </c>
      <c r="J54" s="95">
        <v>71.846969999999999</v>
      </c>
      <c r="K54" s="95">
        <v>72.554810000000003</v>
      </c>
      <c r="L54" s="95">
        <v>73.927574000000007</v>
      </c>
      <c r="M54" s="95">
        <v>75.428145999999998</v>
      </c>
      <c r="N54" s="95">
        <v>76.548935</v>
      </c>
      <c r="O54" s="95">
        <v>77.393790999999993</v>
      </c>
      <c r="P54" s="95">
        <v>78.101562000000001</v>
      </c>
      <c r="Q54" s="95">
        <v>78.826622</v>
      </c>
      <c r="R54" s="95">
        <v>79.945999</v>
      </c>
      <c r="S54" s="95">
        <v>80.923584000000005</v>
      </c>
      <c r="T54" s="95">
        <v>81.905868999999996</v>
      </c>
      <c r="U54" s="95">
        <v>82.210007000000004</v>
      </c>
      <c r="V54" s="95">
        <v>83.920638999999994</v>
      </c>
      <c r="W54" s="95">
        <v>84.768226999999996</v>
      </c>
      <c r="X54" s="95">
        <v>85.086143000000007</v>
      </c>
      <c r="Y54" s="95">
        <v>86.488570999999993</v>
      </c>
      <c r="Z54" s="95">
        <v>88.146811999999997</v>
      </c>
      <c r="AA54" s="95">
        <v>88.602631000000002</v>
      </c>
      <c r="AB54" s="95">
        <v>89.846305999999998</v>
      </c>
      <c r="AC54" s="95">
        <v>90.272803999999994</v>
      </c>
      <c r="AD54" s="95">
        <v>90.105484000000004</v>
      </c>
      <c r="AE54" s="95">
        <v>90.229286000000002</v>
      </c>
      <c r="AF54" s="95">
        <v>89.908057999999997</v>
      </c>
      <c r="AG54" s="90">
        <v>7.8879999999999992E-3</v>
      </c>
    </row>
    <row r="55" spans="1:33" ht="15" customHeight="1" x14ac:dyDescent="0.35">
      <c r="A55" s="93" t="s">
        <v>384</v>
      </c>
      <c r="B55" s="92" t="s">
        <v>664</v>
      </c>
      <c r="C55" s="95">
        <v>69.023003000000003</v>
      </c>
      <c r="D55" s="95">
        <v>66.671440000000004</v>
      </c>
      <c r="E55" s="95">
        <v>58.789005000000003</v>
      </c>
      <c r="F55" s="95">
        <v>63.971465999999999</v>
      </c>
      <c r="G55" s="95">
        <v>64.730819999999994</v>
      </c>
      <c r="H55" s="95">
        <v>65.986869999999996</v>
      </c>
      <c r="I55" s="95">
        <v>67.861976999999996</v>
      </c>
      <c r="J55" s="95">
        <v>69.232902999999993</v>
      </c>
      <c r="K55" s="95">
        <v>70.250511000000003</v>
      </c>
      <c r="L55" s="95">
        <v>71.330612000000002</v>
      </c>
      <c r="M55" s="95">
        <v>72.823188999999999</v>
      </c>
      <c r="N55" s="95">
        <v>73.993660000000006</v>
      </c>
      <c r="O55" s="95">
        <v>74.785088000000002</v>
      </c>
      <c r="P55" s="95">
        <v>75.188484000000003</v>
      </c>
      <c r="Q55" s="95">
        <v>75.902907999999996</v>
      </c>
      <c r="R55" s="95">
        <v>77.117073000000005</v>
      </c>
      <c r="S55" s="95">
        <v>78.005936000000005</v>
      </c>
      <c r="T55" s="95">
        <v>79.037025</v>
      </c>
      <c r="U55" s="95">
        <v>79.295051999999998</v>
      </c>
      <c r="V55" s="95">
        <v>80.803855999999996</v>
      </c>
      <c r="W55" s="95">
        <v>81.726851999999994</v>
      </c>
      <c r="X55" s="95">
        <v>82.116341000000006</v>
      </c>
      <c r="Y55" s="95">
        <v>83.541427999999996</v>
      </c>
      <c r="Z55" s="95">
        <v>85.256896999999995</v>
      </c>
      <c r="AA55" s="95">
        <v>85.725876</v>
      </c>
      <c r="AB55" s="95">
        <v>86.969375999999997</v>
      </c>
      <c r="AC55" s="95">
        <v>86.918678</v>
      </c>
      <c r="AD55" s="95">
        <v>87.038887000000003</v>
      </c>
      <c r="AE55" s="95">
        <v>87.344871999999995</v>
      </c>
      <c r="AF55" s="95">
        <v>87.069678999999994</v>
      </c>
      <c r="AG55" s="90">
        <v>8.0409999999999995E-3</v>
      </c>
    </row>
    <row r="56" spans="1:33" ht="15" customHeight="1" x14ac:dyDescent="0.35">
      <c r="A56" s="93" t="s">
        <v>385</v>
      </c>
      <c r="B56" s="92" t="s">
        <v>386</v>
      </c>
      <c r="C56" s="94">
        <v>4.1076509999999997</v>
      </c>
      <c r="D56" s="94">
        <v>3.8431999999999999</v>
      </c>
      <c r="E56" s="94">
        <v>3.4932249999999998</v>
      </c>
      <c r="F56" s="94">
        <v>3.1748050000000001</v>
      </c>
      <c r="G56" s="94">
        <v>3.0008349999999999</v>
      </c>
      <c r="H56" s="94">
        <v>2.9781339999999998</v>
      </c>
      <c r="I56" s="94">
        <v>3.075542</v>
      </c>
      <c r="J56" s="94">
        <v>3.2467950000000001</v>
      </c>
      <c r="K56" s="94">
        <v>3.3646910000000001</v>
      </c>
      <c r="L56" s="94">
        <v>3.4596520000000002</v>
      </c>
      <c r="M56" s="94">
        <v>3.5438399999999999</v>
      </c>
      <c r="N56" s="94">
        <v>3.5773830000000002</v>
      </c>
      <c r="O56" s="94">
        <v>3.6457830000000002</v>
      </c>
      <c r="P56" s="94">
        <v>3.640091</v>
      </c>
      <c r="Q56" s="94">
        <v>3.6379039999999998</v>
      </c>
      <c r="R56" s="94">
        <v>3.6477919999999999</v>
      </c>
      <c r="S56" s="94">
        <v>3.6650480000000001</v>
      </c>
      <c r="T56" s="94">
        <v>3.6839080000000002</v>
      </c>
      <c r="U56" s="94">
        <v>3.685022</v>
      </c>
      <c r="V56" s="94">
        <v>3.7205379999999999</v>
      </c>
      <c r="W56" s="94">
        <v>3.7265929999999998</v>
      </c>
      <c r="X56" s="94">
        <v>3.70383</v>
      </c>
      <c r="Y56" s="94">
        <v>3.7073689999999999</v>
      </c>
      <c r="Z56" s="94">
        <v>3.645143</v>
      </c>
      <c r="AA56" s="94">
        <v>3.6145320000000001</v>
      </c>
      <c r="AB56" s="94">
        <v>3.6030579999999999</v>
      </c>
      <c r="AC56" s="94">
        <v>3.596854</v>
      </c>
      <c r="AD56" s="94">
        <v>3.6211030000000002</v>
      </c>
      <c r="AE56" s="94">
        <v>3.597585</v>
      </c>
      <c r="AF56" s="94">
        <v>3.590354</v>
      </c>
      <c r="AG56" s="90">
        <v>-4.6309999999999997E-3</v>
      </c>
    </row>
    <row r="57" spans="1:33" ht="15" customHeight="1" x14ac:dyDescent="0.35">
      <c r="A57" s="93" t="s">
        <v>387</v>
      </c>
      <c r="B57" s="92" t="s">
        <v>388</v>
      </c>
      <c r="C57" s="91">
        <v>35.111503999999996</v>
      </c>
      <c r="D57" s="91">
        <v>33.844917000000002</v>
      </c>
      <c r="E57" s="91">
        <v>33.609684000000001</v>
      </c>
      <c r="F57" s="91">
        <v>34.958438999999998</v>
      </c>
      <c r="G57" s="91">
        <v>32.931694</v>
      </c>
      <c r="H57" s="91">
        <v>31.57048</v>
      </c>
      <c r="I57" s="91">
        <v>31.043099999999999</v>
      </c>
      <c r="J57" s="91">
        <v>30.872254999999999</v>
      </c>
      <c r="K57" s="91">
        <v>30.817554000000001</v>
      </c>
      <c r="L57" s="91">
        <v>30.928635</v>
      </c>
      <c r="M57" s="91">
        <v>31.011113999999999</v>
      </c>
      <c r="N57" s="91">
        <v>30.980854000000001</v>
      </c>
      <c r="O57" s="91">
        <v>31.089146</v>
      </c>
      <c r="P57" s="91">
        <v>31.342055999999999</v>
      </c>
      <c r="Q57" s="91">
        <v>31.416717999999999</v>
      </c>
      <c r="R57" s="91">
        <v>31.852381000000001</v>
      </c>
      <c r="S57" s="91">
        <v>32.196510000000004</v>
      </c>
      <c r="T57" s="91">
        <v>32.524253999999999</v>
      </c>
      <c r="U57" s="91">
        <v>32.59816</v>
      </c>
      <c r="V57" s="91">
        <v>33.097641000000003</v>
      </c>
      <c r="W57" s="91">
        <v>33.301228000000002</v>
      </c>
      <c r="X57" s="91">
        <v>33.331947</v>
      </c>
      <c r="Y57" s="91">
        <v>33.504508999999999</v>
      </c>
      <c r="Z57" s="91">
        <v>33.887622999999998</v>
      </c>
      <c r="AA57" s="91">
        <v>34.218879999999999</v>
      </c>
      <c r="AB57" s="91">
        <v>34.546219000000001</v>
      </c>
      <c r="AC57" s="91">
        <v>34.745182</v>
      </c>
      <c r="AD57" s="91">
        <v>34.672203000000003</v>
      </c>
      <c r="AE57" s="91">
        <v>34.851219</v>
      </c>
      <c r="AF57" s="91">
        <v>34.886673000000002</v>
      </c>
      <c r="AG57" s="90">
        <v>-2.2100000000000001E-4</v>
      </c>
    </row>
    <row r="58" spans="1:33" ht="15" customHeight="1" x14ac:dyDescent="0.35">
      <c r="A58" s="93" t="s">
        <v>389</v>
      </c>
      <c r="B58" s="92" t="s">
        <v>390</v>
      </c>
      <c r="C58" s="94">
        <v>1.705446</v>
      </c>
      <c r="D58" s="94">
        <v>1.6388210000000001</v>
      </c>
      <c r="E58" s="94">
        <v>1.6095120000000001</v>
      </c>
      <c r="F58" s="94">
        <v>1.647257</v>
      </c>
      <c r="G58" s="94">
        <v>1.5704400000000001</v>
      </c>
      <c r="H58" s="94">
        <v>1.5194460000000001</v>
      </c>
      <c r="I58" s="94">
        <v>1.497841</v>
      </c>
      <c r="J58" s="94">
        <v>1.4938290000000001</v>
      </c>
      <c r="K58" s="94">
        <v>1.496864</v>
      </c>
      <c r="L58" s="94">
        <v>1.4988109999999999</v>
      </c>
      <c r="M58" s="94">
        <v>1.503771</v>
      </c>
      <c r="N58" s="94">
        <v>1.5000720000000001</v>
      </c>
      <c r="O58" s="94">
        <v>1.500092</v>
      </c>
      <c r="P58" s="94">
        <v>1.512297</v>
      </c>
      <c r="Q58" s="94">
        <v>1.516378</v>
      </c>
      <c r="R58" s="94">
        <v>1.533965</v>
      </c>
      <c r="S58" s="94">
        <v>1.543024</v>
      </c>
      <c r="T58" s="94">
        <v>1.5575650000000001</v>
      </c>
      <c r="U58" s="94">
        <v>1.5622499999999999</v>
      </c>
      <c r="V58" s="94">
        <v>1.5828770000000001</v>
      </c>
      <c r="W58" s="94">
        <v>1.5926210000000001</v>
      </c>
      <c r="X58" s="94">
        <v>1.595726</v>
      </c>
      <c r="Y58" s="94">
        <v>1.602735</v>
      </c>
      <c r="Z58" s="94">
        <v>1.6165419999999999</v>
      </c>
      <c r="AA58" s="94">
        <v>1.6299600000000001</v>
      </c>
      <c r="AB58" s="94">
        <v>1.6387160000000001</v>
      </c>
      <c r="AC58" s="94">
        <v>1.6470659999999999</v>
      </c>
      <c r="AD58" s="94">
        <v>1.646091</v>
      </c>
      <c r="AE58" s="94">
        <v>1.65524</v>
      </c>
      <c r="AF58" s="94">
        <v>1.658512</v>
      </c>
      <c r="AG58" s="90">
        <v>-9.6199999999999996E-4</v>
      </c>
    </row>
    <row r="59" spans="1:33" ht="15" customHeight="1" x14ac:dyDescent="0.35">
      <c r="A59" s="93" t="s">
        <v>391</v>
      </c>
      <c r="B59" s="92" t="s">
        <v>392</v>
      </c>
      <c r="C59" s="94">
        <v>2.1722579999999998</v>
      </c>
      <c r="D59" s="94">
        <v>2.1414930000000001</v>
      </c>
      <c r="E59" s="94">
        <v>2.121902</v>
      </c>
      <c r="F59" s="94">
        <v>2.12609</v>
      </c>
      <c r="G59" s="94">
        <v>2.0790690000000001</v>
      </c>
      <c r="H59" s="94">
        <v>2.0494460000000001</v>
      </c>
      <c r="I59" s="94">
        <v>2.0459580000000002</v>
      </c>
      <c r="J59" s="94">
        <v>2.0371679999999999</v>
      </c>
      <c r="K59" s="94">
        <v>2.046529</v>
      </c>
      <c r="L59" s="94">
        <v>2.0462850000000001</v>
      </c>
      <c r="M59" s="94">
        <v>2.0472779999999999</v>
      </c>
      <c r="N59" s="94">
        <v>2.0419139999999998</v>
      </c>
      <c r="O59" s="94">
        <v>2.039256</v>
      </c>
      <c r="P59" s="94">
        <v>2.042259</v>
      </c>
      <c r="Q59" s="94">
        <v>2.0357090000000002</v>
      </c>
      <c r="R59" s="94">
        <v>2.0302069999999999</v>
      </c>
      <c r="S59" s="94">
        <v>2.033128</v>
      </c>
      <c r="T59" s="94">
        <v>2.0364460000000002</v>
      </c>
      <c r="U59" s="94">
        <v>2.0368659999999998</v>
      </c>
      <c r="V59" s="94">
        <v>2.0465800000000001</v>
      </c>
      <c r="W59" s="94">
        <v>2.0468359999999999</v>
      </c>
      <c r="X59" s="94">
        <v>2.0412490000000001</v>
      </c>
      <c r="Y59" s="94">
        <v>2.0360740000000002</v>
      </c>
      <c r="Z59" s="94">
        <v>2.0358179999999999</v>
      </c>
      <c r="AA59" s="94">
        <v>2.0370759999999999</v>
      </c>
      <c r="AB59" s="94">
        <v>2.0375390000000002</v>
      </c>
      <c r="AC59" s="94">
        <v>2.0349469999999998</v>
      </c>
      <c r="AD59" s="94">
        <v>2.0279880000000001</v>
      </c>
      <c r="AE59" s="94">
        <v>2.0303800000000001</v>
      </c>
      <c r="AF59" s="94">
        <v>2.0303659999999999</v>
      </c>
      <c r="AG59" s="90">
        <v>-2.3270000000000001E-3</v>
      </c>
    </row>
    <row r="60" spans="1:33" ht="15" customHeight="1" x14ac:dyDescent="0.35">
      <c r="A60" s="93" t="s">
        <v>393</v>
      </c>
      <c r="B60" s="92" t="s">
        <v>67</v>
      </c>
      <c r="C60" s="91">
        <v>11.075704999999999</v>
      </c>
      <c r="D60" s="91">
        <v>11.009380999999999</v>
      </c>
      <c r="E60" s="91">
        <v>10.803708</v>
      </c>
      <c r="F60" s="91">
        <v>10.535565999999999</v>
      </c>
      <c r="G60" s="91">
        <v>10.477593000000001</v>
      </c>
      <c r="H60" s="91">
        <v>10.445914999999999</v>
      </c>
      <c r="I60" s="91">
        <v>10.468019999999999</v>
      </c>
      <c r="J60" s="91">
        <v>10.506577</v>
      </c>
      <c r="K60" s="91">
        <v>10.537261000000001</v>
      </c>
      <c r="L60" s="91">
        <v>10.552866</v>
      </c>
      <c r="M60" s="91">
        <v>10.588819000000001</v>
      </c>
      <c r="N60" s="91">
        <v>10.607756</v>
      </c>
      <c r="O60" s="91">
        <v>10.666314</v>
      </c>
      <c r="P60" s="91">
        <v>10.702524</v>
      </c>
      <c r="Q60" s="91">
        <v>10.638994</v>
      </c>
      <c r="R60" s="91">
        <v>10.615938999999999</v>
      </c>
      <c r="S60" s="91">
        <v>10.560205</v>
      </c>
      <c r="T60" s="91">
        <v>10.504894</v>
      </c>
      <c r="U60" s="91">
        <v>10.508597999999999</v>
      </c>
      <c r="V60" s="91">
        <v>10.502003999999999</v>
      </c>
      <c r="W60" s="91">
        <v>10.460717000000001</v>
      </c>
      <c r="X60" s="91">
        <v>10.449843</v>
      </c>
      <c r="Y60" s="91">
        <v>10.421255</v>
      </c>
      <c r="Z60" s="91">
        <v>10.346347</v>
      </c>
      <c r="AA60" s="91">
        <v>10.344573</v>
      </c>
      <c r="AB60" s="91">
        <v>10.326129999999999</v>
      </c>
      <c r="AC60" s="91">
        <v>10.295339999999999</v>
      </c>
      <c r="AD60" s="91">
        <v>10.308408999999999</v>
      </c>
      <c r="AE60" s="91">
        <v>10.284522000000001</v>
      </c>
      <c r="AF60" s="91">
        <v>10.210072</v>
      </c>
      <c r="AG60" s="90">
        <v>-2.8019999999999998E-3</v>
      </c>
    </row>
    <row r="63" spans="1:33" ht="15" customHeight="1" x14ac:dyDescent="0.3">
      <c r="B63" s="96" t="s">
        <v>68</v>
      </c>
    </row>
    <row r="64" spans="1:33" ht="15" customHeight="1" x14ac:dyDescent="0.35">
      <c r="A64" s="93" t="s">
        <v>394</v>
      </c>
      <c r="B64" s="92" t="s">
        <v>65</v>
      </c>
      <c r="C64" s="95">
        <v>71.587997000000001</v>
      </c>
      <c r="D64" s="95">
        <v>71.908996999999999</v>
      </c>
      <c r="E64" s="95">
        <v>63.119633</v>
      </c>
      <c r="F64" s="95">
        <v>70.030754000000002</v>
      </c>
      <c r="G64" s="95">
        <v>73.077590999999998</v>
      </c>
      <c r="H64" s="95">
        <v>76.659148999999999</v>
      </c>
      <c r="I64" s="95">
        <v>80.626732000000004</v>
      </c>
      <c r="J64" s="95">
        <v>84.434218999999999</v>
      </c>
      <c r="K64" s="95">
        <v>87.341201999999996</v>
      </c>
      <c r="L64" s="95">
        <v>91.066528000000005</v>
      </c>
      <c r="M64" s="95">
        <v>95.058066999999994</v>
      </c>
      <c r="N64" s="95">
        <v>98.613822999999996</v>
      </c>
      <c r="O64" s="95">
        <v>101.909042</v>
      </c>
      <c r="P64" s="95">
        <v>105.137276</v>
      </c>
      <c r="Q64" s="95">
        <v>108.46315</v>
      </c>
      <c r="R64" s="95">
        <v>112.433739</v>
      </c>
      <c r="S64" s="95">
        <v>116.328453</v>
      </c>
      <c r="T64" s="95">
        <v>120.363411</v>
      </c>
      <c r="U64" s="95">
        <v>123.48275</v>
      </c>
      <c r="V64" s="95">
        <v>128.911697</v>
      </c>
      <c r="W64" s="95">
        <v>133.167023</v>
      </c>
      <c r="X64" s="95">
        <v>136.71412699999999</v>
      </c>
      <c r="Y64" s="95">
        <v>142.15248099999999</v>
      </c>
      <c r="Z64" s="95">
        <v>148.18592799999999</v>
      </c>
      <c r="AA64" s="95">
        <v>152.33590699999999</v>
      </c>
      <c r="AB64" s="95">
        <v>158.004425</v>
      </c>
      <c r="AC64" s="95">
        <v>162.371307</v>
      </c>
      <c r="AD64" s="95">
        <v>165.773224</v>
      </c>
      <c r="AE64" s="95">
        <v>169.80813599999999</v>
      </c>
      <c r="AF64" s="95">
        <v>173.077652</v>
      </c>
      <c r="AG64" s="90">
        <v>3.091E-2</v>
      </c>
    </row>
    <row r="65" spans="1:33" ht="15" customHeight="1" x14ac:dyDescent="0.35">
      <c r="A65" s="93" t="s">
        <v>395</v>
      </c>
      <c r="B65" s="92" t="s">
        <v>664</v>
      </c>
      <c r="C65" s="95">
        <v>69.023003000000003</v>
      </c>
      <c r="D65" s="95">
        <v>68.280997999999997</v>
      </c>
      <c r="E65" s="95">
        <v>61.278576000000001</v>
      </c>
      <c r="F65" s="95">
        <v>68.190169999999995</v>
      </c>
      <c r="G65" s="95">
        <v>70.638176000000001</v>
      </c>
      <c r="H65" s="95">
        <v>73.775024000000002</v>
      </c>
      <c r="I65" s="95">
        <v>77.795546999999999</v>
      </c>
      <c r="J65" s="95">
        <v>81.362174999999993</v>
      </c>
      <c r="K65" s="95">
        <v>84.567290999999997</v>
      </c>
      <c r="L65" s="95">
        <v>87.867508000000001</v>
      </c>
      <c r="M65" s="95">
        <v>91.775176999999999</v>
      </c>
      <c r="N65" s="95">
        <v>95.321999000000005</v>
      </c>
      <c r="O65" s="95">
        <v>98.474007</v>
      </c>
      <c r="P65" s="95">
        <v>101.215805</v>
      </c>
      <c r="Q65" s="95">
        <v>104.440201</v>
      </c>
      <c r="R65" s="95">
        <v>108.455223</v>
      </c>
      <c r="S65" s="95">
        <v>112.134308</v>
      </c>
      <c r="T65" s="95">
        <v>116.147552</v>
      </c>
      <c r="U65" s="95">
        <v>119.10437</v>
      </c>
      <c r="V65" s="95">
        <v>124.12396200000001</v>
      </c>
      <c r="W65" s="95">
        <v>128.38916</v>
      </c>
      <c r="X65" s="95">
        <v>131.94232199999999</v>
      </c>
      <c r="Y65" s="95">
        <v>137.30856299999999</v>
      </c>
      <c r="Z65" s="95">
        <v>143.32762099999999</v>
      </c>
      <c r="AA65" s="95">
        <v>147.389847</v>
      </c>
      <c r="AB65" s="95">
        <v>152.94503800000001</v>
      </c>
      <c r="AC65" s="95">
        <v>156.33833300000001</v>
      </c>
      <c r="AD65" s="95">
        <v>160.131393</v>
      </c>
      <c r="AE65" s="95">
        <v>164.37977599999999</v>
      </c>
      <c r="AF65" s="95">
        <v>167.613632</v>
      </c>
      <c r="AG65" s="90">
        <v>3.1067000000000001E-2</v>
      </c>
    </row>
    <row r="66" spans="1:33" ht="14.5" x14ac:dyDescent="0.35">
      <c r="A66" s="93" t="s">
        <v>396</v>
      </c>
      <c r="B66" s="92" t="s">
        <v>386</v>
      </c>
      <c r="C66" s="94">
        <v>4.1076509999999997</v>
      </c>
      <c r="D66" s="94">
        <v>3.935981</v>
      </c>
      <c r="E66" s="94">
        <v>3.6411549999999999</v>
      </c>
      <c r="F66" s="94">
        <v>3.3841730000000001</v>
      </c>
      <c r="G66" s="94">
        <v>3.2746930000000001</v>
      </c>
      <c r="H66" s="94">
        <v>3.329631</v>
      </c>
      <c r="I66" s="94">
        <v>3.5257369999999999</v>
      </c>
      <c r="J66" s="94">
        <v>3.8156180000000002</v>
      </c>
      <c r="K66" s="94">
        <v>4.0504030000000002</v>
      </c>
      <c r="L66" s="94">
        <v>4.2617190000000003</v>
      </c>
      <c r="M66" s="94">
        <v>4.466113</v>
      </c>
      <c r="N66" s="94">
        <v>4.6085469999999997</v>
      </c>
      <c r="O66" s="94">
        <v>4.8006219999999997</v>
      </c>
      <c r="P66" s="94">
        <v>4.9001479999999997</v>
      </c>
      <c r="Q66" s="94">
        <v>5.0056510000000003</v>
      </c>
      <c r="R66" s="94">
        <v>5.1301490000000003</v>
      </c>
      <c r="S66" s="94">
        <v>5.2685430000000002</v>
      </c>
      <c r="T66" s="94">
        <v>5.413627</v>
      </c>
      <c r="U66" s="94">
        <v>5.5350510000000002</v>
      </c>
      <c r="V66" s="94">
        <v>5.7151719999999999</v>
      </c>
      <c r="W66" s="94">
        <v>5.8543070000000004</v>
      </c>
      <c r="X66" s="94">
        <v>5.9512130000000001</v>
      </c>
      <c r="Y66" s="94">
        <v>6.093426</v>
      </c>
      <c r="Z66" s="94">
        <v>6.1279450000000004</v>
      </c>
      <c r="AA66" s="94">
        <v>6.2145219999999997</v>
      </c>
      <c r="AB66" s="94">
        <v>6.3363659999999999</v>
      </c>
      <c r="AC66" s="94">
        <v>6.4695660000000004</v>
      </c>
      <c r="AD66" s="94">
        <v>6.6619910000000004</v>
      </c>
      <c r="AE66" s="94">
        <v>6.7705209999999996</v>
      </c>
      <c r="AF66" s="94">
        <v>6.9116179999999998</v>
      </c>
      <c r="AG66" s="90">
        <v>1.8105E-2</v>
      </c>
    </row>
    <row r="67" spans="1:33" ht="15" customHeight="1" x14ac:dyDescent="0.35">
      <c r="A67" s="93" t="s">
        <v>397</v>
      </c>
      <c r="B67" s="92" t="s">
        <v>388</v>
      </c>
      <c r="C67" s="91">
        <v>35.111503999999996</v>
      </c>
      <c r="D67" s="91">
        <v>34.661987000000003</v>
      </c>
      <c r="E67" s="91">
        <v>35.032974000000003</v>
      </c>
      <c r="F67" s="91">
        <v>37.263832000000001</v>
      </c>
      <c r="G67" s="91">
        <v>35.937054000000003</v>
      </c>
      <c r="H67" s="91">
        <v>35.296612000000003</v>
      </c>
      <c r="I67" s="91">
        <v>35.587158000000002</v>
      </c>
      <c r="J67" s="91">
        <v>36.280929999999998</v>
      </c>
      <c r="K67" s="91">
        <v>37.098053</v>
      </c>
      <c r="L67" s="91">
        <v>38.098956999999999</v>
      </c>
      <c r="M67" s="91">
        <v>39.081654</v>
      </c>
      <c r="N67" s="91">
        <v>39.910946000000003</v>
      </c>
      <c r="O67" s="91">
        <v>40.936942999999999</v>
      </c>
      <c r="P67" s="91">
        <v>42.191451999999998</v>
      </c>
      <c r="Q67" s="91">
        <v>43.228493</v>
      </c>
      <c r="R67" s="91">
        <v>44.796267999999998</v>
      </c>
      <c r="S67" s="91">
        <v>46.282803000000001</v>
      </c>
      <c r="T67" s="91">
        <v>47.795479</v>
      </c>
      <c r="U67" s="91">
        <v>48.963752999999997</v>
      </c>
      <c r="V67" s="91">
        <v>50.841759000000003</v>
      </c>
      <c r="W67" s="91">
        <v>52.314712999999998</v>
      </c>
      <c r="X67" s="91">
        <v>53.556873000000003</v>
      </c>
      <c r="Y67" s="91">
        <v>55.067959000000002</v>
      </c>
      <c r="Z67" s="91">
        <v>56.969379000000004</v>
      </c>
      <c r="AA67" s="91">
        <v>58.833064999999998</v>
      </c>
      <c r="AB67" s="91">
        <v>60.753250000000001</v>
      </c>
      <c r="AC67" s="91">
        <v>62.495243000000002</v>
      </c>
      <c r="AD67" s="91">
        <v>63.788817999999999</v>
      </c>
      <c r="AE67" s="91">
        <v>65.588691999999995</v>
      </c>
      <c r="AF67" s="91">
        <v>67.158646000000005</v>
      </c>
      <c r="AG67" s="90">
        <v>2.2615E-2</v>
      </c>
    </row>
    <row r="68" spans="1:33" ht="15" customHeight="1" x14ac:dyDescent="0.35">
      <c r="A68" s="93" t="s">
        <v>398</v>
      </c>
      <c r="B68" s="92" t="s">
        <v>390</v>
      </c>
      <c r="C68" s="94">
        <v>1.705446</v>
      </c>
      <c r="D68" s="94">
        <v>1.6783840000000001</v>
      </c>
      <c r="E68" s="94">
        <v>1.6776709999999999</v>
      </c>
      <c r="F68" s="94">
        <v>1.7558879999999999</v>
      </c>
      <c r="G68" s="94">
        <v>1.713759</v>
      </c>
      <c r="H68" s="94">
        <v>1.698779</v>
      </c>
      <c r="I68" s="94">
        <v>1.7170939999999999</v>
      </c>
      <c r="J68" s="94">
        <v>1.755541</v>
      </c>
      <c r="K68" s="94">
        <v>1.80192</v>
      </c>
      <c r="L68" s="94">
        <v>1.846287</v>
      </c>
      <c r="M68" s="94">
        <v>1.8951229999999999</v>
      </c>
      <c r="N68" s="94">
        <v>1.932461</v>
      </c>
      <c r="O68" s="94">
        <v>1.9752620000000001</v>
      </c>
      <c r="P68" s="94">
        <v>2.0357949999999998</v>
      </c>
      <c r="Q68" s="94">
        <v>2.0864919999999998</v>
      </c>
      <c r="R68" s="94">
        <v>2.157324</v>
      </c>
      <c r="S68" s="94">
        <v>2.2181120000000001</v>
      </c>
      <c r="T68" s="94">
        <v>2.2888929999999998</v>
      </c>
      <c r="U68" s="94">
        <v>2.346562</v>
      </c>
      <c r="V68" s="94">
        <v>2.4314800000000001</v>
      </c>
      <c r="W68" s="94">
        <v>2.501935</v>
      </c>
      <c r="X68" s="94">
        <v>2.5639690000000002</v>
      </c>
      <c r="Y68" s="94">
        <v>2.634252</v>
      </c>
      <c r="Z68" s="94">
        <v>2.7176110000000002</v>
      </c>
      <c r="AA68" s="94">
        <v>2.802416</v>
      </c>
      <c r="AB68" s="94">
        <v>2.8818579999999998</v>
      </c>
      <c r="AC68" s="94">
        <v>2.9625339999999998</v>
      </c>
      <c r="AD68" s="94">
        <v>3.0284270000000002</v>
      </c>
      <c r="AE68" s="94">
        <v>3.1150989999999998</v>
      </c>
      <c r="AF68" s="94">
        <v>3.1927219999999998</v>
      </c>
      <c r="AG68" s="90">
        <v>2.1857999999999999E-2</v>
      </c>
    </row>
    <row r="69" spans="1:33" ht="15" customHeight="1" x14ac:dyDescent="0.35">
      <c r="A69" s="93" t="s">
        <v>399</v>
      </c>
      <c r="B69" s="92" t="s">
        <v>392</v>
      </c>
      <c r="C69" s="94">
        <v>2.1722579999999998</v>
      </c>
      <c r="D69" s="94">
        <v>2.1931919999999998</v>
      </c>
      <c r="E69" s="94">
        <v>2.2117589999999998</v>
      </c>
      <c r="F69" s="94">
        <v>2.2662979999999999</v>
      </c>
      <c r="G69" s="94">
        <v>2.268805</v>
      </c>
      <c r="H69" s="94">
        <v>2.2913329999999998</v>
      </c>
      <c r="I69" s="94">
        <v>2.3454429999999999</v>
      </c>
      <c r="J69" s="94">
        <v>2.3940700000000001</v>
      </c>
      <c r="K69" s="94">
        <v>2.463603</v>
      </c>
      <c r="L69" s="94">
        <v>2.5206840000000001</v>
      </c>
      <c r="M69" s="94">
        <v>2.580076</v>
      </c>
      <c r="N69" s="94">
        <v>2.6304859999999999</v>
      </c>
      <c r="O69" s="94">
        <v>2.6852109999999998</v>
      </c>
      <c r="P69" s="94">
        <v>2.749209</v>
      </c>
      <c r="Q69" s="94">
        <v>2.8010769999999998</v>
      </c>
      <c r="R69" s="94">
        <v>2.8552240000000002</v>
      </c>
      <c r="S69" s="94">
        <v>2.922641</v>
      </c>
      <c r="T69" s="94">
        <v>2.9926249999999999</v>
      </c>
      <c r="U69" s="94">
        <v>3.059456</v>
      </c>
      <c r="V69" s="94">
        <v>3.14378</v>
      </c>
      <c r="W69" s="94">
        <v>3.2154859999999998</v>
      </c>
      <c r="X69" s="94">
        <v>3.2798240000000001</v>
      </c>
      <c r="Y69" s="94">
        <v>3.3464879999999999</v>
      </c>
      <c r="Z69" s="94">
        <v>3.4224670000000001</v>
      </c>
      <c r="AA69" s="94">
        <v>3.5023780000000002</v>
      </c>
      <c r="AB69" s="94">
        <v>3.5832320000000002</v>
      </c>
      <c r="AC69" s="94">
        <v>3.6602049999999999</v>
      </c>
      <c r="AD69" s="94">
        <v>3.7310289999999999</v>
      </c>
      <c r="AE69" s="94">
        <v>3.8210999999999999</v>
      </c>
      <c r="AF69" s="94">
        <v>3.90856</v>
      </c>
      <c r="AG69" s="90">
        <v>2.0462000000000001E-2</v>
      </c>
    </row>
    <row r="70" spans="1:33" ht="15" customHeight="1" x14ac:dyDescent="0.35">
      <c r="A70" s="93" t="s">
        <v>400</v>
      </c>
      <c r="B70" s="92" t="s">
        <v>67</v>
      </c>
      <c r="C70" s="91">
        <v>11.075704999999999</v>
      </c>
      <c r="D70" s="91">
        <v>11.275164999999999</v>
      </c>
      <c r="E70" s="91">
        <v>11.261218</v>
      </c>
      <c r="F70" s="91">
        <v>11.230351000000001</v>
      </c>
      <c r="G70" s="91">
        <v>11.433783</v>
      </c>
      <c r="H70" s="91">
        <v>11.678803</v>
      </c>
      <c r="I70" s="91">
        <v>12.000318999999999</v>
      </c>
      <c r="J70" s="91">
        <v>12.347279</v>
      </c>
      <c r="K70" s="91">
        <v>12.684714</v>
      </c>
      <c r="L70" s="91">
        <v>12.999383999999999</v>
      </c>
      <c r="M70" s="91">
        <v>13.344523000000001</v>
      </c>
      <c r="N70" s="91">
        <v>13.665393999999999</v>
      </c>
      <c r="O70" s="91">
        <v>14.044976</v>
      </c>
      <c r="P70" s="91">
        <v>14.40732</v>
      </c>
      <c r="Q70" s="91">
        <v>14.638947999999999</v>
      </c>
      <c r="R70" s="91">
        <v>14.92995</v>
      </c>
      <c r="S70" s="91">
        <v>15.180398</v>
      </c>
      <c r="T70" s="91">
        <v>15.437293</v>
      </c>
      <c r="U70" s="91">
        <v>15.784338999999999</v>
      </c>
      <c r="V70" s="91">
        <v>16.132277999999999</v>
      </c>
      <c r="W70" s="91">
        <v>16.433309999999999</v>
      </c>
      <c r="X70" s="91">
        <v>16.790527000000001</v>
      </c>
      <c r="Y70" s="91">
        <v>17.128361000000002</v>
      </c>
      <c r="Z70" s="91">
        <v>17.393516999999999</v>
      </c>
      <c r="AA70" s="91">
        <v>17.785587</v>
      </c>
      <c r="AB70" s="91">
        <v>18.159613</v>
      </c>
      <c r="AC70" s="91">
        <v>18.517956000000002</v>
      </c>
      <c r="AD70" s="91">
        <v>18.965084000000001</v>
      </c>
      <c r="AE70" s="91">
        <v>19.355084999999999</v>
      </c>
      <c r="AF70" s="91">
        <v>19.654914999999999</v>
      </c>
      <c r="AG70" s="90">
        <v>1.9975E-2</v>
      </c>
    </row>
    <row r="71" spans="1:33" ht="15" customHeight="1" thickBot="1" x14ac:dyDescent="0.35"/>
    <row r="72" spans="1:33" ht="15" customHeight="1" x14ac:dyDescent="0.3">
      <c r="B72" s="89" t="s">
        <v>601</v>
      </c>
    </row>
    <row r="73" spans="1:33" ht="12" x14ac:dyDescent="0.3">
      <c r="B73" s="88" t="s">
        <v>573</v>
      </c>
    </row>
    <row r="74" spans="1:33" ht="15" customHeight="1" x14ac:dyDescent="0.3">
      <c r="B74" s="88" t="s">
        <v>69</v>
      </c>
    </row>
    <row r="75" spans="1:33" ht="15" customHeight="1" x14ac:dyDescent="0.3">
      <c r="B75" s="88" t="s">
        <v>663</v>
      </c>
    </row>
    <row r="76" spans="1:33" ht="15" customHeight="1" x14ac:dyDescent="0.3">
      <c r="B76" s="88" t="s">
        <v>70</v>
      </c>
    </row>
    <row r="77" spans="1:33" ht="15" customHeight="1" x14ac:dyDescent="0.3">
      <c r="B77" s="88" t="s">
        <v>575</v>
      </c>
    </row>
    <row r="78" spans="1:33" ht="15" customHeight="1" x14ac:dyDescent="0.3">
      <c r="B78" s="88" t="s">
        <v>662</v>
      </c>
    </row>
    <row r="79" spans="1:33" ht="12" x14ac:dyDescent="0.3">
      <c r="B79" s="88" t="s">
        <v>72</v>
      </c>
    </row>
    <row r="80" spans="1:33" ht="15" customHeight="1" x14ac:dyDescent="0.3">
      <c r="B80" s="88" t="s">
        <v>576</v>
      </c>
    </row>
    <row r="81" spans="2:2" ht="12" x14ac:dyDescent="0.3">
      <c r="B81" s="88" t="s">
        <v>577</v>
      </c>
    </row>
    <row r="82" spans="2:2" ht="15" customHeight="1" x14ac:dyDescent="0.3">
      <c r="B82" s="88" t="s">
        <v>578</v>
      </c>
    </row>
    <row r="83" spans="2:2" ht="15" customHeight="1" x14ac:dyDescent="0.3">
      <c r="B83" s="88" t="s">
        <v>579</v>
      </c>
    </row>
    <row r="84" spans="2:2" ht="15" customHeight="1" x14ac:dyDescent="0.3">
      <c r="B84" s="88" t="s">
        <v>580</v>
      </c>
    </row>
    <row r="85" spans="2:2" ht="15" customHeight="1" x14ac:dyDescent="0.3">
      <c r="B85" s="88" t="s">
        <v>581</v>
      </c>
    </row>
    <row r="86" spans="2:2" ht="15" customHeight="1" x14ac:dyDescent="0.3">
      <c r="B86" s="88" t="s">
        <v>197</v>
      </c>
    </row>
    <row r="87" spans="2:2" ht="15" customHeight="1" x14ac:dyDescent="0.3">
      <c r="B87" s="88" t="s">
        <v>73</v>
      </c>
    </row>
    <row r="88" spans="2:2" ht="15" customHeight="1" x14ac:dyDescent="0.3">
      <c r="B88" s="88" t="s">
        <v>582</v>
      </c>
    </row>
    <row r="89" spans="2:2" ht="15" customHeight="1" x14ac:dyDescent="0.3">
      <c r="B89" s="88" t="s">
        <v>661</v>
      </c>
    </row>
    <row r="90" spans="2:2" ht="15" customHeight="1" x14ac:dyDescent="0.3">
      <c r="B90" s="88" t="s">
        <v>74</v>
      </c>
    </row>
    <row r="91" spans="2:2" ht="15" customHeight="1" x14ac:dyDescent="0.3">
      <c r="B91" s="88" t="s">
        <v>584</v>
      </c>
    </row>
    <row r="92" spans="2:2" ht="12" x14ac:dyDescent="0.3">
      <c r="B92" s="88" t="s">
        <v>585</v>
      </c>
    </row>
    <row r="93" spans="2:2" ht="15" customHeight="1" x14ac:dyDescent="0.3">
      <c r="B93" s="88" t="s">
        <v>75</v>
      </c>
    </row>
    <row r="94" spans="2:2" ht="15" customHeight="1" x14ac:dyDescent="0.3">
      <c r="B94" s="88" t="s">
        <v>586</v>
      </c>
    </row>
    <row r="95" spans="2:2" ht="15" customHeight="1" x14ac:dyDescent="0.3">
      <c r="B95" s="88" t="s">
        <v>587</v>
      </c>
    </row>
    <row r="96" spans="2:2" ht="15" customHeight="1" x14ac:dyDescent="0.3">
      <c r="B96" s="88" t="s">
        <v>588</v>
      </c>
    </row>
    <row r="97" spans="2:33" ht="15" customHeight="1" x14ac:dyDescent="0.3">
      <c r="B97" s="88" t="s">
        <v>589</v>
      </c>
    </row>
    <row r="98" spans="2:33" ht="15" customHeight="1" x14ac:dyDescent="0.3">
      <c r="B98" s="88" t="s">
        <v>590</v>
      </c>
    </row>
    <row r="99" spans="2:33" ht="15" customHeight="1" x14ac:dyDescent="0.3">
      <c r="B99" s="88" t="s">
        <v>660</v>
      </c>
    </row>
    <row r="100" spans="2:33" ht="15" customHeight="1" x14ac:dyDescent="0.3">
      <c r="B100" s="88" t="s">
        <v>659</v>
      </c>
    </row>
    <row r="101" spans="2:33" ht="12" x14ac:dyDescent="0.3"/>
    <row r="102" spans="2:33" ht="12" x14ac:dyDescent="0.3"/>
    <row r="112" spans="2:33" ht="15" customHeight="1" x14ac:dyDescent="0.3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</row>
    <row r="308" spans="2:33" ht="15" customHeight="1" x14ac:dyDescent="0.3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</row>
    <row r="511" spans="2:33" ht="15" customHeight="1" x14ac:dyDescent="0.3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</row>
    <row r="712" spans="2:33" ht="15" customHeight="1" x14ac:dyDescent="0.3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</row>
    <row r="887" spans="2:33" ht="15" customHeight="1" x14ac:dyDescent="0.3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</row>
    <row r="1100" spans="2:33" ht="15" customHeight="1" x14ac:dyDescent="0.3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</row>
    <row r="1227" spans="2:33" ht="15" customHeight="1" x14ac:dyDescent="0.3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</row>
    <row r="1390" spans="2:33" ht="15" customHeight="1" x14ac:dyDescent="0.3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</row>
    <row r="1502" spans="2:33" ht="15" customHeight="1" x14ac:dyDescent="0.3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</row>
    <row r="1604" spans="2:33" ht="15" customHeight="1" x14ac:dyDescent="0.3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</row>
    <row r="1698" spans="2:33" ht="15" customHeight="1" x14ac:dyDescent="0.3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</row>
    <row r="1945" spans="2:33" ht="15" customHeight="1" x14ac:dyDescent="0.3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</row>
    <row r="2031" spans="2:33" ht="15" customHeight="1" x14ac:dyDescent="0.3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</row>
    <row r="2153" spans="2:33" ht="15" customHeight="1" x14ac:dyDescent="0.3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</row>
    <row r="2317" spans="2:33" ht="15" customHeight="1" x14ac:dyDescent="0.3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</row>
    <row r="2419" spans="2:33" ht="15" customHeight="1" x14ac:dyDescent="0.3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</row>
    <row r="2509" spans="2:33" ht="15" customHeight="1" x14ac:dyDescent="0.3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</row>
    <row r="2598" spans="2:33" ht="15" customHeight="1" x14ac:dyDescent="0.3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</row>
    <row r="2719" spans="2:33" ht="15" customHeight="1" x14ac:dyDescent="0.3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</row>
    <row r="2837" spans="2:33" ht="15" customHeight="1" x14ac:dyDescent="0.3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</row>
  </sheetData>
  <mergeCells count="20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activeCell="A22" sqref="A22:XFD22"/>
    </sheetView>
  </sheetViews>
  <sheetFormatPr defaultColWidth="9.1796875" defaultRowHeight="14.5" x14ac:dyDescent="0.35"/>
  <cols>
    <col min="1" max="1" width="24.26953125" style="8" customWidth="1"/>
    <col min="2" max="2" width="49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522</v>
      </c>
      <c r="D3" s="66" t="s">
        <v>593</v>
      </c>
      <c r="E3" s="67"/>
      <c r="F3" s="67"/>
      <c r="G3" s="67"/>
      <c r="H3" s="67"/>
    </row>
    <row r="4" spans="1:34" ht="15" customHeight="1" x14ac:dyDescent="0.35">
      <c r="C4" s="66" t="s">
        <v>523</v>
      </c>
      <c r="D4" s="66" t="s">
        <v>594</v>
      </c>
      <c r="E4" s="67"/>
      <c r="F4" s="67"/>
      <c r="G4" s="66" t="s">
        <v>524</v>
      </c>
      <c r="H4" s="67"/>
    </row>
    <row r="5" spans="1:34" ht="15" customHeight="1" x14ac:dyDescent="0.35">
      <c r="C5" s="66" t="s">
        <v>525</v>
      </c>
      <c r="D5" s="66" t="s">
        <v>595</v>
      </c>
      <c r="E5" s="67"/>
      <c r="F5" s="67"/>
      <c r="G5" s="67"/>
      <c r="H5" s="67"/>
    </row>
    <row r="6" spans="1:34" ht="15" customHeight="1" x14ac:dyDescent="0.35">
      <c r="C6" s="66" t="s">
        <v>526</v>
      </c>
      <c r="D6" s="67"/>
      <c r="E6" s="66" t="s">
        <v>596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10" spans="1:34" ht="15" customHeight="1" x14ac:dyDescent="0.35">
      <c r="A10" s="40" t="s">
        <v>401</v>
      </c>
      <c r="B10" s="62" t="s">
        <v>118</v>
      </c>
      <c r="AH10" s="68" t="s">
        <v>597</v>
      </c>
    </row>
    <row r="11" spans="1:34" ht="15" customHeight="1" x14ac:dyDescent="0.35">
      <c r="B11" s="61" t="s">
        <v>119</v>
      </c>
      <c r="AH11" s="68" t="s">
        <v>598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599</v>
      </c>
    </row>
    <row r="13" spans="1:34" ht="15" customHeight="1" thickBot="1" x14ac:dyDescent="0.4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600</v>
      </c>
    </row>
    <row r="14" spans="1:34" ht="15" customHeight="1" thickTop="1" x14ac:dyDescent="0.35"/>
    <row r="15" spans="1:34" ht="15" customHeight="1" x14ac:dyDescent="0.35">
      <c r="B15" s="64" t="s">
        <v>121</v>
      </c>
    </row>
    <row r="16" spans="1:34" ht="15" customHeight="1" x14ac:dyDescent="0.35"/>
    <row r="17" spans="1:34" ht="15" customHeight="1" x14ac:dyDescent="0.35">
      <c r="B17" s="64" t="s">
        <v>76</v>
      </c>
    </row>
    <row r="18" spans="1:34" ht="15" customHeight="1" x14ac:dyDescent="0.35">
      <c r="B18" s="64" t="s">
        <v>122</v>
      </c>
    </row>
    <row r="19" spans="1:34" ht="15" customHeight="1" x14ac:dyDescent="0.35">
      <c r="A19" s="40" t="s">
        <v>402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35">
      <c r="A20" s="40" t="s">
        <v>403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35">
      <c r="A21" s="40" t="s">
        <v>404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35">
      <c r="A22" s="40" t="s">
        <v>405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35">
      <c r="A23" s="40" t="s">
        <v>406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35">
      <c r="A24" s="40" t="s">
        <v>407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35">
      <c r="A25" s="40" t="s">
        <v>408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35">
      <c r="A26" s="40" t="s">
        <v>409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35">
      <c r="B27" s="64" t="s">
        <v>131</v>
      </c>
    </row>
    <row r="28" spans="1:34" ht="15" customHeight="1" x14ac:dyDescent="0.35">
      <c r="A28" s="40" t="s">
        <v>410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35">
      <c r="A29" s="40" t="s">
        <v>411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35">
      <c r="A30" s="40" t="s">
        <v>412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35">
      <c r="A31" s="40" t="s">
        <v>413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35">
      <c r="A32" s="40" t="s">
        <v>537</v>
      </c>
      <c r="B32" s="65" t="s">
        <v>527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35">
      <c r="A33" s="40" t="s">
        <v>414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35">
      <c r="A34" s="40" t="s">
        <v>415</v>
      </c>
      <c r="B34" s="64" t="s">
        <v>198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35">
      <c r="A35" s="40" t="s">
        <v>416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35">
      <c r="A37" s="40" t="s">
        <v>417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35">
      <c r="B39" s="64" t="s">
        <v>136</v>
      </c>
    </row>
    <row r="40" spans="1:34" x14ac:dyDescent="0.35">
      <c r="A40" s="40" t="s">
        <v>418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35">
      <c r="A41" s="40" t="s">
        <v>419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35">
      <c r="A42" s="40" t="s">
        <v>420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35">
      <c r="A43" s="40" t="s">
        <v>421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35">
      <c r="A44" s="40" t="s">
        <v>422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35">
      <c r="A45" s="40" t="s">
        <v>423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35">
      <c r="A46" s="40" t="s">
        <v>424</v>
      </c>
      <c r="B46" s="64" t="s">
        <v>199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35">
      <c r="A47" s="40" t="s">
        <v>425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35">
      <c r="A48" s="40" t="s">
        <v>426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35">
      <c r="B50" s="64" t="s">
        <v>200</v>
      </c>
    </row>
    <row r="51" spans="1:34" ht="15" customHeight="1" x14ac:dyDescent="0.35">
      <c r="A51" s="40" t="s">
        <v>427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35">
      <c r="A52" s="40" t="s">
        <v>428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35">
      <c r="A53" s="40" t="s">
        <v>429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35">
      <c r="A54" s="40" t="s">
        <v>430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35">
      <c r="A55" s="40" t="s">
        <v>431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35">
      <c r="A56" s="40" t="s">
        <v>432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35">
      <c r="A57" s="40" t="s">
        <v>433</v>
      </c>
      <c r="B57" s="64" t="s">
        <v>201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35">
      <c r="A58" s="40" t="s">
        <v>434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35"/>
    <row r="60" spans="1:34" ht="15" customHeight="1" x14ac:dyDescent="0.35">
      <c r="A60" s="40" t="s">
        <v>435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35"/>
    <row r="62" spans="1:34" ht="15" customHeight="1" x14ac:dyDescent="0.35">
      <c r="B62" s="64" t="s">
        <v>146</v>
      </c>
    </row>
    <row r="63" spans="1:34" ht="15" customHeight="1" x14ac:dyDescent="0.35">
      <c r="A63" s="40" t="s">
        <v>436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35">
      <c r="A64" s="40" t="s">
        <v>437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35">
      <c r="A65" s="40" t="s">
        <v>438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35">
      <c r="A66" s="40" t="s">
        <v>439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35">
      <c r="A67" s="40" t="s">
        <v>440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35">
      <c r="A68" s="40" t="s">
        <v>441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35">
      <c r="A69" s="40" t="s">
        <v>442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35"/>
    <row r="71" spans="1:34" ht="15" customHeight="1" x14ac:dyDescent="0.35">
      <c r="B71" s="64" t="s">
        <v>154</v>
      </c>
    </row>
    <row r="72" spans="1:34" ht="15" customHeight="1" x14ac:dyDescent="0.35">
      <c r="B72" s="64" t="s">
        <v>602</v>
      </c>
    </row>
    <row r="73" spans="1:34" x14ac:dyDescent="0.35">
      <c r="A73" s="40" t="s">
        <v>443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35">
      <c r="A74" s="40" t="s">
        <v>444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35">
      <c r="A75" s="40" t="s">
        <v>445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35">
      <c r="A76" s="40" t="s">
        <v>446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35">
      <c r="A77" s="40" t="s">
        <v>447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35">
      <c r="B78" s="64" t="s">
        <v>156</v>
      </c>
    </row>
    <row r="79" spans="1:34" x14ac:dyDescent="0.35">
      <c r="A79" s="40" t="s">
        <v>448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35">
      <c r="A80" s="40" t="s">
        <v>449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35">
      <c r="A81" s="40" t="s">
        <v>450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35">
      <c r="A82" s="40" t="s">
        <v>451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35">
      <c r="A83" s="40" t="s">
        <v>452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35"/>
    <row r="85" spans="1:34" ht="15" customHeight="1" x14ac:dyDescent="0.35">
      <c r="B85" s="64" t="s">
        <v>157</v>
      </c>
    </row>
    <row r="86" spans="1:34" ht="15" customHeight="1" x14ac:dyDescent="0.35">
      <c r="B86" s="64" t="s">
        <v>602</v>
      </c>
    </row>
    <row r="87" spans="1:34" ht="15" customHeight="1" x14ac:dyDescent="0.35">
      <c r="A87" s="40" t="s">
        <v>453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35">
      <c r="A88" s="40" t="s">
        <v>454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35">
      <c r="A89" s="40" t="s">
        <v>455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35">
      <c r="B90" s="64" t="s">
        <v>156</v>
      </c>
    </row>
    <row r="91" spans="1:34" ht="15" customHeight="1" x14ac:dyDescent="0.35">
      <c r="A91" s="40" t="s">
        <v>456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35">
      <c r="A92" s="40" t="s">
        <v>457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35">
      <c r="A93" s="40" t="s">
        <v>458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35"/>
    <row r="95" spans="1:34" ht="15" customHeight="1" x14ac:dyDescent="0.35">
      <c r="B95" s="64" t="s">
        <v>161</v>
      </c>
    </row>
    <row r="96" spans="1:34" ht="15" customHeight="1" x14ac:dyDescent="0.35">
      <c r="A96" s="40" t="s">
        <v>459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35">
      <c r="A97" s="40" t="s">
        <v>460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35">
      <c r="A98" s="40" t="s">
        <v>461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4"/>
    <row r="100" spans="1:34" ht="15" customHeight="1" x14ac:dyDescent="0.35">
      <c r="B100" s="81" t="s">
        <v>616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70"/>
    </row>
    <row r="101" spans="1:34" x14ac:dyDescent="0.35">
      <c r="B101" s="41" t="s">
        <v>603</v>
      </c>
    </row>
    <row r="102" spans="1:34" x14ac:dyDescent="0.35">
      <c r="B102" s="41" t="s">
        <v>604</v>
      </c>
    </row>
    <row r="103" spans="1:34" ht="15" customHeight="1" x14ac:dyDescent="0.35">
      <c r="B103" s="41" t="s">
        <v>605</v>
      </c>
    </row>
    <row r="104" spans="1:34" ht="15" customHeight="1" x14ac:dyDescent="0.35">
      <c r="B104" s="41" t="s">
        <v>606</v>
      </c>
    </row>
    <row r="105" spans="1:34" ht="15" customHeight="1" x14ac:dyDescent="0.35">
      <c r="B105" s="41" t="s">
        <v>607</v>
      </c>
    </row>
    <row r="106" spans="1:34" ht="15" customHeight="1" x14ac:dyDescent="0.35">
      <c r="B106" s="41" t="s">
        <v>608</v>
      </c>
    </row>
    <row r="107" spans="1:34" ht="15" customHeight="1" x14ac:dyDescent="0.35">
      <c r="B107" s="41" t="s">
        <v>165</v>
      </c>
    </row>
    <row r="108" spans="1:34" ht="15" customHeight="1" x14ac:dyDescent="0.35">
      <c r="B108" s="41" t="s">
        <v>609</v>
      </c>
    </row>
    <row r="109" spans="1:34" ht="15" customHeight="1" x14ac:dyDescent="0.35">
      <c r="B109" s="41" t="s">
        <v>77</v>
      </c>
    </row>
    <row r="110" spans="1:34" ht="15" customHeight="1" x14ac:dyDescent="0.35">
      <c r="B110" s="41" t="s">
        <v>78</v>
      </c>
    </row>
    <row r="111" spans="1:34" ht="15" customHeight="1" x14ac:dyDescent="0.35">
      <c r="B111" s="41" t="s">
        <v>610</v>
      </c>
    </row>
    <row r="112" spans="1:34" ht="15" customHeight="1" x14ac:dyDescent="0.35">
      <c r="B112" s="83" t="s">
        <v>617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113" spans="2:2" ht="15" customHeight="1" x14ac:dyDescent="0.35">
      <c r="B113" s="41" t="s">
        <v>611</v>
      </c>
    </row>
    <row r="114" spans="2:2" ht="15" customHeight="1" x14ac:dyDescent="0.35">
      <c r="B114" s="41" t="s">
        <v>612</v>
      </c>
    </row>
    <row r="115" spans="2:2" ht="15" customHeight="1" x14ac:dyDescent="0.35">
      <c r="B115" s="41" t="s">
        <v>613</v>
      </c>
    </row>
    <row r="116" spans="2:2" ht="15" customHeight="1" x14ac:dyDescent="0.35">
      <c r="B116" s="41" t="s">
        <v>166</v>
      </c>
    </row>
    <row r="117" spans="2:2" ht="15" customHeight="1" x14ac:dyDescent="0.35">
      <c r="B117" s="41" t="s">
        <v>589</v>
      </c>
    </row>
    <row r="118" spans="2:2" ht="15" customHeight="1" x14ac:dyDescent="0.35">
      <c r="B118" s="41" t="s">
        <v>590</v>
      </c>
    </row>
    <row r="119" spans="2:2" ht="15" customHeight="1" x14ac:dyDescent="0.35">
      <c r="B119" s="41" t="s">
        <v>614</v>
      </c>
    </row>
    <row r="120" spans="2:2" ht="15" customHeight="1" x14ac:dyDescent="0.35">
      <c r="B120" s="41" t="s">
        <v>615</v>
      </c>
    </row>
    <row r="121" spans="2:2" ht="15" customHeight="1" x14ac:dyDescent="0.35"/>
    <row r="122" spans="2:2" ht="15" customHeight="1" x14ac:dyDescent="0.35"/>
    <row r="123" spans="2:2" ht="15" customHeight="1" x14ac:dyDescent="0.35"/>
    <row r="124" spans="2:2" ht="15" customHeight="1" x14ac:dyDescent="0.35"/>
    <row r="125" spans="2:2" ht="15" customHeight="1" x14ac:dyDescent="0.35"/>
    <row r="126" spans="2:2" ht="15" customHeight="1" x14ac:dyDescent="0.35"/>
    <row r="127" spans="2:2" ht="15" customHeight="1" x14ac:dyDescent="0.35"/>
    <row r="128" spans="2:2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499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09" spans="2:34" ht="15" customHeight="1" x14ac:dyDescent="0.35"/>
    <row r="510" spans="2:34" ht="15" customHeight="1" x14ac:dyDescent="0.35"/>
    <row r="511" spans="2:34" ht="15" customHeight="1" x14ac:dyDescent="0.35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5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80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  <c r="AH1227" s="80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4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80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spans="2:34" ht="15" customHeight="1" x14ac:dyDescent="0.35"/>
    <row r="1490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499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80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  <c r="X1502" s="80"/>
      <c r="Y1502" s="80"/>
      <c r="Z1502" s="80"/>
      <c r="AA1502" s="80"/>
      <c r="AB1502" s="80"/>
      <c r="AC1502" s="80"/>
      <c r="AD1502" s="80"/>
      <c r="AE1502" s="80"/>
      <c r="AF1502" s="80"/>
      <c r="AG1502" s="80"/>
      <c r="AH1502" s="80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80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  <c r="X1604" s="80"/>
      <c r="Y1604" s="80"/>
      <c r="Z1604" s="80"/>
      <c r="AA1604" s="80"/>
      <c r="AB1604" s="80"/>
      <c r="AC1604" s="80"/>
      <c r="AD1604" s="80"/>
      <c r="AE1604" s="80"/>
      <c r="AF1604" s="80"/>
      <c r="AG1604" s="80"/>
      <c r="AH1604" s="80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12" spans="2:34" ht="15" customHeight="1" x14ac:dyDescent="0.35"/>
    <row r="1613" spans="2:34" ht="15" customHeight="1" x14ac:dyDescent="0.35"/>
    <row r="1614" spans="2:34" ht="15" customHeight="1" x14ac:dyDescent="0.35"/>
    <row r="1615" spans="2:34" ht="15" customHeight="1" x14ac:dyDescent="0.35"/>
    <row r="1616" spans="2:34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spans="2:34" ht="15" customHeight="1" x14ac:dyDescent="0.35"/>
    <row r="1698" spans="2:34" ht="15" customHeight="1" x14ac:dyDescent="0.35">
      <c r="B1698" s="80"/>
      <c r="C1698" s="80"/>
      <c r="D1698" s="80"/>
      <c r="E1698" s="80"/>
      <c r="F1698" s="80"/>
      <c r="G1698" s="80"/>
      <c r="H1698" s="80"/>
      <c r="I1698" s="80"/>
      <c r="J1698" s="80"/>
      <c r="K1698" s="80"/>
      <c r="L1698" s="80"/>
      <c r="M1698" s="80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  <c r="AH1698" s="80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80"/>
      <c r="C1945" s="80"/>
      <c r="D1945" s="80"/>
      <c r="E1945" s="80"/>
      <c r="F1945" s="80"/>
      <c r="G1945" s="80"/>
      <c r="H1945" s="80"/>
      <c r="I1945" s="80"/>
      <c r="J1945" s="80"/>
      <c r="K1945" s="80"/>
      <c r="L1945" s="80"/>
      <c r="M1945" s="80"/>
      <c r="N1945" s="80"/>
      <c r="O1945" s="80"/>
      <c r="P1945" s="80"/>
      <c r="Q1945" s="80"/>
      <c r="R1945" s="80"/>
      <c r="S1945" s="80"/>
      <c r="T1945" s="80"/>
      <c r="U1945" s="80"/>
      <c r="V1945" s="80"/>
      <c r="W1945" s="80"/>
      <c r="X1945" s="80"/>
      <c r="Y1945" s="80"/>
      <c r="Z1945" s="80"/>
      <c r="AA1945" s="80"/>
      <c r="AB1945" s="80"/>
      <c r="AC1945" s="80"/>
      <c r="AD1945" s="80"/>
      <c r="AE1945" s="80"/>
      <c r="AF1945" s="80"/>
      <c r="AG1945" s="80"/>
      <c r="AH1945" s="80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1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80"/>
      <c r="C2031" s="80"/>
      <c r="D2031" s="80"/>
      <c r="E2031" s="80"/>
      <c r="F2031" s="80"/>
      <c r="G2031" s="80"/>
      <c r="H2031" s="80"/>
      <c r="I2031" s="80"/>
      <c r="J2031" s="80"/>
      <c r="K2031" s="80"/>
      <c r="L2031" s="80"/>
      <c r="M2031" s="80"/>
      <c r="N2031" s="80"/>
      <c r="O2031" s="80"/>
      <c r="P2031" s="80"/>
      <c r="Q2031" s="80"/>
      <c r="R2031" s="80"/>
      <c r="S2031" s="80"/>
      <c r="T2031" s="80"/>
      <c r="U2031" s="80"/>
      <c r="V2031" s="80"/>
      <c r="W2031" s="80"/>
      <c r="X2031" s="80"/>
      <c r="Y2031" s="80"/>
      <c r="Z2031" s="80"/>
      <c r="AA2031" s="80"/>
      <c r="AB2031" s="80"/>
      <c r="AC2031" s="80"/>
      <c r="AD2031" s="80"/>
      <c r="AE2031" s="80"/>
      <c r="AF2031" s="80"/>
      <c r="AG2031" s="80"/>
      <c r="AH2031" s="80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7" spans="2:34" ht="15" customHeight="1" x14ac:dyDescent="0.35"/>
    <row r="2148" spans="2:34" ht="15" customHeight="1" x14ac:dyDescent="0.35"/>
    <row r="2149" spans="2:34" ht="15" customHeight="1" x14ac:dyDescent="0.35"/>
    <row r="2150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80"/>
      <c r="C2153" s="80"/>
      <c r="D2153" s="80"/>
      <c r="E2153" s="80"/>
      <c r="F2153" s="80"/>
      <c r="G2153" s="80"/>
      <c r="H2153" s="80"/>
      <c r="I2153" s="80"/>
      <c r="J2153" s="80"/>
      <c r="K2153" s="80"/>
      <c r="L2153" s="80"/>
      <c r="M2153" s="80"/>
      <c r="N2153" s="80"/>
      <c r="O2153" s="80"/>
      <c r="P2153" s="80"/>
      <c r="Q2153" s="80"/>
      <c r="R2153" s="80"/>
      <c r="S2153" s="80"/>
      <c r="T2153" s="80"/>
      <c r="U2153" s="80"/>
      <c r="V2153" s="80"/>
      <c r="W2153" s="80"/>
      <c r="X2153" s="80"/>
      <c r="Y2153" s="80"/>
      <c r="Z2153" s="80"/>
      <c r="AA2153" s="80"/>
      <c r="AB2153" s="80"/>
      <c r="AC2153" s="80"/>
      <c r="AD2153" s="80"/>
      <c r="AE2153" s="80"/>
      <c r="AF2153" s="80"/>
      <c r="AG2153" s="80"/>
      <c r="AH2153" s="80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80"/>
      <c r="C2317" s="80"/>
      <c r="D2317" s="80"/>
      <c r="E2317" s="80"/>
      <c r="F2317" s="80"/>
      <c r="G2317" s="80"/>
      <c r="H2317" s="80"/>
      <c r="I2317" s="80"/>
      <c r="J2317" s="80"/>
      <c r="K2317" s="80"/>
      <c r="L2317" s="80"/>
      <c r="M2317" s="80"/>
      <c r="N2317" s="80"/>
      <c r="O2317" s="80"/>
      <c r="P2317" s="80"/>
      <c r="Q2317" s="80"/>
      <c r="R2317" s="80"/>
      <c r="S2317" s="80"/>
      <c r="T2317" s="80"/>
      <c r="U2317" s="80"/>
      <c r="V2317" s="80"/>
      <c r="W2317" s="80"/>
      <c r="X2317" s="80"/>
      <c r="Y2317" s="80"/>
      <c r="Z2317" s="80"/>
      <c r="AA2317" s="80"/>
      <c r="AB2317" s="80"/>
      <c r="AC2317" s="80"/>
      <c r="AD2317" s="80"/>
      <c r="AE2317" s="80"/>
      <c r="AF2317" s="80"/>
      <c r="AG2317" s="80"/>
      <c r="AH2317" s="80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80"/>
      <c r="C2419" s="80"/>
      <c r="D2419" s="80"/>
      <c r="E2419" s="80"/>
      <c r="F2419" s="80"/>
      <c r="G2419" s="80"/>
      <c r="H2419" s="80"/>
      <c r="I2419" s="80"/>
      <c r="J2419" s="80"/>
      <c r="K2419" s="80"/>
      <c r="L2419" s="80"/>
      <c r="M2419" s="80"/>
      <c r="N2419" s="80"/>
      <c r="O2419" s="80"/>
      <c r="P2419" s="80"/>
      <c r="Q2419" s="80"/>
      <c r="R2419" s="80"/>
      <c r="S2419" s="80"/>
      <c r="T2419" s="80"/>
      <c r="U2419" s="80"/>
      <c r="V2419" s="80"/>
      <c r="W2419" s="80"/>
      <c r="X2419" s="80"/>
      <c r="Y2419" s="80"/>
      <c r="Z2419" s="80"/>
      <c r="AA2419" s="80"/>
      <c r="AB2419" s="80"/>
      <c r="AC2419" s="80"/>
      <c r="AD2419" s="80"/>
      <c r="AE2419" s="80"/>
      <c r="AF2419" s="80"/>
      <c r="AG2419" s="80"/>
      <c r="AH2419" s="80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spans="2:34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3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80"/>
      <c r="C2509" s="80"/>
      <c r="D2509" s="80"/>
      <c r="E2509" s="80"/>
      <c r="F2509" s="80"/>
      <c r="G2509" s="80"/>
      <c r="H2509" s="80"/>
      <c r="I2509" s="80"/>
      <c r="J2509" s="80"/>
      <c r="K2509" s="80"/>
      <c r="L2509" s="80"/>
      <c r="M2509" s="80"/>
      <c r="N2509" s="80"/>
      <c r="O2509" s="80"/>
      <c r="P2509" s="80"/>
      <c r="Q2509" s="80"/>
      <c r="R2509" s="80"/>
      <c r="S2509" s="80"/>
      <c r="T2509" s="80"/>
      <c r="U2509" s="80"/>
      <c r="V2509" s="80"/>
      <c r="W2509" s="80"/>
      <c r="X2509" s="80"/>
      <c r="Y2509" s="80"/>
      <c r="Z2509" s="80"/>
      <c r="AA2509" s="80"/>
      <c r="AB2509" s="80"/>
      <c r="AC2509" s="80"/>
      <c r="AD2509" s="80"/>
      <c r="AE2509" s="80"/>
      <c r="AF2509" s="80"/>
      <c r="AG2509" s="80"/>
      <c r="AH2509" s="80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4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80"/>
      <c r="C2598" s="80"/>
      <c r="D2598" s="80"/>
      <c r="E2598" s="80"/>
      <c r="F2598" s="80"/>
      <c r="G2598" s="80"/>
      <c r="H2598" s="80"/>
      <c r="I2598" s="80"/>
      <c r="J2598" s="80"/>
      <c r="K2598" s="80"/>
      <c r="L2598" s="80"/>
      <c r="M2598" s="80"/>
      <c r="N2598" s="80"/>
      <c r="O2598" s="80"/>
      <c r="P2598" s="80"/>
      <c r="Q2598" s="80"/>
      <c r="R2598" s="80"/>
      <c r="S2598" s="80"/>
      <c r="T2598" s="80"/>
      <c r="U2598" s="80"/>
      <c r="V2598" s="80"/>
      <c r="W2598" s="80"/>
      <c r="X2598" s="80"/>
      <c r="Y2598" s="80"/>
      <c r="Z2598" s="80"/>
      <c r="AA2598" s="80"/>
      <c r="AB2598" s="80"/>
      <c r="AC2598" s="80"/>
      <c r="AD2598" s="80"/>
      <c r="AE2598" s="80"/>
      <c r="AF2598" s="80"/>
      <c r="AG2598" s="80"/>
      <c r="AH2598" s="80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4" ht="15" customHeight="1" x14ac:dyDescent="0.35"/>
    <row r="2706" spans="2:3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80"/>
      <c r="C2719" s="80"/>
      <c r="D2719" s="80"/>
      <c r="E2719" s="80"/>
      <c r="F2719" s="80"/>
      <c r="G2719" s="80"/>
      <c r="H2719" s="80"/>
      <c r="I2719" s="80"/>
      <c r="J2719" s="80"/>
      <c r="K2719" s="80"/>
      <c r="L2719" s="80"/>
      <c r="M2719" s="80"/>
      <c r="N2719" s="80"/>
      <c r="O2719" s="80"/>
      <c r="P2719" s="80"/>
      <c r="Q2719" s="80"/>
      <c r="R2719" s="80"/>
      <c r="S2719" s="80"/>
      <c r="T2719" s="80"/>
      <c r="U2719" s="80"/>
      <c r="V2719" s="80"/>
      <c r="W2719" s="80"/>
      <c r="X2719" s="80"/>
      <c r="Y2719" s="80"/>
      <c r="Z2719" s="80"/>
      <c r="AA2719" s="80"/>
      <c r="AB2719" s="80"/>
      <c r="AC2719" s="80"/>
      <c r="AD2719" s="80"/>
      <c r="AE2719" s="80"/>
      <c r="AF2719" s="80"/>
      <c r="AG2719" s="80"/>
      <c r="AH2719" s="80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80"/>
      <c r="C2837" s="80"/>
      <c r="D2837" s="80"/>
      <c r="E2837" s="80"/>
      <c r="F2837" s="80"/>
      <c r="G2837" s="80"/>
      <c r="H2837" s="80"/>
      <c r="I2837" s="80"/>
      <c r="J2837" s="80"/>
      <c r="K2837" s="80"/>
      <c r="L2837" s="80"/>
      <c r="M2837" s="80"/>
      <c r="N2837" s="80"/>
      <c r="O2837" s="80"/>
      <c r="P2837" s="80"/>
      <c r="Q2837" s="80"/>
      <c r="R2837" s="80"/>
      <c r="S2837" s="80"/>
      <c r="T2837" s="80"/>
      <c r="U2837" s="80"/>
      <c r="V2837" s="80"/>
      <c r="W2837" s="80"/>
      <c r="X2837" s="80"/>
      <c r="Y2837" s="80"/>
      <c r="Z2837" s="80"/>
      <c r="AA2837" s="80"/>
      <c r="AB2837" s="80"/>
      <c r="AC2837" s="80"/>
      <c r="AD2837" s="80"/>
      <c r="AE2837" s="80"/>
      <c r="AF2837" s="80"/>
      <c r="AG2837" s="80"/>
      <c r="AH2837" s="80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9BF8-8E6A-4421-937E-034D2DF3CD98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RowHeight="15" customHeight="1" x14ac:dyDescent="0.3"/>
  <cols>
    <col min="1" max="1" width="19.90625" style="86" bestFit="1" customWidth="1"/>
    <col min="2" max="2" width="46.7265625" style="86" customWidth="1"/>
    <col min="3" max="16384" width="8.7265625" style="86"/>
  </cols>
  <sheetData>
    <row r="1" spans="1:33" ht="15" customHeight="1" thickBot="1" x14ac:dyDescent="0.35">
      <c r="B1" s="103" t="s">
        <v>676</v>
      </c>
      <c r="C1" s="100">
        <v>2021</v>
      </c>
      <c r="D1" s="100">
        <v>2022</v>
      </c>
      <c r="E1" s="100">
        <v>2023</v>
      </c>
      <c r="F1" s="100">
        <v>2024</v>
      </c>
      <c r="G1" s="100">
        <v>2025</v>
      </c>
      <c r="H1" s="100">
        <v>2026</v>
      </c>
      <c r="I1" s="100">
        <v>2027</v>
      </c>
      <c r="J1" s="100">
        <v>2028</v>
      </c>
      <c r="K1" s="100">
        <v>2029</v>
      </c>
      <c r="L1" s="100">
        <v>2030</v>
      </c>
      <c r="M1" s="100">
        <v>2031</v>
      </c>
      <c r="N1" s="100">
        <v>2032</v>
      </c>
      <c r="O1" s="100">
        <v>2033</v>
      </c>
      <c r="P1" s="100">
        <v>2034</v>
      </c>
      <c r="Q1" s="100">
        <v>2035</v>
      </c>
      <c r="R1" s="100">
        <v>2036</v>
      </c>
      <c r="S1" s="100">
        <v>2037</v>
      </c>
      <c r="T1" s="100">
        <v>2038</v>
      </c>
      <c r="U1" s="100">
        <v>2039</v>
      </c>
      <c r="V1" s="100">
        <v>2040</v>
      </c>
      <c r="W1" s="100">
        <v>2041</v>
      </c>
      <c r="X1" s="100">
        <v>2042</v>
      </c>
      <c r="Y1" s="100">
        <v>2043</v>
      </c>
      <c r="Z1" s="100">
        <v>2044</v>
      </c>
      <c r="AA1" s="100">
        <v>2045</v>
      </c>
      <c r="AB1" s="100">
        <v>2046</v>
      </c>
      <c r="AC1" s="100">
        <v>2047</v>
      </c>
      <c r="AD1" s="100">
        <v>2048</v>
      </c>
      <c r="AE1" s="100">
        <v>2049</v>
      </c>
      <c r="AF1" s="100">
        <v>2050</v>
      </c>
    </row>
    <row r="2" spans="1:33" ht="15" customHeight="1" thickTop="1" x14ac:dyDescent="0.3"/>
    <row r="3" spans="1:33" ht="15" customHeight="1" x14ac:dyDescent="0.3">
      <c r="C3" s="105" t="s">
        <v>522</v>
      </c>
      <c r="D3" s="105" t="s">
        <v>675</v>
      </c>
      <c r="E3" s="105"/>
      <c r="F3" s="105"/>
      <c r="G3" s="105"/>
    </row>
    <row r="4" spans="1:33" ht="15" customHeight="1" x14ac:dyDescent="0.3">
      <c r="C4" s="105" t="s">
        <v>523</v>
      </c>
      <c r="D4" s="105" t="s">
        <v>674</v>
      </c>
      <c r="E4" s="105"/>
      <c r="F4" s="105"/>
      <c r="G4" s="105" t="s">
        <v>673</v>
      </c>
    </row>
    <row r="5" spans="1:33" ht="15" customHeight="1" x14ac:dyDescent="0.3">
      <c r="C5" s="105" t="s">
        <v>525</v>
      </c>
      <c r="D5" s="105" t="s">
        <v>672</v>
      </c>
      <c r="E5" s="105"/>
      <c r="F5" s="105"/>
      <c r="G5" s="105"/>
    </row>
    <row r="6" spans="1:33" ht="15" customHeight="1" x14ac:dyDescent="0.3">
      <c r="C6" s="105" t="s">
        <v>526</v>
      </c>
      <c r="D6" s="105"/>
      <c r="E6" s="105" t="s">
        <v>671</v>
      </c>
      <c r="F6" s="105"/>
      <c r="G6" s="105"/>
    </row>
    <row r="7" spans="1:33" ht="12" x14ac:dyDescent="0.3"/>
    <row r="8" spans="1:33" ht="12" x14ac:dyDescent="0.3"/>
    <row r="9" spans="1:33" ht="12" x14ac:dyDescent="0.3"/>
    <row r="10" spans="1:33" ht="15" customHeight="1" x14ac:dyDescent="0.35">
      <c r="A10" s="93" t="s">
        <v>401</v>
      </c>
      <c r="B10" s="104" t="s">
        <v>118</v>
      </c>
      <c r="AG10" s="101" t="s">
        <v>670</v>
      </c>
    </row>
    <row r="11" spans="1:33" ht="15" customHeight="1" x14ac:dyDescent="0.3">
      <c r="B11" s="103" t="s">
        <v>119</v>
      </c>
      <c r="AG11" s="101" t="s">
        <v>669</v>
      </c>
    </row>
    <row r="12" spans="1:33" ht="15" customHeight="1" x14ac:dyDescent="0.3">
      <c r="B12" s="103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1" t="s">
        <v>668</v>
      </c>
    </row>
    <row r="13" spans="1:33" ht="15" customHeight="1" thickBot="1" x14ac:dyDescent="0.35">
      <c r="B13" s="100" t="s">
        <v>120</v>
      </c>
      <c r="C13" s="100">
        <v>2021</v>
      </c>
      <c r="D13" s="100">
        <v>2022</v>
      </c>
      <c r="E13" s="100">
        <v>2023</v>
      </c>
      <c r="F13" s="100">
        <v>2024</v>
      </c>
      <c r="G13" s="100">
        <v>2025</v>
      </c>
      <c r="H13" s="100">
        <v>2026</v>
      </c>
      <c r="I13" s="100">
        <v>2027</v>
      </c>
      <c r="J13" s="100">
        <v>2028</v>
      </c>
      <c r="K13" s="100">
        <v>2029</v>
      </c>
      <c r="L13" s="100">
        <v>2030</v>
      </c>
      <c r="M13" s="100">
        <v>2031</v>
      </c>
      <c r="N13" s="100">
        <v>2032</v>
      </c>
      <c r="O13" s="100">
        <v>2033</v>
      </c>
      <c r="P13" s="100">
        <v>2034</v>
      </c>
      <c r="Q13" s="100">
        <v>2035</v>
      </c>
      <c r="R13" s="100">
        <v>2036</v>
      </c>
      <c r="S13" s="100">
        <v>2037</v>
      </c>
      <c r="T13" s="100">
        <v>2038</v>
      </c>
      <c r="U13" s="100">
        <v>2039</v>
      </c>
      <c r="V13" s="100">
        <v>2040</v>
      </c>
      <c r="W13" s="100">
        <v>2041</v>
      </c>
      <c r="X13" s="100">
        <v>2042</v>
      </c>
      <c r="Y13" s="100">
        <v>2043</v>
      </c>
      <c r="Z13" s="100">
        <v>2044</v>
      </c>
      <c r="AA13" s="100">
        <v>2045</v>
      </c>
      <c r="AB13" s="100">
        <v>2046</v>
      </c>
      <c r="AC13" s="100">
        <v>2047</v>
      </c>
      <c r="AD13" s="100">
        <v>2048</v>
      </c>
      <c r="AE13" s="100">
        <v>2049</v>
      </c>
      <c r="AF13" s="100">
        <v>2050</v>
      </c>
      <c r="AG13" s="99" t="s">
        <v>667</v>
      </c>
    </row>
    <row r="14" spans="1:33" ht="15" customHeight="1" thickTop="1" x14ac:dyDescent="0.3"/>
    <row r="15" spans="1:33" ht="15" customHeight="1" x14ac:dyDescent="0.3">
      <c r="B15" s="96" t="s">
        <v>121</v>
      </c>
    </row>
    <row r="17" spans="1:33" ht="15" customHeight="1" x14ac:dyDescent="0.3">
      <c r="B17" s="96" t="s">
        <v>76</v>
      </c>
    </row>
    <row r="18" spans="1:33" ht="15" customHeight="1" x14ac:dyDescent="0.3">
      <c r="B18" s="96" t="s">
        <v>122</v>
      </c>
    </row>
    <row r="19" spans="1:33" ht="15" customHeight="1" x14ac:dyDescent="0.35">
      <c r="A19" s="93" t="s">
        <v>402</v>
      </c>
      <c r="B19" s="92" t="s">
        <v>123</v>
      </c>
      <c r="C19" s="95">
        <v>937.80670199999997</v>
      </c>
      <c r="D19" s="95">
        <v>893.93341099999998</v>
      </c>
      <c r="E19" s="95">
        <v>873.13909899999999</v>
      </c>
      <c r="F19" s="95">
        <v>743.90307600000006</v>
      </c>
      <c r="G19" s="95">
        <v>723.12744099999998</v>
      </c>
      <c r="H19" s="95">
        <v>715.05468800000006</v>
      </c>
      <c r="I19" s="95">
        <v>710.03198199999997</v>
      </c>
      <c r="J19" s="95">
        <v>702.17144800000005</v>
      </c>
      <c r="K19" s="95">
        <v>680.50866699999995</v>
      </c>
      <c r="L19" s="95">
        <v>669.65222200000005</v>
      </c>
      <c r="M19" s="95">
        <v>660.96728499999995</v>
      </c>
      <c r="N19" s="95">
        <v>647.20489499999996</v>
      </c>
      <c r="O19" s="95">
        <v>653.86895800000002</v>
      </c>
      <c r="P19" s="95">
        <v>616.45404099999996</v>
      </c>
      <c r="Q19" s="95">
        <v>598.41803000000004</v>
      </c>
      <c r="R19" s="95">
        <v>575.85510299999999</v>
      </c>
      <c r="S19" s="95">
        <v>565.28106700000001</v>
      </c>
      <c r="T19" s="95">
        <v>563.11328100000003</v>
      </c>
      <c r="U19" s="95">
        <v>560.64093000000003</v>
      </c>
      <c r="V19" s="95">
        <v>550.026611</v>
      </c>
      <c r="W19" s="95">
        <v>544.98370399999999</v>
      </c>
      <c r="X19" s="95">
        <v>539.49761999999998</v>
      </c>
      <c r="Y19" s="95">
        <v>531.75476100000003</v>
      </c>
      <c r="Z19" s="95">
        <v>523.56878700000004</v>
      </c>
      <c r="AA19" s="95">
        <v>517.14154099999996</v>
      </c>
      <c r="AB19" s="95">
        <v>514.63445999999999</v>
      </c>
      <c r="AC19" s="95">
        <v>510.989868</v>
      </c>
      <c r="AD19" s="95">
        <v>509.22628800000001</v>
      </c>
      <c r="AE19" s="95">
        <v>509.00039700000002</v>
      </c>
      <c r="AF19" s="95">
        <v>509.804596</v>
      </c>
      <c r="AG19" s="90">
        <v>-2.0798000000000001E-2</v>
      </c>
    </row>
    <row r="20" spans="1:33" ht="15" customHeight="1" x14ac:dyDescent="0.35">
      <c r="A20" s="93" t="s">
        <v>403</v>
      </c>
      <c r="B20" s="92" t="s">
        <v>124</v>
      </c>
      <c r="C20" s="95">
        <v>10.333629</v>
      </c>
      <c r="D20" s="95">
        <v>9.9587810000000001</v>
      </c>
      <c r="E20" s="95">
        <v>9.9869289999999999</v>
      </c>
      <c r="F20" s="95">
        <v>9.3750099999999996</v>
      </c>
      <c r="G20" s="95">
        <v>9.1751509999999996</v>
      </c>
      <c r="H20" s="95">
        <v>8.8033520000000003</v>
      </c>
      <c r="I20" s="95">
        <v>8.3435319999999997</v>
      </c>
      <c r="J20" s="95">
        <v>8.0756440000000005</v>
      </c>
      <c r="K20" s="95">
        <v>7.8697540000000004</v>
      </c>
      <c r="L20" s="95">
        <v>7.6717579999999996</v>
      </c>
      <c r="M20" s="95">
        <v>7.391038</v>
      </c>
      <c r="N20" s="95">
        <v>7.2681829999999996</v>
      </c>
      <c r="O20" s="95">
        <v>7.2093699999999998</v>
      </c>
      <c r="P20" s="95">
        <v>7.0237470000000002</v>
      </c>
      <c r="Q20" s="95">
        <v>6.9047150000000004</v>
      </c>
      <c r="R20" s="95">
        <v>6.7307579999999998</v>
      </c>
      <c r="S20" s="95">
        <v>6.5471360000000001</v>
      </c>
      <c r="T20" s="95">
        <v>6.3657409999999999</v>
      </c>
      <c r="U20" s="95">
        <v>6.2740359999999997</v>
      </c>
      <c r="V20" s="95">
        <v>6.1414920000000004</v>
      </c>
      <c r="W20" s="95">
        <v>5.8337089999999998</v>
      </c>
      <c r="X20" s="95">
        <v>5.5363350000000002</v>
      </c>
      <c r="Y20" s="95">
        <v>5.2208290000000002</v>
      </c>
      <c r="Z20" s="95">
        <v>4.8864900000000002</v>
      </c>
      <c r="AA20" s="95">
        <v>4.5691769999999998</v>
      </c>
      <c r="AB20" s="95">
        <v>4.5982260000000004</v>
      </c>
      <c r="AC20" s="95">
        <v>4.595332</v>
      </c>
      <c r="AD20" s="95">
        <v>4.6151749999999998</v>
      </c>
      <c r="AE20" s="95">
        <v>4.5941669999999997</v>
      </c>
      <c r="AF20" s="95">
        <v>4.6289939999999996</v>
      </c>
      <c r="AG20" s="90">
        <v>-2.7311999999999999E-2</v>
      </c>
    </row>
    <row r="21" spans="1:33" ht="15" customHeight="1" x14ac:dyDescent="0.35">
      <c r="A21" s="93" t="s">
        <v>404</v>
      </c>
      <c r="B21" s="92" t="s">
        <v>125</v>
      </c>
      <c r="C21" s="95">
        <v>1324.996948</v>
      </c>
      <c r="D21" s="95">
        <v>1297.3664550000001</v>
      </c>
      <c r="E21" s="95">
        <v>1328.0668949999999</v>
      </c>
      <c r="F21" s="95">
        <v>1344.043091</v>
      </c>
      <c r="G21" s="95">
        <v>1314.517212</v>
      </c>
      <c r="H21" s="95">
        <v>1309.365601</v>
      </c>
      <c r="I21" s="95">
        <v>1319.6007079999999</v>
      </c>
      <c r="J21" s="95">
        <v>1339.4376219999999</v>
      </c>
      <c r="K21" s="95">
        <v>1320.225952</v>
      </c>
      <c r="L21" s="95">
        <v>1297.223999</v>
      </c>
      <c r="M21" s="95">
        <v>1296.7545170000001</v>
      </c>
      <c r="N21" s="95">
        <v>1304.1019289999999</v>
      </c>
      <c r="O21" s="95">
        <v>1314.086182</v>
      </c>
      <c r="P21" s="95">
        <v>1313.998413</v>
      </c>
      <c r="Q21" s="95">
        <v>1302.515991</v>
      </c>
      <c r="R21" s="95">
        <v>1308.8725589999999</v>
      </c>
      <c r="S21" s="95">
        <v>1327.7741699999999</v>
      </c>
      <c r="T21" s="95">
        <v>1345.644043</v>
      </c>
      <c r="U21" s="95">
        <v>1357.744019</v>
      </c>
      <c r="V21" s="95">
        <v>1377.1301269999999</v>
      </c>
      <c r="W21" s="95">
        <v>1402.8134769999999</v>
      </c>
      <c r="X21" s="95">
        <v>1423.684448</v>
      </c>
      <c r="Y21" s="95">
        <v>1438.4904790000001</v>
      </c>
      <c r="Z21" s="95">
        <v>1468.9157709999999</v>
      </c>
      <c r="AA21" s="95">
        <v>1490.8272710000001</v>
      </c>
      <c r="AB21" s="95">
        <v>1506.304932</v>
      </c>
      <c r="AC21" s="95">
        <v>1522.0704350000001</v>
      </c>
      <c r="AD21" s="95">
        <v>1540.794312</v>
      </c>
      <c r="AE21" s="95">
        <v>1553.562866</v>
      </c>
      <c r="AF21" s="95">
        <v>1571.2801509999999</v>
      </c>
      <c r="AG21" s="90">
        <v>5.8960000000000002E-3</v>
      </c>
    </row>
    <row r="22" spans="1:33" ht="15" customHeight="1" x14ac:dyDescent="0.35">
      <c r="A22" s="93" t="s">
        <v>405</v>
      </c>
      <c r="B22" s="92" t="s">
        <v>126</v>
      </c>
      <c r="C22" s="95">
        <v>777.68218999999999</v>
      </c>
      <c r="D22" s="95">
        <v>783.61560099999997</v>
      </c>
      <c r="E22" s="95">
        <v>785.479919</v>
      </c>
      <c r="F22" s="95">
        <v>788.97308299999997</v>
      </c>
      <c r="G22" s="95">
        <v>781.77593999999999</v>
      </c>
      <c r="H22" s="95">
        <v>773.33514400000001</v>
      </c>
      <c r="I22" s="95">
        <v>759.40319799999997</v>
      </c>
      <c r="J22" s="95">
        <v>721.80883800000004</v>
      </c>
      <c r="K22" s="95">
        <v>715.15942399999994</v>
      </c>
      <c r="L22" s="95">
        <v>707.00170900000001</v>
      </c>
      <c r="M22" s="95">
        <v>708.09497099999999</v>
      </c>
      <c r="N22" s="95">
        <v>708.85339399999998</v>
      </c>
      <c r="O22" s="95">
        <v>668.13275099999998</v>
      </c>
      <c r="P22" s="95">
        <v>668.827271</v>
      </c>
      <c r="Q22" s="95">
        <v>670.23230000000001</v>
      </c>
      <c r="R22" s="95">
        <v>671.27685499999995</v>
      </c>
      <c r="S22" s="95">
        <v>665.09484899999995</v>
      </c>
      <c r="T22" s="95">
        <v>665.30542000000003</v>
      </c>
      <c r="U22" s="95">
        <v>664.89660600000002</v>
      </c>
      <c r="V22" s="95">
        <v>665.35595699999999</v>
      </c>
      <c r="W22" s="95">
        <v>666.54132100000004</v>
      </c>
      <c r="X22" s="95">
        <v>667.80841099999998</v>
      </c>
      <c r="Y22" s="95">
        <v>668.67492700000003</v>
      </c>
      <c r="Z22" s="95">
        <v>669.43725600000005</v>
      </c>
      <c r="AA22" s="95">
        <v>670.25537099999997</v>
      </c>
      <c r="AB22" s="95">
        <v>670.68237299999998</v>
      </c>
      <c r="AC22" s="95">
        <v>671.10790999999995</v>
      </c>
      <c r="AD22" s="95">
        <v>661.60778800000003</v>
      </c>
      <c r="AE22" s="95">
        <v>661.92895499999997</v>
      </c>
      <c r="AF22" s="95">
        <v>662.392517</v>
      </c>
      <c r="AG22" s="90">
        <v>-5.5180000000000003E-3</v>
      </c>
    </row>
    <row r="23" spans="1:33" ht="15" customHeight="1" x14ac:dyDescent="0.35">
      <c r="A23" s="93" t="s">
        <v>406</v>
      </c>
      <c r="B23" s="92" t="s">
        <v>127</v>
      </c>
      <c r="C23" s="95">
        <v>1.1049610000000001</v>
      </c>
      <c r="D23" s="95">
        <v>0.84778500000000001</v>
      </c>
      <c r="E23" s="95">
        <v>0.33898400000000001</v>
      </c>
      <c r="F23" s="95">
        <v>0.14479800000000001</v>
      </c>
      <c r="G23" s="95">
        <v>6.8421999999999997E-2</v>
      </c>
      <c r="H23" s="95">
        <v>-0.20619699999999999</v>
      </c>
      <c r="I23" s="95">
        <v>-0.403225</v>
      </c>
      <c r="J23" s="95">
        <v>-0.74443800000000004</v>
      </c>
      <c r="K23" s="95">
        <v>-0.90976000000000001</v>
      </c>
      <c r="L23" s="95">
        <v>-1.227266</v>
      </c>
      <c r="M23" s="95">
        <v>-1.366919</v>
      </c>
      <c r="N23" s="95">
        <v>-1.72519</v>
      </c>
      <c r="O23" s="95">
        <v>-1.8391</v>
      </c>
      <c r="P23" s="95">
        <v>-1.8645510000000001</v>
      </c>
      <c r="Q23" s="95">
        <v>-1.8770800000000001</v>
      </c>
      <c r="R23" s="95">
        <v>-2.1026449999999999</v>
      </c>
      <c r="S23" s="95">
        <v>-1.9428319999999999</v>
      </c>
      <c r="T23" s="95">
        <v>-1.9640820000000001</v>
      </c>
      <c r="U23" s="95">
        <v>-2.065677</v>
      </c>
      <c r="V23" s="95">
        <v>-2.145257</v>
      </c>
      <c r="W23" s="95">
        <v>-2.3232170000000001</v>
      </c>
      <c r="X23" s="95">
        <v>-2.49247</v>
      </c>
      <c r="Y23" s="95">
        <v>-2.8791850000000001</v>
      </c>
      <c r="Z23" s="95">
        <v>-3.1700889999999999</v>
      </c>
      <c r="AA23" s="95">
        <v>-3.3171110000000001</v>
      </c>
      <c r="AB23" s="95">
        <v>-3.531755</v>
      </c>
      <c r="AC23" s="95">
        <v>-4.0673510000000004</v>
      </c>
      <c r="AD23" s="95">
        <v>-4.1227799999999997</v>
      </c>
      <c r="AE23" s="95">
        <v>-4.7218999999999998</v>
      </c>
      <c r="AF23" s="95">
        <v>-5.0145900000000001</v>
      </c>
      <c r="AG23" s="90" t="s">
        <v>666</v>
      </c>
    </row>
    <row r="24" spans="1:33" ht="15" customHeight="1" x14ac:dyDescent="0.35">
      <c r="A24" s="93" t="s">
        <v>407</v>
      </c>
      <c r="B24" s="92" t="s">
        <v>128</v>
      </c>
      <c r="C24" s="95">
        <v>783.73016399999995</v>
      </c>
      <c r="D24" s="95">
        <v>871.76580799999999</v>
      </c>
      <c r="E24" s="95">
        <v>951.04229699999996</v>
      </c>
      <c r="F24" s="95">
        <v>1083.5778809999999</v>
      </c>
      <c r="G24" s="95">
        <v>1175.5939940000001</v>
      </c>
      <c r="H24" s="95">
        <v>1218.1445309999999</v>
      </c>
      <c r="I24" s="95">
        <v>1243.2508539999999</v>
      </c>
      <c r="J24" s="95">
        <v>1285.0073239999999</v>
      </c>
      <c r="K24" s="95">
        <v>1353.324707</v>
      </c>
      <c r="L24" s="95">
        <v>1411.530518</v>
      </c>
      <c r="M24" s="95">
        <v>1442.937134</v>
      </c>
      <c r="N24" s="95">
        <v>1471.2429199999999</v>
      </c>
      <c r="O24" s="95">
        <v>1517.837769</v>
      </c>
      <c r="P24" s="95">
        <v>1578.0419919999999</v>
      </c>
      <c r="Q24" s="95">
        <v>1637.1080320000001</v>
      </c>
      <c r="R24" s="95">
        <v>1685.765259</v>
      </c>
      <c r="S24" s="95">
        <v>1720.3482670000001</v>
      </c>
      <c r="T24" s="95">
        <v>1742.6788329999999</v>
      </c>
      <c r="U24" s="95">
        <v>1768.3378909999999</v>
      </c>
      <c r="V24" s="95">
        <v>1791.1529539999999</v>
      </c>
      <c r="W24" s="95">
        <v>1808.1788329999999</v>
      </c>
      <c r="X24" s="95">
        <v>1831.4492190000001</v>
      </c>
      <c r="Y24" s="95">
        <v>1863.8889160000001</v>
      </c>
      <c r="Z24" s="95">
        <v>1881.434814</v>
      </c>
      <c r="AA24" s="95">
        <v>1907.1290280000001</v>
      </c>
      <c r="AB24" s="95">
        <v>1933.584961</v>
      </c>
      <c r="AC24" s="95">
        <v>1962.463013</v>
      </c>
      <c r="AD24" s="95">
        <v>1992.595581</v>
      </c>
      <c r="AE24" s="95">
        <v>2023.5314940000001</v>
      </c>
      <c r="AF24" s="95">
        <v>2055.9030760000001</v>
      </c>
      <c r="AG24" s="90">
        <v>3.3814999999999998E-2</v>
      </c>
    </row>
    <row r="25" spans="1:33" ht="15" customHeight="1" x14ac:dyDescent="0.35">
      <c r="A25" s="93" t="s">
        <v>408</v>
      </c>
      <c r="B25" s="92" t="s">
        <v>129</v>
      </c>
      <c r="C25" s="95">
        <v>0</v>
      </c>
      <c r="D25" s="95">
        <v>0</v>
      </c>
      <c r="E25" s="95">
        <v>0.48172799999999999</v>
      </c>
      <c r="F25" s="95">
        <v>0.57168799999999997</v>
      </c>
      <c r="G25" s="95">
        <v>0.68523800000000001</v>
      </c>
      <c r="H25" s="95">
        <v>0.87112400000000001</v>
      </c>
      <c r="I25" s="95">
        <v>1.0608489999999999</v>
      </c>
      <c r="J25" s="95">
        <v>1.265841</v>
      </c>
      <c r="K25" s="95">
        <v>1.490945</v>
      </c>
      <c r="L25" s="95">
        <v>1.7298</v>
      </c>
      <c r="M25" s="95">
        <v>2.0000300000000002</v>
      </c>
      <c r="N25" s="95">
        <v>2.279585</v>
      </c>
      <c r="O25" s="95">
        <v>2.5719650000000001</v>
      </c>
      <c r="P25" s="95">
        <v>2.9112830000000001</v>
      </c>
      <c r="Q25" s="95">
        <v>3.350619</v>
      </c>
      <c r="R25" s="95">
        <v>3.8272789999999999</v>
      </c>
      <c r="S25" s="95">
        <v>4.3283459999999998</v>
      </c>
      <c r="T25" s="95">
        <v>4.8623609999999999</v>
      </c>
      <c r="U25" s="95">
        <v>5.3861119999999998</v>
      </c>
      <c r="V25" s="95">
        <v>5.9189920000000003</v>
      </c>
      <c r="W25" s="95">
        <v>6.4797330000000004</v>
      </c>
      <c r="X25" s="95">
        <v>7.0645389999999999</v>
      </c>
      <c r="Y25" s="95">
        <v>7.6441229999999996</v>
      </c>
      <c r="Z25" s="95">
        <v>8.2699320000000007</v>
      </c>
      <c r="AA25" s="95">
        <v>8.8991319999999998</v>
      </c>
      <c r="AB25" s="95">
        <v>9.4769430000000003</v>
      </c>
      <c r="AC25" s="95">
        <v>10.064470999999999</v>
      </c>
      <c r="AD25" s="95">
        <v>10.625387999999999</v>
      </c>
      <c r="AE25" s="95">
        <v>11.200046</v>
      </c>
      <c r="AF25" s="95">
        <v>11.846318999999999</v>
      </c>
      <c r="AG25" s="90" t="s">
        <v>666</v>
      </c>
    </row>
    <row r="26" spans="1:33" ht="15" customHeight="1" x14ac:dyDescent="0.3">
      <c r="A26" s="93" t="s">
        <v>409</v>
      </c>
      <c r="B26" s="96" t="s">
        <v>130</v>
      </c>
      <c r="C26" s="108">
        <v>3835.6545409999999</v>
      </c>
      <c r="D26" s="108">
        <v>3857.4882809999999</v>
      </c>
      <c r="E26" s="108">
        <v>3948.5356449999999</v>
      </c>
      <c r="F26" s="108">
        <v>3970.5888669999999</v>
      </c>
      <c r="G26" s="108">
        <v>4004.9433589999999</v>
      </c>
      <c r="H26" s="108">
        <v>4025.368164</v>
      </c>
      <c r="I26" s="108">
        <v>4041.2878420000002</v>
      </c>
      <c r="J26" s="108">
        <v>4057.0222170000002</v>
      </c>
      <c r="K26" s="108">
        <v>4077.6696780000002</v>
      </c>
      <c r="L26" s="108">
        <v>4093.5827640000002</v>
      </c>
      <c r="M26" s="108">
        <v>4116.7778319999998</v>
      </c>
      <c r="N26" s="108">
        <v>4139.2260740000002</v>
      </c>
      <c r="O26" s="108">
        <v>4161.8676759999998</v>
      </c>
      <c r="P26" s="108">
        <v>4185.3920900000003</v>
      </c>
      <c r="Q26" s="108">
        <v>4216.6523440000001</v>
      </c>
      <c r="R26" s="108">
        <v>4250.2250979999999</v>
      </c>
      <c r="S26" s="108">
        <v>4287.4306640000004</v>
      </c>
      <c r="T26" s="108">
        <v>4326.0053710000002</v>
      </c>
      <c r="U26" s="108">
        <v>4361.2143550000001</v>
      </c>
      <c r="V26" s="108">
        <v>4393.5810549999997</v>
      </c>
      <c r="W26" s="108">
        <v>4432.5073240000002</v>
      </c>
      <c r="X26" s="108">
        <v>4472.5478519999997</v>
      </c>
      <c r="Y26" s="108">
        <v>4512.794922</v>
      </c>
      <c r="Z26" s="108">
        <v>4553.3432620000003</v>
      </c>
      <c r="AA26" s="108">
        <v>4595.5043949999999</v>
      </c>
      <c r="AB26" s="108">
        <v>4635.7504879999997</v>
      </c>
      <c r="AC26" s="108">
        <v>4677.2236329999996</v>
      </c>
      <c r="AD26" s="108">
        <v>4715.341797</v>
      </c>
      <c r="AE26" s="108">
        <v>4759.0961909999996</v>
      </c>
      <c r="AF26" s="108">
        <v>4810.8413090000004</v>
      </c>
      <c r="AG26" s="97">
        <v>7.842E-3</v>
      </c>
    </row>
    <row r="27" spans="1:33" ht="15" customHeight="1" x14ac:dyDescent="0.3">
      <c r="B27" s="96" t="s">
        <v>131</v>
      </c>
    </row>
    <row r="28" spans="1:33" ht="15" customHeight="1" x14ac:dyDescent="0.35">
      <c r="A28" s="93" t="s">
        <v>410</v>
      </c>
      <c r="B28" s="92" t="s">
        <v>123</v>
      </c>
      <c r="C28" s="95">
        <v>9.8878730000000008</v>
      </c>
      <c r="D28" s="95">
        <v>9.7372399999999999</v>
      </c>
      <c r="E28" s="95">
        <v>9.7381200000000003</v>
      </c>
      <c r="F28" s="95">
        <v>9.0677459999999996</v>
      </c>
      <c r="G28" s="95">
        <v>8.7168840000000003</v>
      </c>
      <c r="H28" s="95">
        <v>8.716901</v>
      </c>
      <c r="I28" s="95">
        <v>8.6379660000000005</v>
      </c>
      <c r="J28" s="95">
        <v>8.7149199999999993</v>
      </c>
      <c r="K28" s="95">
        <v>8.7138550000000006</v>
      </c>
      <c r="L28" s="95">
        <v>8.7133889999999994</v>
      </c>
      <c r="M28" s="95">
        <v>8.7151580000000006</v>
      </c>
      <c r="N28" s="95">
        <v>8.7147959999999998</v>
      </c>
      <c r="O28" s="95">
        <v>8.7143339999999991</v>
      </c>
      <c r="P28" s="95">
        <v>8.7138259999999992</v>
      </c>
      <c r="Q28" s="95">
        <v>8.7133260000000003</v>
      </c>
      <c r="R28" s="95">
        <v>8.7128209999999999</v>
      </c>
      <c r="S28" s="95">
        <v>8.7124480000000002</v>
      </c>
      <c r="T28" s="95">
        <v>8.7121600000000008</v>
      </c>
      <c r="U28" s="95">
        <v>8.7118579999999994</v>
      </c>
      <c r="V28" s="95">
        <v>8.7115189999999991</v>
      </c>
      <c r="W28" s="95">
        <v>8.7112800000000004</v>
      </c>
      <c r="X28" s="95">
        <v>8.7110199999999995</v>
      </c>
      <c r="Y28" s="95">
        <v>8.7107189999999992</v>
      </c>
      <c r="Z28" s="95">
        <v>8.7103669999999997</v>
      </c>
      <c r="AA28" s="95">
        <v>8.7099209999999996</v>
      </c>
      <c r="AB28" s="95">
        <v>8.7094100000000001</v>
      </c>
      <c r="AC28" s="95">
        <v>8.6379660000000005</v>
      </c>
      <c r="AD28" s="95">
        <v>8.7081769999999992</v>
      </c>
      <c r="AE28" s="95">
        <v>8.6379660000000005</v>
      </c>
      <c r="AF28" s="95">
        <v>8.6379669999999997</v>
      </c>
      <c r="AG28" s="90">
        <v>-4.6490000000000004E-3</v>
      </c>
    </row>
    <row r="29" spans="1:33" ht="15" customHeight="1" x14ac:dyDescent="0.35">
      <c r="A29" s="93" t="s">
        <v>411</v>
      </c>
      <c r="B29" s="92" t="s">
        <v>124</v>
      </c>
      <c r="C29" s="95">
        <v>0.54574400000000001</v>
      </c>
      <c r="D29" s="95">
        <v>0.54574400000000001</v>
      </c>
      <c r="E29" s="95">
        <v>0.54463099999999998</v>
      </c>
      <c r="F29" s="95">
        <v>0.54191100000000003</v>
      </c>
      <c r="G29" s="95">
        <v>0.54050200000000004</v>
      </c>
      <c r="H29" s="95">
        <v>0.54050200000000004</v>
      </c>
      <c r="I29" s="95">
        <v>0.54018500000000003</v>
      </c>
      <c r="J29" s="95">
        <v>0.54049899999999995</v>
      </c>
      <c r="K29" s="95">
        <v>0.54049800000000003</v>
      </c>
      <c r="L29" s="95">
        <v>0.54049599999999998</v>
      </c>
      <c r="M29" s="95">
        <v>0.54049499999999995</v>
      </c>
      <c r="N29" s="95">
        <v>0.54049400000000003</v>
      </c>
      <c r="O29" s="95">
        <v>0.54049199999999997</v>
      </c>
      <c r="P29" s="95">
        <v>0.54049000000000003</v>
      </c>
      <c r="Q29" s="95">
        <v>0.54048799999999997</v>
      </c>
      <c r="R29" s="95">
        <v>0.54048600000000002</v>
      </c>
      <c r="S29" s="95">
        <v>0.54048399999999996</v>
      </c>
      <c r="T29" s="95">
        <v>0.54048300000000005</v>
      </c>
      <c r="U29" s="95">
        <v>0.54048200000000002</v>
      </c>
      <c r="V29" s="95">
        <v>0.54047999999999996</v>
      </c>
      <c r="W29" s="95">
        <v>0.54047999999999996</v>
      </c>
      <c r="X29" s="95">
        <v>0.54047800000000001</v>
      </c>
      <c r="Y29" s="95">
        <v>0.54047699999999999</v>
      </c>
      <c r="Z29" s="95">
        <v>0.54047599999999996</v>
      </c>
      <c r="AA29" s="95">
        <v>0.54047400000000001</v>
      </c>
      <c r="AB29" s="95">
        <v>0.54047199999999995</v>
      </c>
      <c r="AC29" s="95">
        <v>0.54018500000000003</v>
      </c>
      <c r="AD29" s="95">
        <v>0.54046700000000003</v>
      </c>
      <c r="AE29" s="95">
        <v>0.54015400000000002</v>
      </c>
      <c r="AF29" s="95">
        <v>0.54015400000000002</v>
      </c>
      <c r="AG29" s="90">
        <v>-3.5500000000000001E-4</v>
      </c>
    </row>
    <row r="30" spans="1:33" ht="15" customHeight="1" x14ac:dyDescent="0.35">
      <c r="A30" s="93" t="s">
        <v>412</v>
      </c>
      <c r="B30" s="92" t="s">
        <v>132</v>
      </c>
      <c r="C30" s="95">
        <v>125.154274</v>
      </c>
      <c r="D30" s="95">
        <v>125.674126</v>
      </c>
      <c r="E30" s="95">
        <v>124.641052</v>
      </c>
      <c r="F30" s="95">
        <v>124.986351</v>
      </c>
      <c r="G30" s="95">
        <v>120.063698</v>
      </c>
      <c r="H30" s="95">
        <v>119.930351</v>
      </c>
      <c r="I30" s="95">
        <v>118.520386</v>
      </c>
      <c r="J30" s="95">
        <v>118.06356</v>
      </c>
      <c r="K30" s="95">
        <v>116.987686</v>
      </c>
      <c r="L30" s="95">
        <v>116.830894</v>
      </c>
      <c r="M30" s="95">
        <v>116.825264</v>
      </c>
      <c r="N30" s="95">
        <v>116.82485200000001</v>
      </c>
      <c r="O30" s="95">
        <v>116.825783</v>
      </c>
      <c r="P30" s="95">
        <v>116.825569</v>
      </c>
      <c r="Q30" s="95">
        <v>116.826691</v>
      </c>
      <c r="R30" s="95">
        <v>116.82530199999999</v>
      </c>
      <c r="S30" s="95">
        <v>116.825272</v>
      </c>
      <c r="T30" s="95">
        <v>116.82379899999999</v>
      </c>
      <c r="U30" s="95">
        <v>116.82418800000001</v>
      </c>
      <c r="V30" s="95">
        <v>116.821815</v>
      </c>
      <c r="W30" s="95">
        <v>116.825249</v>
      </c>
      <c r="X30" s="95">
        <v>116.822754</v>
      </c>
      <c r="Y30" s="95">
        <v>116.823509</v>
      </c>
      <c r="Z30" s="95">
        <v>116.825722</v>
      </c>
      <c r="AA30" s="95">
        <v>116.827866</v>
      </c>
      <c r="AB30" s="95">
        <v>116.82641599999999</v>
      </c>
      <c r="AC30" s="95">
        <v>116.82746899999999</v>
      </c>
      <c r="AD30" s="95">
        <v>116.82817799999999</v>
      </c>
      <c r="AE30" s="95">
        <v>116.827545</v>
      </c>
      <c r="AF30" s="95">
        <v>116.827522</v>
      </c>
      <c r="AG30" s="90">
        <v>-2.3709999999999998E-3</v>
      </c>
    </row>
    <row r="31" spans="1:33" ht="14.5" x14ac:dyDescent="0.35">
      <c r="A31" s="93" t="s">
        <v>413</v>
      </c>
      <c r="B31" s="92" t="s">
        <v>133</v>
      </c>
      <c r="C31" s="95">
        <v>4.402323</v>
      </c>
      <c r="D31" s="95">
        <v>4.2981319999999998</v>
      </c>
      <c r="E31" s="95">
        <v>4.3343689999999997</v>
      </c>
      <c r="F31" s="95">
        <v>4.35534</v>
      </c>
      <c r="G31" s="95">
        <v>4.358301</v>
      </c>
      <c r="H31" s="95">
        <v>4.3612849999999996</v>
      </c>
      <c r="I31" s="95">
        <v>4.36435</v>
      </c>
      <c r="J31" s="95">
        <v>4.3632239999999998</v>
      </c>
      <c r="K31" s="95">
        <v>4.3676089999999999</v>
      </c>
      <c r="L31" s="95">
        <v>4.3741919999999999</v>
      </c>
      <c r="M31" s="95">
        <v>4.3737519999999996</v>
      </c>
      <c r="N31" s="95">
        <v>4.3799359999999998</v>
      </c>
      <c r="O31" s="95">
        <v>4.3826150000000004</v>
      </c>
      <c r="P31" s="95">
        <v>4.3846939999999996</v>
      </c>
      <c r="Q31" s="95">
        <v>4.3877769999999998</v>
      </c>
      <c r="R31" s="95">
        <v>4.389634</v>
      </c>
      <c r="S31" s="95">
        <v>4.3909979999999997</v>
      </c>
      <c r="T31" s="95">
        <v>4.3953480000000003</v>
      </c>
      <c r="U31" s="95">
        <v>4.3970409999999998</v>
      </c>
      <c r="V31" s="95">
        <v>4.3970279999999997</v>
      </c>
      <c r="W31" s="95">
        <v>4.3986919999999996</v>
      </c>
      <c r="X31" s="95">
        <v>4.3998470000000003</v>
      </c>
      <c r="Y31" s="95">
        <v>4.4117879999999996</v>
      </c>
      <c r="Z31" s="95">
        <v>4.4131850000000004</v>
      </c>
      <c r="AA31" s="95">
        <v>4.4132910000000001</v>
      </c>
      <c r="AB31" s="95">
        <v>4.414561</v>
      </c>
      <c r="AC31" s="95">
        <v>4.416919</v>
      </c>
      <c r="AD31" s="95">
        <v>4.4163259999999998</v>
      </c>
      <c r="AE31" s="95">
        <v>4.494243</v>
      </c>
      <c r="AF31" s="95">
        <v>4.4952079999999999</v>
      </c>
      <c r="AG31" s="90">
        <v>7.2000000000000005E-4</v>
      </c>
    </row>
    <row r="32" spans="1:33" ht="14.5" x14ac:dyDescent="0.35">
      <c r="A32" s="93" t="s">
        <v>537</v>
      </c>
      <c r="B32" s="92" t="s">
        <v>527</v>
      </c>
      <c r="C32" s="95">
        <v>0.27990700000000002</v>
      </c>
      <c r="D32" s="95">
        <v>0.27725300000000003</v>
      </c>
      <c r="E32" s="95">
        <v>0.27268799999999999</v>
      </c>
      <c r="F32" s="95">
        <v>0.26762900000000001</v>
      </c>
      <c r="G32" s="95">
        <v>0.26414900000000002</v>
      </c>
      <c r="H32" s="95">
        <v>0.26058599999999998</v>
      </c>
      <c r="I32" s="95">
        <v>0.25848700000000002</v>
      </c>
      <c r="J32" s="95">
        <v>0.25825199999999998</v>
      </c>
      <c r="K32" s="95">
        <v>0.255276</v>
      </c>
      <c r="L32" s="95">
        <v>0.25438699999999997</v>
      </c>
      <c r="M32" s="95">
        <v>0.25153300000000001</v>
      </c>
      <c r="N32" s="95">
        <v>0.248666</v>
      </c>
      <c r="O32" s="95">
        <v>0.24574199999999999</v>
      </c>
      <c r="P32" s="95">
        <v>0.244005</v>
      </c>
      <c r="Q32" s="95">
        <v>0.24122499999999999</v>
      </c>
      <c r="R32" s="95">
        <v>0.23872199999999999</v>
      </c>
      <c r="S32" s="95">
        <v>0.23638799999999999</v>
      </c>
      <c r="T32" s="95">
        <v>0.23203799999999999</v>
      </c>
      <c r="U32" s="95">
        <v>0.230742</v>
      </c>
      <c r="V32" s="95">
        <v>0.229518</v>
      </c>
      <c r="W32" s="95">
        <v>0.22778399999999999</v>
      </c>
      <c r="X32" s="95">
        <v>0.22578100000000001</v>
      </c>
      <c r="Y32" s="95">
        <v>0.226524</v>
      </c>
      <c r="Z32" s="95">
        <v>0.225692</v>
      </c>
      <c r="AA32" s="95">
        <v>0.22455</v>
      </c>
      <c r="AB32" s="95">
        <v>0.223412</v>
      </c>
      <c r="AC32" s="95">
        <v>0.221469</v>
      </c>
      <c r="AD32" s="95">
        <v>0.221082</v>
      </c>
      <c r="AE32" s="95">
        <v>0.23608899999999999</v>
      </c>
      <c r="AF32" s="95">
        <v>0.23455799999999999</v>
      </c>
      <c r="AG32" s="90">
        <v>-6.0759999999999998E-3</v>
      </c>
    </row>
    <row r="33" spans="1:33" ht="12" x14ac:dyDescent="0.3">
      <c r="A33" s="93" t="s">
        <v>414</v>
      </c>
      <c r="B33" s="96" t="s">
        <v>130</v>
      </c>
      <c r="C33" s="108">
        <v>140.270126</v>
      </c>
      <c r="D33" s="108">
        <v>140.53248600000001</v>
      </c>
      <c r="E33" s="108">
        <v>139.53085300000001</v>
      </c>
      <c r="F33" s="108">
        <v>139.21897899999999</v>
      </c>
      <c r="G33" s="108">
        <v>133.94352699999999</v>
      </c>
      <c r="H33" s="108">
        <v>133.809631</v>
      </c>
      <c r="I33" s="108">
        <v>132.321381</v>
      </c>
      <c r="J33" s="108">
        <v>131.94046</v>
      </c>
      <c r="K33" s="108">
        <v>130.86492899999999</v>
      </c>
      <c r="L33" s="108">
        <v>130.71336400000001</v>
      </c>
      <c r="M33" s="108">
        <v>130.70620700000001</v>
      </c>
      <c r="N33" s="108">
        <v>130.70874000000001</v>
      </c>
      <c r="O33" s="108">
        <v>130.708969</v>
      </c>
      <c r="P33" s="108">
        <v>130.70858799999999</v>
      </c>
      <c r="Q33" s="108">
        <v>130.70950300000001</v>
      </c>
      <c r="R33" s="108">
        <v>130.70697000000001</v>
      </c>
      <c r="S33" s="108">
        <v>130.70558199999999</v>
      </c>
      <c r="T33" s="108">
        <v>130.70384200000001</v>
      </c>
      <c r="U33" s="108">
        <v>130.70431500000001</v>
      </c>
      <c r="V33" s="108">
        <v>130.70036300000001</v>
      </c>
      <c r="W33" s="108">
        <v>130.70349100000001</v>
      </c>
      <c r="X33" s="108">
        <v>130.69987499999999</v>
      </c>
      <c r="Y33" s="108">
        <v>130.71301299999999</v>
      </c>
      <c r="Z33" s="108">
        <v>130.71545399999999</v>
      </c>
      <c r="AA33" s="108">
        <v>130.716095</v>
      </c>
      <c r="AB33" s="108">
        <v>130.71426400000001</v>
      </c>
      <c r="AC33" s="108">
        <v>130.644012</v>
      </c>
      <c r="AD33" s="108">
        <v>130.71423300000001</v>
      </c>
      <c r="AE33" s="108">
        <v>130.736008</v>
      </c>
      <c r="AF33" s="108">
        <v>130.73541299999999</v>
      </c>
      <c r="AG33" s="97">
        <v>-2.4239999999999999E-3</v>
      </c>
    </row>
    <row r="34" spans="1:33" ht="12" x14ac:dyDescent="0.3">
      <c r="A34" s="93" t="s">
        <v>415</v>
      </c>
      <c r="B34" s="96" t="s">
        <v>198</v>
      </c>
      <c r="C34" s="108">
        <v>3975.9245609999998</v>
      </c>
      <c r="D34" s="108">
        <v>3998.0207519999999</v>
      </c>
      <c r="E34" s="108">
        <v>4088.0664059999999</v>
      </c>
      <c r="F34" s="108">
        <v>4109.8076170000004</v>
      </c>
      <c r="G34" s="108">
        <v>4138.8867190000001</v>
      </c>
      <c r="H34" s="108">
        <v>4159.1777339999999</v>
      </c>
      <c r="I34" s="108">
        <v>4173.609375</v>
      </c>
      <c r="J34" s="108">
        <v>4188.9628910000001</v>
      </c>
      <c r="K34" s="108">
        <v>4208.5346680000002</v>
      </c>
      <c r="L34" s="108">
        <v>4224.2958980000003</v>
      </c>
      <c r="M34" s="108">
        <v>4247.4838870000003</v>
      </c>
      <c r="N34" s="108">
        <v>4269.9345700000003</v>
      </c>
      <c r="O34" s="108">
        <v>4292.5766599999997</v>
      </c>
      <c r="P34" s="108">
        <v>4316.1005859999996</v>
      </c>
      <c r="Q34" s="108">
        <v>4347.3618159999996</v>
      </c>
      <c r="R34" s="108">
        <v>4380.9321289999998</v>
      </c>
      <c r="S34" s="108">
        <v>4418.1362300000001</v>
      </c>
      <c r="T34" s="108">
        <v>4456.7089839999999</v>
      </c>
      <c r="U34" s="108">
        <v>4491.9184569999998</v>
      </c>
      <c r="V34" s="108">
        <v>4524.28125</v>
      </c>
      <c r="W34" s="108">
        <v>4563.2109380000002</v>
      </c>
      <c r="X34" s="108">
        <v>4603.2475590000004</v>
      </c>
      <c r="Y34" s="108">
        <v>4643.5078119999998</v>
      </c>
      <c r="Z34" s="108">
        <v>4684.0585940000001</v>
      </c>
      <c r="AA34" s="108">
        <v>4726.220703</v>
      </c>
      <c r="AB34" s="108">
        <v>4766.4648440000001</v>
      </c>
      <c r="AC34" s="108">
        <v>4807.8676759999998</v>
      </c>
      <c r="AD34" s="108">
        <v>4846.0561520000001</v>
      </c>
      <c r="AE34" s="108">
        <v>4889.8320309999999</v>
      </c>
      <c r="AF34" s="108">
        <v>4941.5766599999997</v>
      </c>
      <c r="AG34" s="97">
        <v>7.5259999999999997E-3</v>
      </c>
    </row>
    <row r="35" spans="1:33" ht="14.5" x14ac:dyDescent="0.35">
      <c r="A35" s="93" t="s">
        <v>416</v>
      </c>
      <c r="B35" s="92" t="s">
        <v>134</v>
      </c>
      <c r="C35" s="95">
        <v>14.985505</v>
      </c>
      <c r="D35" s="95">
        <v>14.902564999999999</v>
      </c>
      <c r="E35" s="95">
        <v>14.440797999999999</v>
      </c>
      <c r="F35" s="95">
        <v>14.208335</v>
      </c>
      <c r="G35" s="95">
        <v>14.155604</v>
      </c>
      <c r="H35" s="95">
        <v>14.152721</v>
      </c>
      <c r="I35" s="95">
        <v>14.152721</v>
      </c>
      <c r="J35" s="95">
        <v>14.152721</v>
      </c>
      <c r="K35" s="95">
        <v>14.152695</v>
      </c>
      <c r="L35" s="95">
        <v>14.152149</v>
      </c>
      <c r="M35" s="95">
        <v>14.152127999999999</v>
      </c>
      <c r="N35" s="95">
        <v>14.151783</v>
      </c>
      <c r="O35" s="95">
        <v>14.151783</v>
      </c>
      <c r="P35" s="95">
        <v>14.151783</v>
      </c>
      <c r="Q35" s="95">
        <v>14.151783</v>
      </c>
      <c r="R35" s="95">
        <v>14.151783</v>
      </c>
      <c r="S35" s="95">
        <v>14.151783</v>
      </c>
      <c r="T35" s="95">
        <v>14.151783</v>
      </c>
      <c r="U35" s="95">
        <v>14.151783</v>
      </c>
      <c r="V35" s="95">
        <v>14.151783</v>
      </c>
      <c r="W35" s="95">
        <v>14.151783</v>
      </c>
      <c r="X35" s="95">
        <v>14.151783</v>
      </c>
      <c r="Y35" s="95">
        <v>14.151783</v>
      </c>
      <c r="Z35" s="95">
        <v>14.151783</v>
      </c>
      <c r="AA35" s="95">
        <v>14.061811000000001</v>
      </c>
      <c r="AB35" s="95">
        <v>14.061811000000001</v>
      </c>
      <c r="AC35" s="95">
        <v>14.061811000000001</v>
      </c>
      <c r="AD35" s="95">
        <v>14.061811000000001</v>
      </c>
      <c r="AE35" s="95">
        <v>14.061811000000001</v>
      </c>
      <c r="AF35" s="95">
        <v>14.061811000000001</v>
      </c>
      <c r="AG35" s="90">
        <v>-2.1909999999999998E-3</v>
      </c>
    </row>
    <row r="36" spans="1:33" ht="12" x14ac:dyDescent="0.3"/>
    <row r="37" spans="1:33" ht="12" x14ac:dyDescent="0.3">
      <c r="A37" s="93" t="s">
        <v>417</v>
      </c>
      <c r="B37" s="96" t="s">
        <v>135</v>
      </c>
      <c r="C37" s="108">
        <v>3960.9389649999998</v>
      </c>
      <c r="D37" s="108">
        <v>3983.118164</v>
      </c>
      <c r="E37" s="108">
        <v>4073.6254880000001</v>
      </c>
      <c r="F37" s="108">
        <v>4095.599365</v>
      </c>
      <c r="G37" s="108">
        <v>4124.7309569999998</v>
      </c>
      <c r="H37" s="108">
        <v>4145.0249020000001</v>
      </c>
      <c r="I37" s="108">
        <v>4159.4565430000002</v>
      </c>
      <c r="J37" s="108">
        <v>4174.8100590000004</v>
      </c>
      <c r="K37" s="108">
        <v>4194.3818359999996</v>
      </c>
      <c r="L37" s="108">
        <v>4210.1435549999997</v>
      </c>
      <c r="M37" s="108">
        <v>4233.3315430000002</v>
      </c>
      <c r="N37" s="108">
        <v>4255.7827150000003</v>
      </c>
      <c r="O37" s="108">
        <v>4278.4248049999997</v>
      </c>
      <c r="P37" s="108">
        <v>4301.9487300000001</v>
      </c>
      <c r="Q37" s="108">
        <v>4333.2099609999996</v>
      </c>
      <c r="R37" s="108">
        <v>4366.7802730000003</v>
      </c>
      <c r="S37" s="108">
        <v>4403.984375</v>
      </c>
      <c r="T37" s="108">
        <v>4442.5571289999998</v>
      </c>
      <c r="U37" s="108">
        <v>4477.7666019999997</v>
      </c>
      <c r="V37" s="108">
        <v>4510.1293949999999</v>
      </c>
      <c r="W37" s="108">
        <v>4549.0590819999998</v>
      </c>
      <c r="X37" s="108">
        <v>4589.095703</v>
      </c>
      <c r="Y37" s="108">
        <v>4629.3559569999998</v>
      </c>
      <c r="Z37" s="108">
        <v>4669.9067379999997</v>
      </c>
      <c r="AA37" s="108">
        <v>4712.1586909999996</v>
      </c>
      <c r="AB37" s="108">
        <v>4752.4028319999998</v>
      </c>
      <c r="AC37" s="108">
        <v>4793.8056640000004</v>
      </c>
      <c r="AD37" s="108">
        <v>4831.9941410000001</v>
      </c>
      <c r="AE37" s="108">
        <v>4875.7700199999999</v>
      </c>
      <c r="AF37" s="108">
        <v>4927.5146480000003</v>
      </c>
      <c r="AG37" s="97">
        <v>7.5579999999999996E-3</v>
      </c>
    </row>
    <row r="38" spans="1:33" ht="12" x14ac:dyDescent="0.3"/>
    <row r="39" spans="1:33" ht="12" x14ac:dyDescent="0.3">
      <c r="B39" s="96" t="s">
        <v>136</v>
      </c>
    </row>
    <row r="40" spans="1:33" ht="14.5" x14ac:dyDescent="0.35">
      <c r="A40" s="93" t="s">
        <v>418</v>
      </c>
      <c r="B40" s="92" t="s">
        <v>123</v>
      </c>
      <c r="C40" s="95">
        <v>6.3706719999999999</v>
      </c>
      <c r="D40" s="95">
        <v>6.3695320000000004</v>
      </c>
      <c r="E40" s="95">
        <v>6.3484080000000001</v>
      </c>
      <c r="F40" s="95">
        <v>6.3124440000000002</v>
      </c>
      <c r="G40" s="95">
        <v>6.2421870000000004</v>
      </c>
      <c r="H40" s="95">
        <v>6.2069369999999999</v>
      </c>
      <c r="I40" s="95">
        <v>6.1607269999999996</v>
      </c>
      <c r="J40" s="95">
        <v>6.1183339999999999</v>
      </c>
      <c r="K40" s="95">
        <v>6.0763239999999996</v>
      </c>
      <c r="L40" s="95">
        <v>6.0304500000000001</v>
      </c>
      <c r="M40" s="95">
        <v>5.9878099999999996</v>
      </c>
      <c r="N40" s="95">
        <v>5.9445959999999998</v>
      </c>
      <c r="O40" s="95">
        <v>5.8999300000000003</v>
      </c>
      <c r="P40" s="95">
        <v>5.8562529999999997</v>
      </c>
      <c r="Q40" s="95">
        <v>5.8134259999999998</v>
      </c>
      <c r="R40" s="95">
        <v>5.7721349999999996</v>
      </c>
      <c r="S40" s="95">
        <v>5.733066</v>
      </c>
      <c r="T40" s="95">
        <v>5.6945899999999998</v>
      </c>
      <c r="U40" s="95">
        <v>5.6557680000000001</v>
      </c>
      <c r="V40" s="95">
        <v>5.6150469999999997</v>
      </c>
      <c r="W40" s="95">
        <v>5.5794620000000004</v>
      </c>
      <c r="X40" s="95">
        <v>5.5453029999999996</v>
      </c>
      <c r="Y40" s="95">
        <v>5.5098079999999996</v>
      </c>
      <c r="Z40" s="95">
        <v>5.4714929999999997</v>
      </c>
      <c r="AA40" s="95">
        <v>5.4337819999999999</v>
      </c>
      <c r="AB40" s="95">
        <v>5.3986150000000004</v>
      </c>
      <c r="AC40" s="95">
        <v>5.3620419999999998</v>
      </c>
      <c r="AD40" s="95">
        <v>5.324141</v>
      </c>
      <c r="AE40" s="95">
        <v>5.2887389999999996</v>
      </c>
      <c r="AF40" s="95">
        <v>5.2563170000000001</v>
      </c>
      <c r="AG40" s="90">
        <v>-6.6080000000000002E-3</v>
      </c>
    </row>
    <row r="41" spans="1:33" ht="14.5" x14ac:dyDescent="0.35">
      <c r="A41" s="93" t="s">
        <v>419</v>
      </c>
      <c r="B41" s="92" t="s">
        <v>124</v>
      </c>
      <c r="C41" s="95">
        <v>0.88195199999999996</v>
      </c>
      <c r="D41" s="95">
        <v>0.91662299999999997</v>
      </c>
      <c r="E41" s="95">
        <v>0.52717599999999998</v>
      </c>
      <c r="F41" s="95">
        <v>0.52738799999999997</v>
      </c>
      <c r="G41" s="95">
        <v>0.52480700000000002</v>
      </c>
      <c r="H41" s="95">
        <v>0.525424</v>
      </c>
      <c r="I41" s="95">
        <v>0.52486299999999997</v>
      </c>
      <c r="J41" s="95">
        <v>0.52455300000000005</v>
      </c>
      <c r="K41" s="95">
        <v>0.52426399999999995</v>
      </c>
      <c r="L41" s="95">
        <v>0.52357699999999996</v>
      </c>
      <c r="M41" s="95">
        <v>0.52317499999999995</v>
      </c>
      <c r="N41" s="95">
        <v>0.522756</v>
      </c>
      <c r="O41" s="95">
        <v>0.52213399999999999</v>
      </c>
      <c r="P41" s="95">
        <v>0.52160700000000004</v>
      </c>
      <c r="Q41" s="95">
        <v>0.52111399999999997</v>
      </c>
      <c r="R41" s="95">
        <v>0.52075700000000003</v>
      </c>
      <c r="S41" s="95">
        <v>0.52062200000000003</v>
      </c>
      <c r="T41" s="95">
        <v>0.52053300000000002</v>
      </c>
      <c r="U41" s="95">
        <v>0.52033499999999999</v>
      </c>
      <c r="V41" s="95">
        <v>0.519876</v>
      </c>
      <c r="W41" s="95">
        <v>0.52007599999999998</v>
      </c>
      <c r="X41" s="95">
        <v>0.52048899999999998</v>
      </c>
      <c r="Y41" s="95">
        <v>0.52071400000000001</v>
      </c>
      <c r="Z41" s="95">
        <v>0.52051199999999997</v>
      </c>
      <c r="AA41" s="95">
        <v>0.520374</v>
      </c>
      <c r="AB41" s="95">
        <v>0.52063300000000001</v>
      </c>
      <c r="AC41" s="95">
        <v>0.52066299999999999</v>
      </c>
      <c r="AD41" s="95">
        <v>0.52044699999999999</v>
      </c>
      <c r="AE41" s="95">
        <v>0.52069500000000002</v>
      </c>
      <c r="AF41" s="95">
        <v>0.52156499999999995</v>
      </c>
      <c r="AG41" s="90">
        <v>-1.7951000000000002E-2</v>
      </c>
    </row>
    <row r="42" spans="1:33" ht="14.5" x14ac:dyDescent="0.35">
      <c r="A42" s="93" t="s">
        <v>420</v>
      </c>
      <c r="B42" s="92" t="s">
        <v>132</v>
      </c>
      <c r="C42" s="95">
        <v>113.98369599999999</v>
      </c>
      <c r="D42" s="95">
        <v>116.516464</v>
      </c>
      <c r="E42" s="95">
        <v>116.929771</v>
      </c>
      <c r="F42" s="95">
        <v>117.82083900000001</v>
      </c>
      <c r="G42" s="95">
        <v>119.104652</v>
      </c>
      <c r="H42" s="95">
        <v>120.790947</v>
      </c>
      <c r="I42" s="95">
        <v>121.969376</v>
      </c>
      <c r="J42" s="95">
        <v>123.252838</v>
      </c>
      <c r="K42" s="95">
        <v>124.502731</v>
      </c>
      <c r="L42" s="95">
        <v>125.850159</v>
      </c>
      <c r="M42" s="95">
        <v>126.122917</v>
      </c>
      <c r="N42" s="95">
        <v>127.570885</v>
      </c>
      <c r="O42" s="95">
        <v>128.75413499999999</v>
      </c>
      <c r="P42" s="95">
        <v>130.19598400000001</v>
      </c>
      <c r="Q42" s="95">
        <v>131.58483899999999</v>
      </c>
      <c r="R42" s="95">
        <v>132.96897899999999</v>
      </c>
      <c r="S42" s="95">
        <v>134.52810700000001</v>
      </c>
      <c r="T42" s="95">
        <v>135.89793399999999</v>
      </c>
      <c r="U42" s="95">
        <v>137.31875600000001</v>
      </c>
      <c r="V42" s="95">
        <v>138.73582500000001</v>
      </c>
      <c r="W42" s="95">
        <v>140.24676500000001</v>
      </c>
      <c r="X42" s="95">
        <v>141.84738200000001</v>
      </c>
      <c r="Y42" s="95">
        <v>143.24568199999999</v>
      </c>
      <c r="Z42" s="95">
        <v>145.07325700000001</v>
      </c>
      <c r="AA42" s="95">
        <v>146.66999799999999</v>
      </c>
      <c r="AB42" s="95">
        <v>148.36978099999999</v>
      </c>
      <c r="AC42" s="95">
        <v>150.11885100000001</v>
      </c>
      <c r="AD42" s="95">
        <v>152.050003</v>
      </c>
      <c r="AE42" s="95">
        <v>153.92533900000001</v>
      </c>
      <c r="AF42" s="95">
        <v>155.970551</v>
      </c>
      <c r="AG42" s="90">
        <v>1.0873000000000001E-2</v>
      </c>
    </row>
    <row r="43" spans="1:33" ht="14.5" x14ac:dyDescent="0.35">
      <c r="A43" s="93" t="s">
        <v>421</v>
      </c>
      <c r="B43" s="92" t="s">
        <v>137</v>
      </c>
      <c r="C43" s="95">
        <v>10.986158</v>
      </c>
      <c r="D43" s="95">
        <v>11.181588</v>
      </c>
      <c r="E43" s="95">
        <v>12.349487</v>
      </c>
      <c r="F43" s="95">
        <v>12.377342000000001</v>
      </c>
      <c r="G43" s="95">
        <v>12.446343000000001</v>
      </c>
      <c r="H43" s="95">
        <v>12.537822999999999</v>
      </c>
      <c r="I43" s="95">
        <v>12.525734999999999</v>
      </c>
      <c r="J43" s="95">
        <v>12.534914000000001</v>
      </c>
      <c r="K43" s="95">
        <v>12.531148</v>
      </c>
      <c r="L43" s="95">
        <v>12.55683</v>
      </c>
      <c r="M43" s="95">
        <v>12.327392</v>
      </c>
      <c r="N43" s="95">
        <v>12.390121000000001</v>
      </c>
      <c r="O43" s="95">
        <v>12.380475000000001</v>
      </c>
      <c r="P43" s="95">
        <v>12.43135</v>
      </c>
      <c r="Q43" s="95">
        <v>12.470119</v>
      </c>
      <c r="R43" s="95">
        <v>12.498616</v>
      </c>
      <c r="S43" s="95">
        <v>12.55683</v>
      </c>
      <c r="T43" s="95">
        <v>12.55683</v>
      </c>
      <c r="U43" s="95">
        <v>12.55683</v>
      </c>
      <c r="V43" s="95">
        <v>12.55683</v>
      </c>
      <c r="W43" s="95">
        <v>12.55683</v>
      </c>
      <c r="X43" s="95">
        <v>12.55683</v>
      </c>
      <c r="Y43" s="95">
        <v>12.497614</v>
      </c>
      <c r="Z43" s="95">
        <v>12.55683</v>
      </c>
      <c r="AA43" s="95">
        <v>12.538852</v>
      </c>
      <c r="AB43" s="95">
        <v>12.527029000000001</v>
      </c>
      <c r="AC43" s="95">
        <v>12.524293999999999</v>
      </c>
      <c r="AD43" s="95">
        <v>12.55683</v>
      </c>
      <c r="AE43" s="95">
        <v>12.55683</v>
      </c>
      <c r="AF43" s="95">
        <v>12.55683</v>
      </c>
      <c r="AG43" s="90">
        <v>4.6189999999999998E-3</v>
      </c>
    </row>
    <row r="44" spans="1:33" ht="14.5" x14ac:dyDescent="0.35">
      <c r="A44" s="93" t="s">
        <v>422</v>
      </c>
      <c r="B44" s="92" t="s">
        <v>138</v>
      </c>
      <c r="C44" s="95">
        <v>90.658896999999996</v>
      </c>
      <c r="D44" s="95">
        <v>98.615645999999998</v>
      </c>
      <c r="E44" s="95">
        <v>106.475235</v>
      </c>
      <c r="F44" s="95">
        <v>113.309662</v>
      </c>
      <c r="G44" s="95">
        <v>118.91134599999999</v>
      </c>
      <c r="H44" s="95">
        <v>124.99559000000001</v>
      </c>
      <c r="I44" s="95">
        <v>130.70443700000001</v>
      </c>
      <c r="J44" s="95">
        <v>136.003815</v>
      </c>
      <c r="K44" s="95">
        <v>141.882935</v>
      </c>
      <c r="L44" s="95">
        <v>146.980118</v>
      </c>
      <c r="M44" s="95">
        <v>153.05722</v>
      </c>
      <c r="N44" s="95">
        <v>158.59660299999999</v>
      </c>
      <c r="O44" s="95">
        <v>165.03561400000001</v>
      </c>
      <c r="P44" s="95">
        <v>171.565369</v>
      </c>
      <c r="Q44" s="95">
        <v>177.22872899999999</v>
      </c>
      <c r="R44" s="95">
        <v>184.33668499999999</v>
      </c>
      <c r="S44" s="95">
        <v>191.705231</v>
      </c>
      <c r="T44" s="95">
        <v>199.05368000000001</v>
      </c>
      <c r="U44" s="95">
        <v>207.67759699999999</v>
      </c>
      <c r="V44" s="95">
        <v>216.500122</v>
      </c>
      <c r="W44" s="95">
        <v>225.06281999999999</v>
      </c>
      <c r="X44" s="95">
        <v>234.58354199999999</v>
      </c>
      <c r="Y44" s="95">
        <v>244.83963</v>
      </c>
      <c r="Z44" s="95">
        <v>254.05261200000001</v>
      </c>
      <c r="AA44" s="95">
        <v>264.88879400000002</v>
      </c>
      <c r="AB44" s="95">
        <v>277.04361</v>
      </c>
      <c r="AC44" s="95">
        <v>287.763397</v>
      </c>
      <c r="AD44" s="95">
        <v>300.05658</v>
      </c>
      <c r="AE44" s="95">
        <v>312.37872299999998</v>
      </c>
      <c r="AF44" s="95">
        <v>324.22027600000001</v>
      </c>
      <c r="AG44" s="90">
        <v>4.4921999999999997E-2</v>
      </c>
    </row>
    <row r="45" spans="1:33" ht="14.5" x14ac:dyDescent="0.35">
      <c r="A45" s="93" t="s">
        <v>423</v>
      </c>
      <c r="B45" s="92" t="s">
        <v>139</v>
      </c>
      <c r="C45" s="95">
        <v>3.7604649999999999</v>
      </c>
      <c r="D45" s="95">
        <v>3.7604649999999999</v>
      </c>
      <c r="E45" s="95">
        <v>4.0495450000000002</v>
      </c>
      <c r="F45" s="95">
        <v>4.0495450000000002</v>
      </c>
      <c r="G45" s="95">
        <v>4.0495450000000002</v>
      </c>
      <c r="H45" s="95">
        <v>4.0495450000000002</v>
      </c>
      <c r="I45" s="95">
        <v>4.0495450000000002</v>
      </c>
      <c r="J45" s="95">
        <v>4.0495450000000002</v>
      </c>
      <c r="K45" s="95">
        <v>4.0495450000000002</v>
      </c>
      <c r="L45" s="95">
        <v>4.0495450000000002</v>
      </c>
      <c r="M45" s="95">
        <v>4.0495450000000002</v>
      </c>
      <c r="N45" s="95">
        <v>4.0495450000000002</v>
      </c>
      <c r="O45" s="95">
        <v>4.0495450000000002</v>
      </c>
      <c r="P45" s="95">
        <v>4.0495450000000002</v>
      </c>
      <c r="Q45" s="95">
        <v>4.0495450000000002</v>
      </c>
      <c r="R45" s="95">
        <v>4.0495450000000002</v>
      </c>
      <c r="S45" s="95">
        <v>4.0495450000000002</v>
      </c>
      <c r="T45" s="95">
        <v>4.0495450000000002</v>
      </c>
      <c r="U45" s="95">
        <v>4.0495450000000002</v>
      </c>
      <c r="V45" s="95">
        <v>4.0495450000000002</v>
      </c>
      <c r="W45" s="95">
        <v>4.0495450000000002</v>
      </c>
      <c r="X45" s="95">
        <v>4.0495450000000002</v>
      </c>
      <c r="Y45" s="95">
        <v>4.0495450000000002</v>
      </c>
      <c r="Z45" s="95">
        <v>4.0495450000000002</v>
      </c>
      <c r="AA45" s="95">
        <v>4.0495450000000002</v>
      </c>
      <c r="AB45" s="95">
        <v>4.0495450000000002</v>
      </c>
      <c r="AC45" s="95">
        <v>4.0495450000000002</v>
      </c>
      <c r="AD45" s="95">
        <v>4.0495450000000002</v>
      </c>
      <c r="AE45" s="95">
        <v>4.0495450000000002</v>
      </c>
      <c r="AF45" s="95">
        <v>4.0495450000000002</v>
      </c>
      <c r="AG45" s="90">
        <v>2.5569999999999998E-3</v>
      </c>
    </row>
    <row r="46" spans="1:33" ht="12" x14ac:dyDescent="0.3">
      <c r="A46" s="93" t="s">
        <v>424</v>
      </c>
      <c r="B46" s="96" t="s">
        <v>199</v>
      </c>
      <c r="C46" s="108">
        <v>226.64183</v>
      </c>
      <c r="D46" s="108">
        <v>237.360321</v>
      </c>
      <c r="E46" s="108">
        <v>246.67962600000001</v>
      </c>
      <c r="F46" s="108">
        <v>254.39721700000001</v>
      </c>
      <c r="G46" s="108">
        <v>261.27886999999998</v>
      </c>
      <c r="H46" s="108">
        <v>269.10626200000002</v>
      </c>
      <c r="I46" s="108">
        <v>275.93469199999998</v>
      </c>
      <c r="J46" s="108">
        <v>282.48400900000001</v>
      </c>
      <c r="K46" s="108">
        <v>289.566956</v>
      </c>
      <c r="L46" s="108">
        <v>295.99066199999999</v>
      </c>
      <c r="M46" s="108">
        <v>302.06805400000002</v>
      </c>
      <c r="N46" s="108">
        <v>309.074524</v>
      </c>
      <c r="O46" s="108">
        <v>316.64184599999999</v>
      </c>
      <c r="P46" s="108">
        <v>324.62011699999999</v>
      </c>
      <c r="Q46" s="108">
        <v>331.66778599999998</v>
      </c>
      <c r="R46" s="108">
        <v>340.14672899999999</v>
      </c>
      <c r="S46" s="108">
        <v>349.09338400000001</v>
      </c>
      <c r="T46" s="108">
        <v>357.77310199999999</v>
      </c>
      <c r="U46" s="108">
        <v>367.77880900000002</v>
      </c>
      <c r="V46" s="108">
        <v>377.97723400000001</v>
      </c>
      <c r="W46" s="108">
        <v>388.01550300000002</v>
      </c>
      <c r="X46" s="108">
        <v>399.10308800000001</v>
      </c>
      <c r="Y46" s="108">
        <v>410.66299400000003</v>
      </c>
      <c r="Z46" s="108">
        <v>421.724243</v>
      </c>
      <c r="AA46" s="108">
        <v>434.10134900000003</v>
      </c>
      <c r="AB46" s="108">
        <v>447.90920999999997</v>
      </c>
      <c r="AC46" s="108">
        <v>460.33880599999998</v>
      </c>
      <c r="AD46" s="108">
        <v>474.55755599999998</v>
      </c>
      <c r="AE46" s="108">
        <v>488.71984900000001</v>
      </c>
      <c r="AF46" s="108">
        <v>502.57507299999997</v>
      </c>
      <c r="AG46" s="97">
        <v>2.7841999999999999E-2</v>
      </c>
    </row>
    <row r="47" spans="1:33" ht="14.5" x14ac:dyDescent="0.35">
      <c r="A47" s="93" t="s">
        <v>425</v>
      </c>
      <c r="B47" s="92" t="s">
        <v>140</v>
      </c>
      <c r="C47" s="95">
        <v>170.454453</v>
      </c>
      <c r="D47" s="95">
        <v>178.732437</v>
      </c>
      <c r="E47" s="95">
        <v>197.32666</v>
      </c>
      <c r="F47" s="95">
        <v>204.05036899999999</v>
      </c>
      <c r="G47" s="95">
        <v>209.99321</v>
      </c>
      <c r="H47" s="95">
        <v>216.79516599999999</v>
      </c>
      <c r="I47" s="95">
        <v>222.56840500000001</v>
      </c>
      <c r="J47" s="95">
        <v>228.03689600000001</v>
      </c>
      <c r="K47" s="95">
        <v>233.99095199999999</v>
      </c>
      <c r="L47" s="95">
        <v>239.285507</v>
      </c>
      <c r="M47" s="95">
        <v>244.17538500000001</v>
      </c>
      <c r="N47" s="95">
        <v>249.96946700000001</v>
      </c>
      <c r="O47" s="95">
        <v>256.20892300000003</v>
      </c>
      <c r="P47" s="95">
        <v>262.779785</v>
      </c>
      <c r="Q47" s="95">
        <v>268.386505</v>
      </c>
      <c r="R47" s="95">
        <v>275.374481</v>
      </c>
      <c r="S47" s="95">
        <v>282.74041699999998</v>
      </c>
      <c r="T47" s="95">
        <v>289.82745399999999</v>
      </c>
      <c r="U47" s="95">
        <v>298.10171500000001</v>
      </c>
      <c r="V47" s="95">
        <v>306.49548299999998</v>
      </c>
      <c r="W47" s="95">
        <v>314.69021600000002</v>
      </c>
      <c r="X47" s="95">
        <v>323.75582900000001</v>
      </c>
      <c r="Y47" s="95">
        <v>333.17254600000001</v>
      </c>
      <c r="Z47" s="95">
        <v>342.12060500000001</v>
      </c>
      <c r="AA47" s="95">
        <v>352.20031699999998</v>
      </c>
      <c r="AB47" s="95">
        <v>363.60769699999997</v>
      </c>
      <c r="AC47" s="95">
        <v>373.57971199999997</v>
      </c>
      <c r="AD47" s="95">
        <v>385.18005399999998</v>
      </c>
      <c r="AE47" s="95">
        <v>396.60351600000001</v>
      </c>
      <c r="AF47" s="95">
        <v>407.63998400000003</v>
      </c>
      <c r="AG47" s="90">
        <v>3.0523000000000002E-2</v>
      </c>
    </row>
    <row r="48" spans="1:33" ht="12" x14ac:dyDescent="0.3">
      <c r="A48" s="93" t="s">
        <v>426</v>
      </c>
      <c r="B48" s="96" t="s">
        <v>141</v>
      </c>
      <c r="C48" s="108">
        <v>56.187415999999999</v>
      </c>
      <c r="D48" s="108">
        <v>58.627879999999998</v>
      </c>
      <c r="E48" s="108">
        <v>49.352939999999997</v>
      </c>
      <c r="F48" s="108">
        <v>50.346812999999997</v>
      </c>
      <c r="G48" s="108">
        <v>51.28566</v>
      </c>
      <c r="H48" s="108">
        <v>52.311076999999997</v>
      </c>
      <c r="I48" s="108">
        <v>53.366275999999999</v>
      </c>
      <c r="J48" s="108">
        <v>54.447097999999997</v>
      </c>
      <c r="K48" s="108">
        <v>55.575992999999997</v>
      </c>
      <c r="L48" s="108">
        <v>56.705176999999999</v>
      </c>
      <c r="M48" s="108">
        <v>57.892676999999999</v>
      </c>
      <c r="N48" s="108">
        <v>59.105049000000001</v>
      </c>
      <c r="O48" s="108">
        <v>60.432865</v>
      </c>
      <c r="P48" s="108">
        <v>61.840347000000001</v>
      </c>
      <c r="Q48" s="108">
        <v>63.281269000000002</v>
      </c>
      <c r="R48" s="108">
        <v>64.772216999999998</v>
      </c>
      <c r="S48" s="108">
        <v>66.352951000000004</v>
      </c>
      <c r="T48" s="108">
        <v>67.945671000000004</v>
      </c>
      <c r="U48" s="108">
        <v>69.677147000000005</v>
      </c>
      <c r="V48" s="108">
        <v>71.481750000000005</v>
      </c>
      <c r="W48" s="108">
        <v>73.325310000000002</v>
      </c>
      <c r="X48" s="108">
        <v>75.347237000000007</v>
      </c>
      <c r="Y48" s="108">
        <v>77.490448000000001</v>
      </c>
      <c r="Z48" s="108">
        <v>79.603638000000004</v>
      </c>
      <c r="AA48" s="108">
        <v>81.901024000000007</v>
      </c>
      <c r="AB48" s="108">
        <v>84.301520999999994</v>
      </c>
      <c r="AC48" s="108">
        <v>86.759147999999996</v>
      </c>
      <c r="AD48" s="108">
        <v>89.377487000000002</v>
      </c>
      <c r="AE48" s="108">
        <v>92.116309999999999</v>
      </c>
      <c r="AF48" s="108">
        <v>94.935103999999995</v>
      </c>
      <c r="AG48" s="97">
        <v>1.8251E-2</v>
      </c>
    </row>
    <row r="49" spans="1:33" ht="12" x14ac:dyDescent="0.3"/>
    <row r="50" spans="1:33" ht="15" customHeight="1" x14ac:dyDescent="0.3">
      <c r="B50" s="96" t="s">
        <v>200</v>
      </c>
    </row>
    <row r="51" spans="1:33" ht="15" customHeight="1" x14ac:dyDescent="0.35">
      <c r="A51" s="93" t="s">
        <v>427</v>
      </c>
      <c r="B51" s="92" t="s">
        <v>123</v>
      </c>
      <c r="C51" s="95">
        <v>954.065247</v>
      </c>
      <c r="D51" s="95">
        <v>910.04016100000001</v>
      </c>
      <c r="E51" s="95">
        <v>889.22558600000002</v>
      </c>
      <c r="F51" s="95">
        <v>759.28326400000003</v>
      </c>
      <c r="G51" s="95">
        <v>738.08648700000003</v>
      </c>
      <c r="H51" s="95">
        <v>729.97851600000001</v>
      </c>
      <c r="I51" s="95">
        <v>724.83062700000005</v>
      </c>
      <c r="J51" s="95">
        <v>717.00469999999996</v>
      </c>
      <c r="K51" s="95">
        <v>695.29882799999996</v>
      </c>
      <c r="L51" s="95">
        <v>684.39605700000004</v>
      </c>
      <c r="M51" s="95">
        <v>675.67022699999995</v>
      </c>
      <c r="N51" s="95">
        <v>661.86425799999995</v>
      </c>
      <c r="O51" s="95">
        <v>668.48321499999997</v>
      </c>
      <c r="P51" s="95">
        <v>631.02410899999995</v>
      </c>
      <c r="Q51" s="95">
        <v>612.94476299999997</v>
      </c>
      <c r="R51" s="95">
        <v>590.34008800000004</v>
      </c>
      <c r="S51" s="95">
        <v>579.72662400000002</v>
      </c>
      <c r="T51" s="95">
        <v>577.52002000000005</v>
      </c>
      <c r="U51" s="95">
        <v>575.00854500000003</v>
      </c>
      <c r="V51" s="95">
        <v>564.35320999999999</v>
      </c>
      <c r="W51" s="95">
        <v>559.27447500000005</v>
      </c>
      <c r="X51" s="95">
        <v>553.75390600000003</v>
      </c>
      <c r="Y51" s="95">
        <v>545.975281</v>
      </c>
      <c r="Z51" s="95">
        <v>537.75067100000001</v>
      </c>
      <c r="AA51" s="95">
        <v>531.28521699999999</v>
      </c>
      <c r="AB51" s="95">
        <v>528.74249299999997</v>
      </c>
      <c r="AC51" s="95">
        <v>524.989868</v>
      </c>
      <c r="AD51" s="95">
        <v>523.25860599999999</v>
      </c>
      <c r="AE51" s="95">
        <v>522.92712400000005</v>
      </c>
      <c r="AF51" s="95">
        <v>523.69885299999999</v>
      </c>
      <c r="AG51" s="90">
        <v>-2.0471E-2</v>
      </c>
    </row>
    <row r="52" spans="1:33" ht="15" customHeight="1" x14ac:dyDescent="0.35">
      <c r="A52" s="93" t="s">
        <v>428</v>
      </c>
      <c r="B52" s="92" t="s">
        <v>124</v>
      </c>
      <c r="C52" s="95">
        <v>11.761324999999999</v>
      </c>
      <c r="D52" s="95">
        <v>11.421148000000001</v>
      </c>
      <c r="E52" s="95">
        <v>11.058736</v>
      </c>
      <c r="F52" s="95">
        <v>10.444309000000001</v>
      </c>
      <c r="G52" s="95">
        <v>10.240459</v>
      </c>
      <c r="H52" s="95">
        <v>9.8692790000000006</v>
      </c>
      <c r="I52" s="95">
        <v>9.4085800000000006</v>
      </c>
      <c r="J52" s="95">
        <v>9.1406969999999994</v>
      </c>
      <c r="K52" s="95">
        <v>8.9345160000000003</v>
      </c>
      <c r="L52" s="95">
        <v>8.7358309999999992</v>
      </c>
      <c r="M52" s="95">
        <v>8.4547089999999994</v>
      </c>
      <c r="N52" s="95">
        <v>8.3314319999999995</v>
      </c>
      <c r="O52" s="95">
        <v>8.2719959999999997</v>
      </c>
      <c r="P52" s="95">
        <v>8.0858439999999998</v>
      </c>
      <c r="Q52" s="95">
        <v>7.966316</v>
      </c>
      <c r="R52" s="95">
        <v>7.7919999999999998</v>
      </c>
      <c r="S52" s="95">
        <v>7.6082429999999999</v>
      </c>
      <c r="T52" s="95">
        <v>7.4267570000000003</v>
      </c>
      <c r="U52" s="95">
        <v>7.3348529999999998</v>
      </c>
      <c r="V52" s="95">
        <v>7.2018490000000002</v>
      </c>
      <c r="W52" s="95">
        <v>6.8942649999999999</v>
      </c>
      <c r="X52" s="95">
        <v>6.597302</v>
      </c>
      <c r="Y52" s="95">
        <v>6.2820200000000002</v>
      </c>
      <c r="Z52" s="95">
        <v>5.9474790000000004</v>
      </c>
      <c r="AA52" s="95">
        <v>5.6300239999999997</v>
      </c>
      <c r="AB52" s="95">
        <v>5.6593309999999999</v>
      </c>
      <c r="AC52" s="95">
        <v>5.65618</v>
      </c>
      <c r="AD52" s="95">
        <v>5.6760890000000002</v>
      </c>
      <c r="AE52" s="95">
        <v>5.6550159999999998</v>
      </c>
      <c r="AF52" s="95">
        <v>5.6907120000000004</v>
      </c>
      <c r="AG52" s="90">
        <v>-2.4722999999999998E-2</v>
      </c>
    </row>
    <row r="53" spans="1:33" ht="15" customHeight="1" x14ac:dyDescent="0.35">
      <c r="A53" s="93" t="s">
        <v>429</v>
      </c>
      <c r="B53" s="92" t="s">
        <v>132</v>
      </c>
      <c r="C53" s="95">
        <v>1564.134888</v>
      </c>
      <c r="D53" s="95">
        <v>1539.5570070000001</v>
      </c>
      <c r="E53" s="95">
        <v>1570.1195070000001</v>
      </c>
      <c r="F53" s="95">
        <v>1587.421875</v>
      </c>
      <c r="G53" s="95">
        <v>1554.3707280000001</v>
      </c>
      <c r="H53" s="95">
        <v>1550.9578859999999</v>
      </c>
      <c r="I53" s="95">
        <v>1561.151245</v>
      </c>
      <c r="J53" s="95">
        <v>1582.0198969999999</v>
      </c>
      <c r="K53" s="95">
        <v>1563.207275</v>
      </c>
      <c r="L53" s="95">
        <v>1541.63501</v>
      </c>
      <c r="M53" s="95">
        <v>1541.702759</v>
      </c>
      <c r="N53" s="95">
        <v>1550.7772219999999</v>
      </c>
      <c r="O53" s="95">
        <v>1562.238159</v>
      </c>
      <c r="P53" s="95">
        <v>1563.9311520000001</v>
      </c>
      <c r="Q53" s="95">
        <v>1554.2780760000001</v>
      </c>
      <c r="R53" s="95">
        <v>1562.4941409999999</v>
      </c>
      <c r="S53" s="95">
        <v>1583.455933</v>
      </c>
      <c r="T53" s="95">
        <v>1603.228149</v>
      </c>
      <c r="U53" s="95">
        <v>1617.2730710000001</v>
      </c>
      <c r="V53" s="95">
        <v>1638.606689</v>
      </c>
      <c r="W53" s="95">
        <v>1666.3652340000001</v>
      </c>
      <c r="X53" s="95">
        <v>1689.419189</v>
      </c>
      <c r="Y53" s="95">
        <v>1706.203857</v>
      </c>
      <c r="Z53" s="95">
        <v>1739.084595</v>
      </c>
      <c r="AA53" s="95">
        <v>1763.224365</v>
      </c>
      <c r="AB53" s="95">
        <v>1780.9780270000001</v>
      </c>
      <c r="AC53" s="95">
        <v>1799.0812989999999</v>
      </c>
      <c r="AD53" s="95">
        <v>1820.2978519999999</v>
      </c>
      <c r="AE53" s="95">
        <v>1835.5157469999999</v>
      </c>
      <c r="AF53" s="95">
        <v>1855.924561</v>
      </c>
      <c r="AG53" s="90">
        <v>5.9160000000000003E-3</v>
      </c>
    </row>
    <row r="54" spans="1:33" ht="15" customHeight="1" x14ac:dyDescent="0.35">
      <c r="A54" s="93" t="s">
        <v>430</v>
      </c>
      <c r="B54" s="92" t="s">
        <v>126</v>
      </c>
      <c r="C54" s="95">
        <v>777.68218999999999</v>
      </c>
      <c r="D54" s="95">
        <v>783.61560099999997</v>
      </c>
      <c r="E54" s="95">
        <v>785.479919</v>
      </c>
      <c r="F54" s="95">
        <v>788.97308299999997</v>
      </c>
      <c r="G54" s="95">
        <v>781.77593999999999</v>
      </c>
      <c r="H54" s="95">
        <v>773.33514400000001</v>
      </c>
      <c r="I54" s="95">
        <v>759.40319799999997</v>
      </c>
      <c r="J54" s="95">
        <v>721.80883800000004</v>
      </c>
      <c r="K54" s="95">
        <v>715.15942399999994</v>
      </c>
      <c r="L54" s="95">
        <v>707.00170900000001</v>
      </c>
      <c r="M54" s="95">
        <v>708.09497099999999</v>
      </c>
      <c r="N54" s="95">
        <v>708.85339399999998</v>
      </c>
      <c r="O54" s="95">
        <v>668.13275099999998</v>
      </c>
      <c r="P54" s="95">
        <v>668.827271</v>
      </c>
      <c r="Q54" s="95">
        <v>670.23230000000001</v>
      </c>
      <c r="R54" s="95">
        <v>671.27685499999995</v>
      </c>
      <c r="S54" s="95">
        <v>665.09484899999995</v>
      </c>
      <c r="T54" s="95">
        <v>665.30542000000003</v>
      </c>
      <c r="U54" s="95">
        <v>664.89660600000002</v>
      </c>
      <c r="V54" s="95">
        <v>665.35595699999999</v>
      </c>
      <c r="W54" s="95">
        <v>666.54132100000004</v>
      </c>
      <c r="X54" s="95">
        <v>667.80841099999998</v>
      </c>
      <c r="Y54" s="95">
        <v>668.67492700000003</v>
      </c>
      <c r="Z54" s="95">
        <v>669.43725600000005</v>
      </c>
      <c r="AA54" s="95">
        <v>670.25537099999997</v>
      </c>
      <c r="AB54" s="95">
        <v>670.68237299999998</v>
      </c>
      <c r="AC54" s="95">
        <v>671.10790999999995</v>
      </c>
      <c r="AD54" s="95">
        <v>661.60778800000003</v>
      </c>
      <c r="AE54" s="95">
        <v>661.92895499999997</v>
      </c>
      <c r="AF54" s="95">
        <v>662.392517</v>
      </c>
      <c r="AG54" s="90">
        <v>-5.5180000000000003E-3</v>
      </c>
    </row>
    <row r="55" spans="1:33" ht="15" customHeight="1" x14ac:dyDescent="0.35">
      <c r="A55" s="93" t="s">
        <v>431</v>
      </c>
      <c r="B55" s="92" t="s">
        <v>142</v>
      </c>
      <c r="C55" s="95">
        <v>878.791382</v>
      </c>
      <c r="D55" s="95">
        <v>974.67962599999998</v>
      </c>
      <c r="E55" s="95">
        <v>1061.8519289999999</v>
      </c>
      <c r="F55" s="95">
        <v>1201.2429199999999</v>
      </c>
      <c r="G55" s="95">
        <v>1298.8636469999999</v>
      </c>
      <c r="H55" s="95">
        <v>1347.5014650000001</v>
      </c>
      <c r="I55" s="95">
        <v>1378.319702</v>
      </c>
      <c r="J55" s="95">
        <v>1425.3743899999999</v>
      </c>
      <c r="K55" s="95">
        <v>1499.5751949999999</v>
      </c>
      <c r="L55" s="95">
        <v>1562.8847659999999</v>
      </c>
      <c r="M55" s="95">
        <v>1600.368164</v>
      </c>
      <c r="N55" s="95">
        <v>1634.2193600000001</v>
      </c>
      <c r="O55" s="95">
        <v>1687.255981</v>
      </c>
      <c r="P55" s="95">
        <v>1753.991943</v>
      </c>
      <c r="Q55" s="95">
        <v>1818.7246090000001</v>
      </c>
      <c r="R55" s="95">
        <v>1874.491577</v>
      </c>
      <c r="S55" s="95">
        <v>1916.4444579999999</v>
      </c>
      <c r="T55" s="95">
        <v>1946.1279300000001</v>
      </c>
      <c r="U55" s="95">
        <v>1980.4125979999999</v>
      </c>
      <c r="V55" s="95">
        <v>2012.0500489999999</v>
      </c>
      <c r="W55" s="95">
        <v>2037.6403809999999</v>
      </c>
      <c r="X55" s="95">
        <v>2070.4326169999999</v>
      </c>
      <c r="Y55" s="95">
        <v>2113.1403810000002</v>
      </c>
      <c r="Z55" s="95">
        <v>2139.900635</v>
      </c>
      <c r="AA55" s="95">
        <v>2176.4311520000001</v>
      </c>
      <c r="AB55" s="95">
        <v>2215.0432129999999</v>
      </c>
      <c r="AC55" s="95">
        <v>2254.6433109999998</v>
      </c>
      <c r="AD55" s="95">
        <v>2297.0686040000001</v>
      </c>
      <c r="AE55" s="95">
        <v>2340.4045409999999</v>
      </c>
      <c r="AF55" s="95">
        <v>2384.6184079999998</v>
      </c>
      <c r="AG55" s="90">
        <v>3.5021999999999998E-2</v>
      </c>
    </row>
    <row r="56" spans="1:33" ht="15" customHeight="1" x14ac:dyDescent="0.35">
      <c r="A56" s="93" t="s">
        <v>432</v>
      </c>
      <c r="B56" s="92" t="s">
        <v>143</v>
      </c>
      <c r="C56" s="95">
        <v>16.131492999999999</v>
      </c>
      <c r="D56" s="95">
        <v>16.067091000000001</v>
      </c>
      <c r="E56" s="95">
        <v>17.010704</v>
      </c>
      <c r="F56" s="95">
        <v>16.839314000000002</v>
      </c>
      <c r="G56" s="95">
        <v>16.828461000000001</v>
      </c>
      <c r="H56" s="95">
        <v>16.641757999999999</v>
      </c>
      <c r="I56" s="95">
        <v>16.430541999999999</v>
      </c>
      <c r="J56" s="95">
        <v>16.098272000000001</v>
      </c>
      <c r="K56" s="95">
        <v>15.926209</v>
      </c>
      <c r="L56" s="95">
        <v>15.633497</v>
      </c>
      <c r="M56" s="95">
        <v>15.26155</v>
      </c>
      <c r="N56" s="95">
        <v>14.963141999999999</v>
      </c>
      <c r="O56" s="95">
        <v>14.836662</v>
      </c>
      <c r="P56" s="95">
        <v>14.86035</v>
      </c>
      <c r="Q56" s="95">
        <v>14.883808999999999</v>
      </c>
      <c r="R56" s="95">
        <v>14.684238000000001</v>
      </c>
      <c r="S56" s="95">
        <v>14.899931</v>
      </c>
      <c r="T56" s="95">
        <v>14.874331</v>
      </c>
      <c r="U56" s="95">
        <v>14.771440999999999</v>
      </c>
      <c r="V56" s="95">
        <v>14.690637000000001</v>
      </c>
      <c r="W56" s="95">
        <v>14.510942</v>
      </c>
      <c r="X56" s="95">
        <v>14.339687</v>
      </c>
      <c r="Y56" s="95">
        <v>13.894498</v>
      </c>
      <c r="Z56" s="95">
        <v>13.661978</v>
      </c>
      <c r="AA56" s="95">
        <v>13.495836000000001</v>
      </c>
      <c r="AB56" s="95">
        <v>13.268230000000001</v>
      </c>
      <c r="AC56" s="95">
        <v>12.727957</v>
      </c>
      <c r="AD56" s="95">
        <v>12.704677999999999</v>
      </c>
      <c r="AE56" s="95">
        <v>12.120564999999999</v>
      </c>
      <c r="AF56" s="95">
        <v>11.826344000000001</v>
      </c>
      <c r="AG56" s="90">
        <v>-1.0647999999999999E-2</v>
      </c>
    </row>
    <row r="57" spans="1:33" ht="15" customHeight="1" x14ac:dyDescent="0.3">
      <c r="A57" s="93" t="s">
        <v>433</v>
      </c>
      <c r="B57" s="96" t="s">
        <v>201</v>
      </c>
      <c r="C57" s="108">
        <v>4202.5664059999999</v>
      </c>
      <c r="D57" s="108">
        <v>4235.3808589999999</v>
      </c>
      <c r="E57" s="108">
        <v>4334.7460940000001</v>
      </c>
      <c r="F57" s="108">
        <v>4364.205078</v>
      </c>
      <c r="G57" s="108">
        <v>4400.1655270000001</v>
      </c>
      <c r="H57" s="108">
        <v>4428.2841799999997</v>
      </c>
      <c r="I57" s="108">
        <v>4449.5439450000003</v>
      </c>
      <c r="J57" s="108">
        <v>4471.4467770000001</v>
      </c>
      <c r="K57" s="108">
        <v>4498.1015619999998</v>
      </c>
      <c r="L57" s="108">
        <v>4520.2866210000002</v>
      </c>
      <c r="M57" s="108">
        <v>4549.5517579999996</v>
      </c>
      <c r="N57" s="108">
        <v>4579.0092770000001</v>
      </c>
      <c r="O57" s="108">
        <v>4609.21875</v>
      </c>
      <c r="P57" s="108">
        <v>4640.720703</v>
      </c>
      <c r="Q57" s="108">
        <v>4679.0297849999997</v>
      </c>
      <c r="R57" s="108">
        <v>4721.0791019999997</v>
      </c>
      <c r="S57" s="108">
        <v>4767.2294920000004</v>
      </c>
      <c r="T57" s="108">
        <v>4814.4819340000004</v>
      </c>
      <c r="U57" s="108">
        <v>4859.6972660000001</v>
      </c>
      <c r="V57" s="108">
        <v>4902.2583009999998</v>
      </c>
      <c r="W57" s="108">
        <v>4951.2265619999998</v>
      </c>
      <c r="X57" s="108">
        <v>5002.3505859999996</v>
      </c>
      <c r="Y57" s="108">
        <v>5054.1708980000003</v>
      </c>
      <c r="Z57" s="108">
        <v>5105.7827150000003</v>
      </c>
      <c r="AA57" s="108">
        <v>5160.3222660000001</v>
      </c>
      <c r="AB57" s="108">
        <v>5214.3740230000003</v>
      </c>
      <c r="AC57" s="108">
        <v>5268.2065430000002</v>
      </c>
      <c r="AD57" s="108">
        <v>5320.6137699999999</v>
      </c>
      <c r="AE57" s="108">
        <v>5378.5517579999996</v>
      </c>
      <c r="AF57" s="108">
        <v>5444.1518550000001</v>
      </c>
      <c r="AG57" s="97">
        <v>8.966E-3</v>
      </c>
    </row>
    <row r="58" spans="1:33" ht="15" customHeight="1" x14ac:dyDescent="0.3">
      <c r="A58" s="93" t="s">
        <v>434</v>
      </c>
      <c r="B58" s="96" t="s">
        <v>144</v>
      </c>
      <c r="C58" s="108">
        <v>4017.1264649999998</v>
      </c>
      <c r="D58" s="108">
        <v>4041.7460940000001</v>
      </c>
      <c r="E58" s="108">
        <v>4122.9785160000001</v>
      </c>
      <c r="F58" s="108">
        <v>4145.9462890000004</v>
      </c>
      <c r="G58" s="108">
        <v>4176.0166019999997</v>
      </c>
      <c r="H58" s="108">
        <v>4197.3359380000002</v>
      </c>
      <c r="I58" s="108">
        <v>4212.8227539999998</v>
      </c>
      <c r="J58" s="108">
        <v>4229.2573240000002</v>
      </c>
      <c r="K58" s="108">
        <v>4249.9580079999996</v>
      </c>
      <c r="L58" s="108">
        <v>4266.8486329999996</v>
      </c>
      <c r="M58" s="108">
        <v>4291.2241210000002</v>
      </c>
      <c r="N58" s="108">
        <v>4314.8876950000003</v>
      </c>
      <c r="O58" s="108">
        <v>4338.8579099999997</v>
      </c>
      <c r="P58" s="108">
        <v>4363.7890619999998</v>
      </c>
      <c r="Q58" s="108">
        <v>4396.4912109999996</v>
      </c>
      <c r="R58" s="108">
        <v>4431.5527339999999</v>
      </c>
      <c r="S58" s="108">
        <v>4470.3374020000001</v>
      </c>
      <c r="T58" s="108">
        <v>4510.5029299999997</v>
      </c>
      <c r="U58" s="108">
        <v>4547.4438479999999</v>
      </c>
      <c r="V58" s="108">
        <v>4581.611328</v>
      </c>
      <c r="W58" s="108">
        <v>4622.3842770000001</v>
      </c>
      <c r="X58" s="108">
        <v>4664.4428710000002</v>
      </c>
      <c r="Y58" s="108">
        <v>4706.8461909999996</v>
      </c>
      <c r="Z58" s="108">
        <v>4749.5102539999998</v>
      </c>
      <c r="AA58" s="108">
        <v>4794.0595700000003</v>
      </c>
      <c r="AB58" s="108">
        <v>4836.7045900000003</v>
      </c>
      <c r="AC58" s="108">
        <v>4880.5649409999996</v>
      </c>
      <c r="AD58" s="108">
        <v>4921.3715819999998</v>
      </c>
      <c r="AE58" s="108">
        <v>4967.8862300000001</v>
      </c>
      <c r="AF58" s="108">
        <v>5022.4497069999998</v>
      </c>
      <c r="AG58" s="97">
        <v>7.731E-3</v>
      </c>
    </row>
    <row r="60" spans="1:33" ht="15" customHeight="1" x14ac:dyDescent="0.3">
      <c r="A60" s="93" t="s">
        <v>435</v>
      </c>
      <c r="B60" s="96" t="s">
        <v>145</v>
      </c>
      <c r="C60" s="108">
        <v>62.553013</v>
      </c>
      <c r="D60" s="108">
        <v>47.219009</v>
      </c>
      <c r="E60" s="108">
        <v>40.623641999999997</v>
      </c>
      <c r="F60" s="108">
        <v>41.481921999999997</v>
      </c>
      <c r="G60" s="108">
        <v>38.587069999999997</v>
      </c>
      <c r="H60" s="108">
        <v>40.027633999999999</v>
      </c>
      <c r="I60" s="108">
        <v>44.062072999999998</v>
      </c>
      <c r="J60" s="108">
        <v>46.434555000000003</v>
      </c>
      <c r="K60" s="108">
        <v>47.252547999999997</v>
      </c>
      <c r="L60" s="108">
        <v>49.05827</v>
      </c>
      <c r="M60" s="108">
        <v>46.876511000000001</v>
      </c>
      <c r="N60" s="108">
        <v>47.976512999999997</v>
      </c>
      <c r="O60" s="108">
        <v>46.660815999999997</v>
      </c>
      <c r="P60" s="108">
        <v>48.101311000000003</v>
      </c>
      <c r="Q60" s="108">
        <v>46.620674000000001</v>
      </c>
      <c r="R60" s="108">
        <v>45.749447000000004</v>
      </c>
      <c r="S60" s="108">
        <v>45.057338999999999</v>
      </c>
      <c r="T60" s="108">
        <v>45.310993000000003</v>
      </c>
      <c r="U60" s="108">
        <v>46.143089000000003</v>
      </c>
      <c r="V60" s="108">
        <v>46.427157999999999</v>
      </c>
      <c r="W60" s="108">
        <v>45.068877999999998</v>
      </c>
      <c r="X60" s="108">
        <v>44.317230000000002</v>
      </c>
      <c r="Y60" s="108">
        <v>43.557293000000001</v>
      </c>
      <c r="Z60" s="108">
        <v>44.351261000000001</v>
      </c>
      <c r="AA60" s="108">
        <v>43.388587999999999</v>
      </c>
      <c r="AB60" s="108">
        <v>43.541924000000002</v>
      </c>
      <c r="AC60" s="108">
        <v>43.550758000000002</v>
      </c>
      <c r="AD60" s="108">
        <v>43.719665999999997</v>
      </c>
      <c r="AE60" s="108">
        <v>43.768509000000002</v>
      </c>
      <c r="AF60" s="108">
        <v>43.881573000000003</v>
      </c>
      <c r="AG60" s="97">
        <v>-1.2149999999999999E-2</v>
      </c>
    </row>
    <row r="62" spans="1:33" ht="15" customHeight="1" x14ac:dyDescent="0.3">
      <c r="B62" s="96" t="s">
        <v>146</v>
      </c>
    </row>
    <row r="63" spans="1:33" ht="15" customHeight="1" x14ac:dyDescent="0.35">
      <c r="A63" s="93" t="s">
        <v>436</v>
      </c>
      <c r="B63" s="92" t="s">
        <v>147</v>
      </c>
      <c r="C63" s="95">
        <v>1490.3607179999999</v>
      </c>
      <c r="D63" s="95">
        <v>1462.0670170000001</v>
      </c>
      <c r="E63" s="95">
        <v>1503.6263429999999</v>
      </c>
      <c r="F63" s="95">
        <v>1516.553345</v>
      </c>
      <c r="G63" s="95">
        <v>1528.7508539999999</v>
      </c>
      <c r="H63" s="95">
        <v>1538.544067</v>
      </c>
      <c r="I63" s="95">
        <v>1545.331909</v>
      </c>
      <c r="J63" s="95">
        <v>1551.8770750000001</v>
      </c>
      <c r="K63" s="95">
        <v>1558.5203859999999</v>
      </c>
      <c r="L63" s="95">
        <v>1565.1721190000001</v>
      </c>
      <c r="M63" s="95">
        <v>1572.0792240000001</v>
      </c>
      <c r="N63" s="95">
        <v>1579.6944579999999</v>
      </c>
      <c r="O63" s="95">
        <v>1587.423828</v>
      </c>
      <c r="P63" s="95">
        <v>1595.572876</v>
      </c>
      <c r="Q63" s="95">
        <v>1606.219116</v>
      </c>
      <c r="R63" s="95">
        <v>1618.23999</v>
      </c>
      <c r="S63" s="95">
        <v>1631.9456789999999</v>
      </c>
      <c r="T63" s="95">
        <v>1646.1323239999999</v>
      </c>
      <c r="U63" s="95">
        <v>1659.446655</v>
      </c>
      <c r="V63" s="95">
        <v>1671.4716800000001</v>
      </c>
      <c r="W63" s="95">
        <v>1683.8394780000001</v>
      </c>
      <c r="X63" s="95">
        <v>1696.62085</v>
      </c>
      <c r="Y63" s="95">
        <v>1709.6754149999999</v>
      </c>
      <c r="Z63" s="95">
        <v>1724.3291019999999</v>
      </c>
      <c r="AA63" s="95">
        <v>1738.9682620000001</v>
      </c>
      <c r="AB63" s="95">
        <v>1753.618774</v>
      </c>
      <c r="AC63" s="95">
        <v>1768.411865</v>
      </c>
      <c r="AD63" s="95">
        <v>1782.854126</v>
      </c>
      <c r="AE63" s="95">
        <v>1797.9570309999999</v>
      </c>
      <c r="AF63" s="95">
        <v>1814.8610839999999</v>
      </c>
      <c r="AG63" s="90">
        <v>6.816E-3</v>
      </c>
    </row>
    <row r="64" spans="1:33" ht="15" customHeight="1" x14ac:dyDescent="0.35">
      <c r="A64" s="93" t="s">
        <v>437</v>
      </c>
      <c r="B64" s="92" t="s">
        <v>148</v>
      </c>
      <c r="C64" s="95">
        <v>1318.7407229999999</v>
      </c>
      <c r="D64" s="95">
        <v>1330.58374</v>
      </c>
      <c r="E64" s="95">
        <v>1341.428345</v>
      </c>
      <c r="F64" s="95">
        <v>1340.3782960000001</v>
      </c>
      <c r="G64" s="95">
        <v>1340.497314</v>
      </c>
      <c r="H64" s="95">
        <v>1337.671509</v>
      </c>
      <c r="I64" s="95">
        <v>1340.3867190000001</v>
      </c>
      <c r="J64" s="95">
        <v>1342.864746</v>
      </c>
      <c r="K64" s="95">
        <v>1345.537476</v>
      </c>
      <c r="L64" s="95">
        <v>1346.755371</v>
      </c>
      <c r="M64" s="95">
        <v>1349.1895750000001</v>
      </c>
      <c r="N64" s="95">
        <v>1353.5904539999999</v>
      </c>
      <c r="O64" s="95">
        <v>1357.982178</v>
      </c>
      <c r="P64" s="95">
        <v>1363.3054199999999</v>
      </c>
      <c r="Q64" s="95">
        <v>1371.2470699999999</v>
      </c>
      <c r="R64" s="95">
        <v>1379.2042240000001</v>
      </c>
      <c r="S64" s="95">
        <v>1387.8376459999999</v>
      </c>
      <c r="T64" s="95">
        <v>1397.7733149999999</v>
      </c>
      <c r="U64" s="95">
        <v>1406.6839600000001</v>
      </c>
      <c r="V64" s="95">
        <v>1414.8374020000001</v>
      </c>
      <c r="W64" s="95">
        <v>1425.0859379999999</v>
      </c>
      <c r="X64" s="95">
        <v>1435.4216309999999</v>
      </c>
      <c r="Y64" s="95">
        <v>1446.0858149999999</v>
      </c>
      <c r="Z64" s="95">
        <v>1458.705811</v>
      </c>
      <c r="AA64" s="95">
        <v>1470.6195070000001</v>
      </c>
      <c r="AB64" s="95">
        <v>1482.187134</v>
      </c>
      <c r="AC64" s="95">
        <v>1495.7285159999999</v>
      </c>
      <c r="AD64" s="95">
        <v>1508.5579829999999</v>
      </c>
      <c r="AE64" s="95">
        <v>1522.352173</v>
      </c>
      <c r="AF64" s="95">
        <v>1537.9532469999999</v>
      </c>
      <c r="AG64" s="90">
        <v>5.3169999999999997E-3</v>
      </c>
    </row>
    <row r="65" spans="1:33" ht="15" customHeight="1" x14ac:dyDescent="0.35">
      <c r="A65" s="93" t="s">
        <v>438</v>
      </c>
      <c r="B65" s="92" t="s">
        <v>149</v>
      </c>
      <c r="C65" s="95">
        <v>981.15417500000001</v>
      </c>
      <c r="D65" s="95">
        <v>1005.024719</v>
      </c>
      <c r="E65" s="95">
        <v>1021.129761</v>
      </c>
      <c r="F65" s="95">
        <v>1029.4814449999999</v>
      </c>
      <c r="G65" s="95">
        <v>1040.1202390000001</v>
      </c>
      <c r="H65" s="95">
        <v>1048.9698490000001</v>
      </c>
      <c r="I65" s="95">
        <v>1052.6480710000001</v>
      </c>
      <c r="J65" s="95">
        <v>1056.9794919999999</v>
      </c>
      <c r="K65" s="95">
        <v>1063.3916019999999</v>
      </c>
      <c r="L65" s="95">
        <v>1069.2502440000001</v>
      </c>
      <c r="M65" s="95">
        <v>1075.3204350000001</v>
      </c>
      <c r="N65" s="95">
        <v>1081.8363039999999</v>
      </c>
      <c r="O65" s="95">
        <v>1086.9094239999999</v>
      </c>
      <c r="P65" s="95">
        <v>1091.8630370000001</v>
      </c>
      <c r="Q65" s="95">
        <v>1097.6617429999999</v>
      </c>
      <c r="R65" s="95">
        <v>1103.761841</v>
      </c>
      <c r="S65" s="95">
        <v>1112.118774</v>
      </c>
      <c r="T65" s="95">
        <v>1120.7452390000001</v>
      </c>
      <c r="U65" s="95">
        <v>1128</v>
      </c>
      <c r="V65" s="95">
        <v>1134.6420900000001</v>
      </c>
      <c r="W65" s="95">
        <v>1143.6976320000001</v>
      </c>
      <c r="X65" s="95">
        <v>1153.487061</v>
      </c>
      <c r="Y65" s="95">
        <v>1162.8984379999999</v>
      </c>
      <c r="Z65" s="95">
        <v>1171.024658</v>
      </c>
      <c r="AA65" s="95">
        <v>1178.787476</v>
      </c>
      <c r="AB65" s="95">
        <v>1187.547241</v>
      </c>
      <c r="AC65" s="95">
        <v>1194.303345</v>
      </c>
      <c r="AD65" s="95">
        <v>1198.1552730000001</v>
      </c>
      <c r="AE65" s="95">
        <v>1205.4826660000001</v>
      </c>
      <c r="AF65" s="95">
        <v>1217.4959719999999</v>
      </c>
      <c r="AG65" s="90">
        <v>7.4700000000000001E-3</v>
      </c>
    </row>
    <row r="66" spans="1:33" ht="14.5" x14ac:dyDescent="0.35">
      <c r="A66" s="93" t="s">
        <v>439</v>
      </c>
      <c r="B66" s="92" t="s">
        <v>150</v>
      </c>
      <c r="C66" s="95">
        <v>12.948790000000001</v>
      </c>
      <c r="D66" s="95">
        <v>16.509606999999999</v>
      </c>
      <c r="E66" s="95">
        <v>20.292669</v>
      </c>
      <c r="F66" s="95">
        <v>24.278189000000001</v>
      </c>
      <c r="G66" s="95">
        <v>28.427672999999999</v>
      </c>
      <c r="H66" s="95">
        <v>32.725150999999997</v>
      </c>
      <c r="I66" s="95">
        <v>37.007987999999997</v>
      </c>
      <c r="J66" s="95">
        <v>41.218395000000001</v>
      </c>
      <c r="K66" s="95">
        <v>45.448124</v>
      </c>
      <c r="L66" s="95">
        <v>49.776802000000004</v>
      </c>
      <c r="M66" s="95">
        <v>54.194130000000001</v>
      </c>
      <c r="N66" s="95">
        <v>58.585270000000001</v>
      </c>
      <c r="O66" s="95">
        <v>63.047359</v>
      </c>
      <c r="P66" s="95">
        <v>67.555510999999996</v>
      </c>
      <c r="Q66" s="95">
        <v>72.068115000000006</v>
      </c>
      <c r="R66" s="95">
        <v>76.628692999999998</v>
      </c>
      <c r="S66" s="95">
        <v>81.268332999999998</v>
      </c>
      <c r="T66" s="95">
        <v>85.953429999999997</v>
      </c>
      <c r="U66" s="95">
        <v>90.691299000000001</v>
      </c>
      <c r="V66" s="95">
        <v>95.488349999999997</v>
      </c>
      <c r="W66" s="95">
        <v>100.26148999999999</v>
      </c>
      <c r="X66" s="95">
        <v>105.033951</v>
      </c>
      <c r="Y66" s="95">
        <v>109.915283</v>
      </c>
      <c r="Z66" s="95">
        <v>114.89492</v>
      </c>
      <c r="AA66" s="95">
        <v>119.936058</v>
      </c>
      <c r="AB66" s="95">
        <v>124.96225</v>
      </c>
      <c r="AC66" s="95">
        <v>130.002838</v>
      </c>
      <c r="AD66" s="95">
        <v>135.069107</v>
      </c>
      <c r="AE66" s="95">
        <v>140.26664700000001</v>
      </c>
      <c r="AF66" s="95">
        <v>145.683121</v>
      </c>
      <c r="AG66" s="90">
        <v>8.7044999999999997E-2</v>
      </c>
    </row>
    <row r="67" spans="1:33" ht="15" customHeight="1" x14ac:dyDescent="0.3">
      <c r="A67" s="93" t="s">
        <v>440</v>
      </c>
      <c r="B67" s="96" t="s">
        <v>151</v>
      </c>
      <c r="C67" s="108">
        <v>3803.2041020000001</v>
      </c>
      <c r="D67" s="108">
        <v>3814.1848140000002</v>
      </c>
      <c r="E67" s="108">
        <v>3886.477539</v>
      </c>
      <c r="F67" s="108">
        <v>3910.6914059999999</v>
      </c>
      <c r="G67" s="108">
        <v>3937.7958979999999</v>
      </c>
      <c r="H67" s="108">
        <v>3957.9108890000002</v>
      </c>
      <c r="I67" s="108">
        <v>3975.375</v>
      </c>
      <c r="J67" s="108">
        <v>3992.939453</v>
      </c>
      <c r="K67" s="108">
        <v>4012.8972170000002</v>
      </c>
      <c r="L67" s="108">
        <v>4030.9541020000001</v>
      </c>
      <c r="M67" s="108">
        <v>4050.7834469999998</v>
      </c>
      <c r="N67" s="108">
        <v>4073.7065429999998</v>
      </c>
      <c r="O67" s="108">
        <v>4095.3627929999998</v>
      </c>
      <c r="P67" s="108">
        <v>4118.296875</v>
      </c>
      <c r="Q67" s="108">
        <v>4147.1962890000004</v>
      </c>
      <c r="R67" s="108">
        <v>4177.8349609999996</v>
      </c>
      <c r="S67" s="108">
        <v>4213.1704099999997</v>
      </c>
      <c r="T67" s="108">
        <v>4250.6044920000004</v>
      </c>
      <c r="U67" s="108">
        <v>4284.8217770000001</v>
      </c>
      <c r="V67" s="108">
        <v>4316.4389650000003</v>
      </c>
      <c r="W67" s="108">
        <v>4352.8842770000001</v>
      </c>
      <c r="X67" s="108">
        <v>4390.5634769999997</v>
      </c>
      <c r="Y67" s="108">
        <v>4428.5742190000001</v>
      </c>
      <c r="Z67" s="108">
        <v>4468.9541019999997</v>
      </c>
      <c r="AA67" s="108">
        <v>4508.3115230000003</v>
      </c>
      <c r="AB67" s="108">
        <v>4548.3154299999997</v>
      </c>
      <c r="AC67" s="108">
        <v>4588.4462890000004</v>
      </c>
      <c r="AD67" s="108">
        <v>4624.6362300000001</v>
      </c>
      <c r="AE67" s="108">
        <v>4666.0581050000001</v>
      </c>
      <c r="AF67" s="108">
        <v>4715.9936520000001</v>
      </c>
      <c r="AG67" s="97">
        <v>7.4450000000000002E-3</v>
      </c>
    </row>
    <row r="68" spans="1:33" ht="15" customHeight="1" x14ac:dyDescent="0.35">
      <c r="A68" s="93" t="s">
        <v>441</v>
      </c>
      <c r="B68" s="92" t="s">
        <v>152</v>
      </c>
      <c r="C68" s="95">
        <v>185.43995699999999</v>
      </c>
      <c r="D68" s="95">
        <v>193.63500999999999</v>
      </c>
      <c r="E68" s="95">
        <v>211.76745600000001</v>
      </c>
      <c r="F68" s="95">
        <v>218.25869800000001</v>
      </c>
      <c r="G68" s="95">
        <v>224.148819</v>
      </c>
      <c r="H68" s="95">
        <v>230.947891</v>
      </c>
      <c r="I68" s="95">
        <v>236.72112999999999</v>
      </c>
      <c r="J68" s="95">
        <v>242.18962099999999</v>
      </c>
      <c r="K68" s="95">
        <v>248.14364599999999</v>
      </c>
      <c r="L68" s="95">
        <v>253.43765300000001</v>
      </c>
      <c r="M68" s="95">
        <v>258.32751500000001</v>
      </c>
      <c r="N68" s="95">
        <v>264.12124599999999</v>
      </c>
      <c r="O68" s="95">
        <v>270.36071800000002</v>
      </c>
      <c r="P68" s="95">
        <v>276.93158</v>
      </c>
      <c r="Q68" s="95">
        <v>282.53829999999999</v>
      </c>
      <c r="R68" s="95">
        <v>289.526276</v>
      </c>
      <c r="S68" s="95">
        <v>296.89221199999997</v>
      </c>
      <c r="T68" s="95">
        <v>303.97924799999998</v>
      </c>
      <c r="U68" s="95">
        <v>312.25351000000001</v>
      </c>
      <c r="V68" s="95">
        <v>320.64727800000003</v>
      </c>
      <c r="W68" s="95">
        <v>328.84201000000002</v>
      </c>
      <c r="X68" s="95">
        <v>337.907623</v>
      </c>
      <c r="Y68" s="95">
        <v>347.324341</v>
      </c>
      <c r="Z68" s="95">
        <v>356.2724</v>
      </c>
      <c r="AA68" s="95">
        <v>366.26211499999999</v>
      </c>
      <c r="AB68" s="95">
        <v>377.66949499999998</v>
      </c>
      <c r="AC68" s="95">
        <v>387.64150999999998</v>
      </c>
      <c r="AD68" s="95">
        <v>399.24185199999999</v>
      </c>
      <c r="AE68" s="95">
        <v>410.66531400000002</v>
      </c>
      <c r="AF68" s="95">
        <v>421.70178199999998</v>
      </c>
      <c r="AG68" s="90">
        <v>2.8735E-2</v>
      </c>
    </row>
    <row r="69" spans="1:33" ht="15" customHeight="1" x14ac:dyDescent="0.3">
      <c r="A69" s="93" t="s">
        <v>442</v>
      </c>
      <c r="B69" s="96" t="s">
        <v>153</v>
      </c>
      <c r="C69" s="108">
        <v>3988.6440429999998</v>
      </c>
      <c r="D69" s="108">
        <v>4007.8198240000002</v>
      </c>
      <c r="E69" s="108">
        <v>4098.2451170000004</v>
      </c>
      <c r="F69" s="108">
        <v>4128.9501950000003</v>
      </c>
      <c r="G69" s="108">
        <v>4161.9448240000002</v>
      </c>
      <c r="H69" s="108">
        <v>4188.8588870000003</v>
      </c>
      <c r="I69" s="108">
        <v>4212.0961909999996</v>
      </c>
      <c r="J69" s="108">
        <v>4235.1289059999999</v>
      </c>
      <c r="K69" s="108">
        <v>4261.0410160000001</v>
      </c>
      <c r="L69" s="108">
        <v>4284.3916019999997</v>
      </c>
      <c r="M69" s="108">
        <v>4309.1108400000003</v>
      </c>
      <c r="N69" s="108">
        <v>4337.8276370000003</v>
      </c>
      <c r="O69" s="108">
        <v>4365.7236329999996</v>
      </c>
      <c r="P69" s="108">
        <v>4395.2285160000001</v>
      </c>
      <c r="Q69" s="108">
        <v>4429.734375</v>
      </c>
      <c r="R69" s="108">
        <v>4467.361328</v>
      </c>
      <c r="S69" s="108">
        <v>4510.0625</v>
      </c>
      <c r="T69" s="108">
        <v>4554.5839839999999</v>
      </c>
      <c r="U69" s="108">
        <v>4597.0751950000003</v>
      </c>
      <c r="V69" s="108">
        <v>4637.0864259999998</v>
      </c>
      <c r="W69" s="108">
        <v>4681.7260740000002</v>
      </c>
      <c r="X69" s="108">
        <v>4728.4711909999996</v>
      </c>
      <c r="Y69" s="108">
        <v>4775.8984380000002</v>
      </c>
      <c r="Z69" s="108">
        <v>4825.2265619999998</v>
      </c>
      <c r="AA69" s="108">
        <v>4874.5737300000001</v>
      </c>
      <c r="AB69" s="108">
        <v>4925.9848629999997</v>
      </c>
      <c r="AC69" s="108">
        <v>4976.0878910000001</v>
      </c>
      <c r="AD69" s="108">
        <v>5023.8779299999997</v>
      </c>
      <c r="AE69" s="108">
        <v>5076.7236329999996</v>
      </c>
      <c r="AF69" s="108">
        <v>5137.6953119999998</v>
      </c>
      <c r="AG69" s="97">
        <v>8.7679999999999998E-3</v>
      </c>
    </row>
    <row r="71" spans="1:33" ht="15" customHeight="1" x14ac:dyDescent="0.3">
      <c r="B71" s="96" t="s">
        <v>154</v>
      </c>
    </row>
    <row r="72" spans="1:33" ht="15" customHeight="1" x14ac:dyDescent="0.3">
      <c r="B72" s="96" t="s">
        <v>679</v>
      </c>
    </row>
    <row r="73" spans="1:33" ht="14.5" x14ac:dyDescent="0.35">
      <c r="A73" s="93" t="s">
        <v>443</v>
      </c>
      <c r="B73" s="92" t="s">
        <v>147</v>
      </c>
      <c r="C73" s="91">
        <v>13.204668</v>
      </c>
      <c r="D73" s="91">
        <v>13.198919999999999</v>
      </c>
      <c r="E73" s="91">
        <v>13.113318</v>
      </c>
      <c r="F73" s="91">
        <v>12.846591999999999</v>
      </c>
      <c r="G73" s="91">
        <v>12.796084</v>
      </c>
      <c r="H73" s="91">
        <v>12.791221999999999</v>
      </c>
      <c r="I73" s="91">
        <v>12.833588000000001</v>
      </c>
      <c r="J73" s="91">
        <v>12.891199</v>
      </c>
      <c r="K73" s="91">
        <v>12.947025999999999</v>
      </c>
      <c r="L73" s="91">
        <v>12.982016</v>
      </c>
      <c r="M73" s="91">
        <v>13.041229</v>
      </c>
      <c r="N73" s="91">
        <v>13.087028999999999</v>
      </c>
      <c r="O73" s="91">
        <v>13.172231999999999</v>
      </c>
      <c r="P73" s="91">
        <v>13.234403</v>
      </c>
      <c r="Q73" s="91">
        <v>13.179122</v>
      </c>
      <c r="R73" s="91">
        <v>13.164370999999999</v>
      </c>
      <c r="S73" s="91">
        <v>13.112159</v>
      </c>
      <c r="T73" s="91">
        <v>13.059194</v>
      </c>
      <c r="U73" s="91">
        <v>13.071374</v>
      </c>
      <c r="V73" s="91">
        <v>13.075870999999999</v>
      </c>
      <c r="W73" s="91">
        <v>13.043702</v>
      </c>
      <c r="X73" s="91">
        <v>13.050395</v>
      </c>
      <c r="Y73" s="91">
        <v>13.028461</v>
      </c>
      <c r="Z73" s="91">
        <v>12.954947000000001</v>
      </c>
      <c r="AA73" s="91">
        <v>12.965469000000001</v>
      </c>
      <c r="AB73" s="91">
        <v>12.952467</v>
      </c>
      <c r="AC73" s="91">
        <v>12.928181</v>
      </c>
      <c r="AD73" s="91">
        <v>12.947739</v>
      </c>
      <c r="AE73" s="91">
        <v>12.922132</v>
      </c>
      <c r="AF73" s="91">
        <v>12.839005999999999</v>
      </c>
      <c r="AG73" s="90">
        <v>-9.68E-4</v>
      </c>
    </row>
    <row r="74" spans="1:33" ht="15" customHeight="1" x14ac:dyDescent="0.35">
      <c r="A74" s="93" t="s">
        <v>444</v>
      </c>
      <c r="B74" s="92" t="s">
        <v>148</v>
      </c>
      <c r="C74" s="91">
        <v>11.321512999999999</v>
      </c>
      <c r="D74" s="91">
        <v>11.286731</v>
      </c>
      <c r="E74" s="91">
        <v>11.000741</v>
      </c>
      <c r="F74" s="91">
        <v>10.704583</v>
      </c>
      <c r="G74" s="91">
        <v>10.655177999999999</v>
      </c>
      <c r="H74" s="91">
        <v>10.625522</v>
      </c>
      <c r="I74" s="91">
        <v>10.633972</v>
      </c>
      <c r="J74" s="91">
        <v>10.651104999999999</v>
      </c>
      <c r="K74" s="91">
        <v>10.669845</v>
      </c>
      <c r="L74" s="91">
        <v>10.666556</v>
      </c>
      <c r="M74" s="91">
        <v>10.69725</v>
      </c>
      <c r="N74" s="91">
        <v>10.689818000000001</v>
      </c>
      <c r="O74" s="91">
        <v>10.746161000000001</v>
      </c>
      <c r="P74" s="91">
        <v>10.770409000000001</v>
      </c>
      <c r="Q74" s="91">
        <v>10.683289</v>
      </c>
      <c r="R74" s="91">
        <v>10.638019</v>
      </c>
      <c r="S74" s="91">
        <v>10.564420999999999</v>
      </c>
      <c r="T74" s="91">
        <v>10.483219</v>
      </c>
      <c r="U74" s="91">
        <v>10.48368</v>
      </c>
      <c r="V74" s="91">
        <v>10.462956</v>
      </c>
      <c r="W74" s="91">
        <v>10.396583</v>
      </c>
      <c r="X74" s="91">
        <v>10.377704</v>
      </c>
      <c r="Y74" s="91">
        <v>10.347678</v>
      </c>
      <c r="Z74" s="91">
        <v>10.243176999999999</v>
      </c>
      <c r="AA74" s="91">
        <v>10.236178000000001</v>
      </c>
      <c r="AB74" s="91">
        <v>10.208999</v>
      </c>
      <c r="AC74" s="91">
        <v>10.153028000000001</v>
      </c>
      <c r="AD74" s="91">
        <v>10.160584</v>
      </c>
      <c r="AE74" s="91">
        <v>10.127776000000001</v>
      </c>
      <c r="AF74" s="91">
        <v>10.033151</v>
      </c>
      <c r="AG74" s="90">
        <v>-4.1570000000000001E-3</v>
      </c>
    </row>
    <row r="75" spans="1:33" ht="15" customHeight="1" x14ac:dyDescent="0.35">
      <c r="A75" s="93" t="s">
        <v>445</v>
      </c>
      <c r="B75" s="92" t="s">
        <v>149</v>
      </c>
      <c r="C75" s="91">
        <v>7.4821429999999998</v>
      </c>
      <c r="D75" s="91">
        <v>7.4156219999999999</v>
      </c>
      <c r="E75" s="91">
        <v>7.0992249999999997</v>
      </c>
      <c r="F75" s="91">
        <v>6.8603680000000002</v>
      </c>
      <c r="G75" s="91">
        <v>6.780373</v>
      </c>
      <c r="H75" s="91">
        <v>6.703449</v>
      </c>
      <c r="I75" s="91">
        <v>6.7005999999999997</v>
      </c>
      <c r="J75" s="91">
        <v>6.7297960000000003</v>
      </c>
      <c r="K75" s="91">
        <v>6.7376690000000004</v>
      </c>
      <c r="L75" s="91">
        <v>6.7482660000000001</v>
      </c>
      <c r="M75" s="91">
        <v>6.7532819999999996</v>
      </c>
      <c r="N75" s="91">
        <v>6.7615449999999999</v>
      </c>
      <c r="O75" s="91">
        <v>6.7759080000000003</v>
      </c>
      <c r="P75" s="91">
        <v>6.7815190000000003</v>
      </c>
      <c r="Q75" s="91">
        <v>6.7249670000000004</v>
      </c>
      <c r="R75" s="91">
        <v>6.7070920000000003</v>
      </c>
      <c r="S75" s="91">
        <v>6.6589710000000002</v>
      </c>
      <c r="T75" s="91">
        <v>6.6230630000000001</v>
      </c>
      <c r="U75" s="91">
        <v>6.6105739999999997</v>
      </c>
      <c r="V75" s="91">
        <v>6.5969220000000002</v>
      </c>
      <c r="W75" s="91">
        <v>6.571123</v>
      </c>
      <c r="X75" s="91">
        <v>6.546055</v>
      </c>
      <c r="Y75" s="91">
        <v>6.5103070000000001</v>
      </c>
      <c r="Z75" s="91">
        <v>6.4588939999999999</v>
      </c>
      <c r="AA75" s="91">
        <v>6.4372360000000004</v>
      </c>
      <c r="AB75" s="91">
        <v>6.4162869999999996</v>
      </c>
      <c r="AC75" s="91">
        <v>6.3958279999999998</v>
      </c>
      <c r="AD75" s="91">
        <v>6.3893990000000001</v>
      </c>
      <c r="AE75" s="91">
        <v>6.3693049999999998</v>
      </c>
      <c r="AF75" s="91">
        <v>6.330552</v>
      </c>
      <c r="AG75" s="90">
        <v>-5.7470000000000004E-3</v>
      </c>
    </row>
    <row r="76" spans="1:33" ht="15" customHeight="1" x14ac:dyDescent="0.35">
      <c r="A76" s="93" t="s">
        <v>446</v>
      </c>
      <c r="B76" s="92" t="s">
        <v>150</v>
      </c>
      <c r="C76" s="91">
        <v>13.295882000000001</v>
      </c>
      <c r="D76" s="91">
        <v>13.524380000000001</v>
      </c>
      <c r="E76" s="91">
        <v>13.053941999999999</v>
      </c>
      <c r="F76" s="91">
        <v>12.685942000000001</v>
      </c>
      <c r="G76" s="91">
        <v>12.697647</v>
      </c>
      <c r="H76" s="91">
        <v>12.802761</v>
      </c>
      <c r="I76" s="91">
        <v>12.838901</v>
      </c>
      <c r="J76" s="91">
        <v>12.866040999999999</v>
      </c>
      <c r="K76" s="91">
        <v>12.878111000000001</v>
      </c>
      <c r="L76" s="91">
        <v>12.821172000000001</v>
      </c>
      <c r="M76" s="91">
        <v>12.853887</v>
      </c>
      <c r="N76" s="91">
        <v>12.884776</v>
      </c>
      <c r="O76" s="91">
        <v>12.920756000000001</v>
      </c>
      <c r="P76" s="91">
        <v>12.906034</v>
      </c>
      <c r="Q76" s="91">
        <v>12.797231999999999</v>
      </c>
      <c r="R76" s="91">
        <v>12.703999</v>
      </c>
      <c r="S76" s="91">
        <v>12.629092999999999</v>
      </c>
      <c r="T76" s="91">
        <v>12.553985000000001</v>
      </c>
      <c r="U76" s="91">
        <v>12.484920000000001</v>
      </c>
      <c r="V76" s="91">
        <v>12.428535999999999</v>
      </c>
      <c r="W76" s="91">
        <v>12.361684</v>
      </c>
      <c r="X76" s="91">
        <v>12.300412</v>
      </c>
      <c r="Y76" s="91">
        <v>12.213105000000001</v>
      </c>
      <c r="Z76" s="91">
        <v>12.128054000000001</v>
      </c>
      <c r="AA76" s="91">
        <v>12.076079</v>
      </c>
      <c r="AB76" s="91">
        <v>12.015777</v>
      </c>
      <c r="AC76" s="91">
        <v>11.942313</v>
      </c>
      <c r="AD76" s="91">
        <v>11.885674</v>
      </c>
      <c r="AE76" s="91">
        <v>11.824767</v>
      </c>
      <c r="AF76" s="91">
        <v>11.749321</v>
      </c>
      <c r="AG76" s="90">
        <v>-4.2550000000000001E-3</v>
      </c>
    </row>
    <row r="77" spans="1:33" ht="15" customHeight="1" x14ac:dyDescent="0.3">
      <c r="A77" s="93" t="s">
        <v>447</v>
      </c>
      <c r="B77" s="96" t="s">
        <v>155</v>
      </c>
      <c r="C77" s="107">
        <v>11.075704999999999</v>
      </c>
      <c r="D77" s="107">
        <v>11.009380999999999</v>
      </c>
      <c r="E77" s="107">
        <v>10.803708</v>
      </c>
      <c r="F77" s="107">
        <v>10.535565999999999</v>
      </c>
      <c r="G77" s="107">
        <v>10.477593000000001</v>
      </c>
      <c r="H77" s="107">
        <v>10.445914999999999</v>
      </c>
      <c r="I77" s="107">
        <v>10.468019999999999</v>
      </c>
      <c r="J77" s="107">
        <v>10.506577</v>
      </c>
      <c r="K77" s="107">
        <v>10.537261000000001</v>
      </c>
      <c r="L77" s="107">
        <v>10.552866</v>
      </c>
      <c r="M77" s="107">
        <v>10.588819000000001</v>
      </c>
      <c r="N77" s="107">
        <v>10.607756</v>
      </c>
      <c r="O77" s="107">
        <v>10.666314</v>
      </c>
      <c r="P77" s="107">
        <v>10.702524</v>
      </c>
      <c r="Q77" s="107">
        <v>10.638994</v>
      </c>
      <c r="R77" s="107">
        <v>10.615938999999999</v>
      </c>
      <c r="S77" s="107">
        <v>10.560205</v>
      </c>
      <c r="T77" s="107">
        <v>10.504894</v>
      </c>
      <c r="U77" s="107">
        <v>10.508597999999999</v>
      </c>
      <c r="V77" s="107">
        <v>10.502003999999999</v>
      </c>
      <c r="W77" s="107">
        <v>10.460717000000001</v>
      </c>
      <c r="X77" s="107">
        <v>10.449843</v>
      </c>
      <c r="Y77" s="107">
        <v>10.421255</v>
      </c>
      <c r="Z77" s="107">
        <v>10.346347</v>
      </c>
      <c r="AA77" s="107">
        <v>10.344573</v>
      </c>
      <c r="AB77" s="107">
        <v>10.326129999999999</v>
      </c>
      <c r="AC77" s="107">
        <v>10.295339999999999</v>
      </c>
      <c r="AD77" s="107">
        <v>10.308408999999999</v>
      </c>
      <c r="AE77" s="107">
        <v>10.284522000000001</v>
      </c>
      <c r="AF77" s="107">
        <v>10.210072</v>
      </c>
      <c r="AG77" s="97">
        <v>-2.8019999999999998E-3</v>
      </c>
    </row>
    <row r="78" spans="1:33" ht="15" customHeight="1" x14ac:dyDescent="0.3">
      <c r="B78" s="96" t="s">
        <v>156</v>
      </c>
    </row>
    <row r="79" spans="1:33" ht="14.5" x14ac:dyDescent="0.35">
      <c r="A79" s="93" t="s">
        <v>448</v>
      </c>
      <c r="B79" s="92" t="s">
        <v>147</v>
      </c>
      <c r="C79" s="91">
        <v>13.204668</v>
      </c>
      <c r="D79" s="91">
        <v>13.517564</v>
      </c>
      <c r="E79" s="91">
        <v>13.668635</v>
      </c>
      <c r="F79" s="91">
        <v>13.693782000000001</v>
      </c>
      <c r="G79" s="91">
        <v>13.96386</v>
      </c>
      <c r="H79" s="91">
        <v>14.300917</v>
      </c>
      <c r="I79" s="91">
        <v>14.712154999999999</v>
      </c>
      <c r="J79" s="91">
        <v>15.149675999999999</v>
      </c>
      <c r="K79" s="91">
        <v>15.58558</v>
      </c>
      <c r="L79" s="91">
        <v>15.991693</v>
      </c>
      <c r="M79" s="91">
        <v>16.435165000000001</v>
      </c>
      <c r="N79" s="91">
        <v>16.859304000000002</v>
      </c>
      <c r="O79" s="91">
        <v>17.344667000000001</v>
      </c>
      <c r="P79" s="91">
        <v>17.815636000000001</v>
      </c>
      <c r="Q79" s="91">
        <v>18.13409</v>
      </c>
      <c r="R79" s="91">
        <v>18.513991999999998</v>
      </c>
      <c r="S79" s="91">
        <v>18.848858</v>
      </c>
      <c r="T79" s="91">
        <v>19.190919999999998</v>
      </c>
      <c r="U79" s="91">
        <v>19.633731999999998</v>
      </c>
      <c r="V79" s="91">
        <v>20.086033</v>
      </c>
      <c r="W79" s="91">
        <v>20.491061999999999</v>
      </c>
      <c r="X79" s="91">
        <v>20.969023</v>
      </c>
      <c r="Y79" s="91">
        <v>21.413561000000001</v>
      </c>
      <c r="Z79" s="91">
        <v>21.778904000000001</v>
      </c>
      <c r="AA79" s="91">
        <v>22.291737000000001</v>
      </c>
      <c r="AB79" s="91">
        <v>22.778310999999999</v>
      </c>
      <c r="AC79" s="91">
        <v>23.253578000000001</v>
      </c>
      <c r="AD79" s="91">
        <v>23.820841000000001</v>
      </c>
      <c r="AE79" s="91">
        <v>24.318968000000002</v>
      </c>
      <c r="AF79" s="91">
        <v>24.715751999999998</v>
      </c>
      <c r="AG79" s="90">
        <v>2.1852E-2</v>
      </c>
    </row>
    <row r="80" spans="1:33" ht="15" customHeight="1" x14ac:dyDescent="0.35">
      <c r="A80" s="93" t="s">
        <v>449</v>
      </c>
      <c r="B80" s="92" t="s">
        <v>148</v>
      </c>
      <c r="C80" s="91">
        <v>11.321512999999999</v>
      </c>
      <c r="D80" s="91">
        <v>11.55921</v>
      </c>
      <c r="E80" s="91">
        <v>11.466595999999999</v>
      </c>
      <c r="F80" s="91">
        <v>11.410515</v>
      </c>
      <c r="G80" s="91">
        <v>11.627573</v>
      </c>
      <c r="H80" s="91">
        <v>11.879607</v>
      </c>
      <c r="I80" s="91">
        <v>12.190562</v>
      </c>
      <c r="J80" s="91">
        <v>12.517128</v>
      </c>
      <c r="K80" s="91">
        <v>12.844317</v>
      </c>
      <c r="L80" s="91">
        <v>13.139431</v>
      </c>
      <c r="M80" s="91">
        <v>13.481173999999999</v>
      </c>
      <c r="N80" s="91">
        <v>13.771110999999999</v>
      </c>
      <c r="O80" s="91">
        <v>14.150116000000001</v>
      </c>
      <c r="P80" s="91">
        <v>14.498703000000001</v>
      </c>
      <c r="Q80" s="91">
        <v>14.699895</v>
      </c>
      <c r="R80" s="91">
        <v>14.961001</v>
      </c>
      <c r="S80" s="91">
        <v>15.186458999999999</v>
      </c>
      <c r="T80" s="91">
        <v>15.40544</v>
      </c>
      <c r="U80" s="91">
        <v>15.74691</v>
      </c>
      <c r="V80" s="91">
        <v>16.072298</v>
      </c>
      <c r="W80" s="91">
        <v>16.332557999999999</v>
      </c>
      <c r="X80" s="91">
        <v>16.674613999999998</v>
      </c>
      <c r="Y80" s="91">
        <v>17.007427</v>
      </c>
      <c r="Z80" s="91">
        <v>17.220075999999999</v>
      </c>
      <c r="AA80" s="91">
        <v>17.599224</v>
      </c>
      <c r="AB80" s="91">
        <v>17.953624999999999</v>
      </c>
      <c r="AC80" s="91">
        <v>18.261984000000002</v>
      </c>
      <c r="AD80" s="91">
        <v>18.693121000000001</v>
      </c>
      <c r="AE80" s="91">
        <v>19.060096999999999</v>
      </c>
      <c r="AF80" s="91">
        <v>19.314335</v>
      </c>
      <c r="AG80" s="90">
        <v>1.8589000000000001E-2</v>
      </c>
    </row>
    <row r="81" spans="1:33" ht="14.5" x14ac:dyDescent="0.35">
      <c r="A81" s="93" t="s">
        <v>450</v>
      </c>
      <c r="B81" s="92" t="s">
        <v>149</v>
      </c>
      <c r="C81" s="91">
        <v>7.4821429999999998</v>
      </c>
      <c r="D81" s="91">
        <v>7.594646</v>
      </c>
      <c r="E81" s="91">
        <v>7.3998590000000002</v>
      </c>
      <c r="F81" s="91">
        <v>7.3127870000000001</v>
      </c>
      <c r="G81" s="91">
        <v>7.399152</v>
      </c>
      <c r="H81" s="91">
        <v>7.4946279999999996</v>
      </c>
      <c r="I81" s="91">
        <v>7.6814270000000002</v>
      </c>
      <c r="J81" s="91">
        <v>7.9088250000000002</v>
      </c>
      <c r="K81" s="91">
        <v>8.1107800000000001</v>
      </c>
      <c r="L81" s="91">
        <v>8.3127460000000006</v>
      </c>
      <c r="M81" s="91">
        <v>8.5107999999999997</v>
      </c>
      <c r="N81" s="91">
        <v>8.7105300000000003</v>
      </c>
      <c r="O81" s="91">
        <v>8.9222439999999992</v>
      </c>
      <c r="P81" s="91">
        <v>9.129016</v>
      </c>
      <c r="Q81" s="91">
        <v>9.2533589999999997</v>
      </c>
      <c r="R81" s="91">
        <v>9.4326609999999995</v>
      </c>
      <c r="S81" s="91">
        <v>9.572336</v>
      </c>
      <c r="T81" s="91">
        <v>9.7328119999999991</v>
      </c>
      <c r="U81" s="91">
        <v>9.9293499999999995</v>
      </c>
      <c r="V81" s="91">
        <v>10.133627000000001</v>
      </c>
      <c r="W81" s="91">
        <v>10.322934</v>
      </c>
      <c r="X81" s="91">
        <v>10.518025</v>
      </c>
      <c r="Y81" s="91">
        <v>10.700332</v>
      </c>
      <c r="Z81" s="91">
        <v>10.858216000000001</v>
      </c>
      <c r="AA81" s="91">
        <v>11.067641</v>
      </c>
      <c r="AB81" s="91">
        <v>11.283733</v>
      </c>
      <c r="AC81" s="91">
        <v>11.504007</v>
      </c>
      <c r="AD81" s="91">
        <v>11.755013</v>
      </c>
      <c r="AE81" s="91">
        <v>11.986794</v>
      </c>
      <c r="AF81" s="91">
        <v>12.186640000000001</v>
      </c>
      <c r="AG81" s="90">
        <v>1.6964E-2</v>
      </c>
    </row>
    <row r="82" spans="1:33" ht="15" customHeight="1" x14ac:dyDescent="0.35">
      <c r="A82" s="93" t="s">
        <v>451</v>
      </c>
      <c r="B82" s="92" t="s">
        <v>150</v>
      </c>
      <c r="C82" s="91">
        <v>13.295882000000001</v>
      </c>
      <c r="D82" s="91">
        <v>13.85088</v>
      </c>
      <c r="E82" s="91">
        <v>13.606744000000001</v>
      </c>
      <c r="F82" s="91">
        <v>13.522537</v>
      </c>
      <c r="G82" s="91">
        <v>13.856439</v>
      </c>
      <c r="H82" s="91">
        <v>14.313817</v>
      </c>
      <c r="I82" s="91">
        <v>14.718246000000001</v>
      </c>
      <c r="J82" s="91">
        <v>15.120111</v>
      </c>
      <c r="K82" s="91">
        <v>15.50262</v>
      </c>
      <c r="L82" s="91">
        <v>15.793559999999999</v>
      </c>
      <c r="M82" s="91">
        <v>16.199068</v>
      </c>
      <c r="N82" s="91">
        <v>16.598755000000001</v>
      </c>
      <c r="O82" s="91">
        <v>17.013535000000001</v>
      </c>
      <c r="P82" s="91">
        <v>17.373598000000001</v>
      </c>
      <c r="Q82" s="91">
        <v>17.608619999999998</v>
      </c>
      <c r="R82" s="91">
        <v>17.866534999999999</v>
      </c>
      <c r="S82" s="91">
        <v>18.154447999999999</v>
      </c>
      <c r="T82" s="91">
        <v>18.448499999999999</v>
      </c>
      <c r="U82" s="91">
        <v>18.752853000000002</v>
      </c>
      <c r="V82" s="91">
        <v>19.091653999999998</v>
      </c>
      <c r="W82" s="91">
        <v>19.419640999999999</v>
      </c>
      <c r="X82" s="91">
        <v>19.763971000000002</v>
      </c>
      <c r="Y82" s="91">
        <v>20.073440999999999</v>
      </c>
      <c r="Z82" s="91">
        <v>20.38879</v>
      </c>
      <c r="AA82" s="91">
        <v>20.762594</v>
      </c>
      <c r="AB82" s="91">
        <v>21.131041</v>
      </c>
      <c r="AC82" s="91">
        <v>21.480324</v>
      </c>
      <c r="AD82" s="91">
        <v>21.866887999999999</v>
      </c>
      <c r="AE82" s="91">
        <v>22.253768999999998</v>
      </c>
      <c r="AF82" s="91">
        <v>22.61805</v>
      </c>
      <c r="AG82" s="90">
        <v>1.8488999999999998E-2</v>
      </c>
    </row>
    <row r="83" spans="1:33" ht="15" customHeight="1" x14ac:dyDescent="0.3">
      <c r="A83" s="93" t="s">
        <v>452</v>
      </c>
      <c r="B83" s="96" t="s">
        <v>155</v>
      </c>
      <c r="C83" s="107">
        <v>11.075704999999999</v>
      </c>
      <c r="D83" s="107">
        <v>11.275164999999999</v>
      </c>
      <c r="E83" s="107">
        <v>11.261218</v>
      </c>
      <c r="F83" s="107">
        <v>11.230351000000001</v>
      </c>
      <c r="G83" s="107">
        <v>11.433783</v>
      </c>
      <c r="H83" s="107">
        <v>11.678803</v>
      </c>
      <c r="I83" s="107">
        <v>12.000318999999999</v>
      </c>
      <c r="J83" s="107">
        <v>12.347279</v>
      </c>
      <c r="K83" s="107">
        <v>12.684714</v>
      </c>
      <c r="L83" s="107">
        <v>12.999383999999999</v>
      </c>
      <c r="M83" s="107">
        <v>13.344523000000001</v>
      </c>
      <c r="N83" s="107">
        <v>13.665393999999999</v>
      </c>
      <c r="O83" s="107">
        <v>14.044976</v>
      </c>
      <c r="P83" s="107">
        <v>14.40732</v>
      </c>
      <c r="Q83" s="107">
        <v>14.638947999999999</v>
      </c>
      <c r="R83" s="107">
        <v>14.92995</v>
      </c>
      <c r="S83" s="107">
        <v>15.180398</v>
      </c>
      <c r="T83" s="107">
        <v>15.437293</v>
      </c>
      <c r="U83" s="107">
        <v>15.784338999999999</v>
      </c>
      <c r="V83" s="107">
        <v>16.132277999999999</v>
      </c>
      <c r="W83" s="107">
        <v>16.433309999999999</v>
      </c>
      <c r="X83" s="107">
        <v>16.790527000000001</v>
      </c>
      <c r="Y83" s="107">
        <v>17.128361000000002</v>
      </c>
      <c r="Z83" s="107">
        <v>17.393516999999999</v>
      </c>
      <c r="AA83" s="107">
        <v>17.785587</v>
      </c>
      <c r="AB83" s="107">
        <v>18.159613</v>
      </c>
      <c r="AC83" s="107">
        <v>18.517956000000002</v>
      </c>
      <c r="AD83" s="107">
        <v>18.965084000000001</v>
      </c>
      <c r="AE83" s="107">
        <v>19.355084999999999</v>
      </c>
      <c r="AF83" s="107">
        <v>19.654914999999999</v>
      </c>
      <c r="AG83" s="97">
        <v>1.9975E-2</v>
      </c>
    </row>
    <row r="85" spans="1:33" ht="15" customHeight="1" x14ac:dyDescent="0.3">
      <c r="B85" s="96" t="s">
        <v>157</v>
      </c>
    </row>
    <row r="86" spans="1:33" ht="15" customHeight="1" x14ac:dyDescent="0.3">
      <c r="B86" s="96" t="s">
        <v>679</v>
      </c>
    </row>
    <row r="87" spans="1:33" ht="15" customHeight="1" x14ac:dyDescent="0.35">
      <c r="A87" s="93" t="s">
        <v>453</v>
      </c>
      <c r="B87" s="92" t="s">
        <v>158</v>
      </c>
      <c r="C87" s="91">
        <v>7.1535549999999999</v>
      </c>
      <c r="D87" s="91">
        <v>6.4866140000000003</v>
      </c>
      <c r="E87" s="91">
        <v>6.2302080000000002</v>
      </c>
      <c r="F87" s="91">
        <v>5.9138149999999996</v>
      </c>
      <c r="G87" s="91">
        <v>5.7323449999999996</v>
      </c>
      <c r="H87" s="91">
        <v>5.5919290000000004</v>
      </c>
      <c r="I87" s="91">
        <v>5.5511270000000001</v>
      </c>
      <c r="J87" s="91">
        <v>5.5370850000000003</v>
      </c>
      <c r="K87" s="91">
        <v>5.5347720000000002</v>
      </c>
      <c r="L87" s="91">
        <v>5.4935109999999998</v>
      </c>
      <c r="M87" s="91">
        <v>5.4797849999999997</v>
      </c>
      <c r="N87" s="91">
        <v>5.453983</v>
      </c>
      <c r="O87" s="91">
        <v>5.4646420000000004</v>
      </c>
      <c r="P87" s="91">
        <v>5.4578110000000004</v>
      </c>
      <c r="Q87" s="91">
        <v>5.3616539999999997</v>
      </c>
      <c r="R87" s="91">
        <v>5.3185209999999996</v>
      </c>
      <c r="S87" s="91">
        <v>5.2485059999999999</v>
      </c>
      <c r="T87" s="91">
        <v>5.1804370000000004</v>
      </c>
      <c r="U87" s="91">
        <v>5.1734330000000002</v>
      </c>
      <c r="V87" s="91">
        <v>5.1505159999999997</v>
      </c>
      <c r="W87" s="91">
        <v>5.0899669999999997</v>
      </c>
      <c r="X87" s="91">
        <v>5.0693679999999999</v>
      </c>
      <c r="Y87" s="91">
        <v>5.0353789999999998</v>
      </c>
      <c r="Z87" s="91">
        <v>4.9522659999999998</v>
      </c>
      <c r="AA87" s="91">
        <v>4.9419180000000003</v>
      </c>
      <c r="AB87" s="91">
        <v>4.9199460000000004</v>
      </c>
      <c r="AC87" s="91">
        <v>4.8883200000000002</v>
      </c>
      <c r="AD87" s="91">
        <v>4.9005409999999996</v>
      </c>
      <c r="AE87" s="91">
        <v>4.8902400000000004</v>
      </c>
      <c r="AF87" s="91">
        <v>4.8396470000000003</v>
      </c>
      <c r="AG87" s="90">
        <v>-1.3384E-2</v>
      </c>
    </row>
    <row r="88" spans="1:33" ht="15" customHeight="1" x14ac:dyDescent="0.35">
      <c r="A88" s="93" t="s">
        <v>454</v>
      </c>
      <c r="B88" s="92" t="s">
        <v>159</v>
      </c>
      <c r="C88" s="91">
        <v>1.4015439999999999</v>
      </c>
      <c r="D88" s="91">
        <v>1.4068929999999999</v>
      </c>
      <c r="E88" s="91">
        <v>1.427975</v>
      </c>
      <c r="F88" s="91">
        <v>1.456216</v>
      </c>
      <c r="G88" s="91">
        <v>1.484057</v>
      </c>
      <c r="H88" s="91">
        <v>1.5095879999999999</v>
      </c>
      <c r="I88" s="91">
        <v>1.5314190000000001</v>
      </c>
      <c r="J88" s="91">
        <v>1.549685</v>
      </c>
      <c r="K88" s="91">
        <v>1.5623339999999999</v>
      </c>
      <c r="L88" s="91">
        <v>1.575453</v>
      </c>
      <c r="M88" s="91">
        <v>1.5846499999999999</v>
      </c>
      <c r="N88" s="91">
        <v>1.5942959999999999</v>
      </c>
      <c r="O88" s="91">
        <v>1.6082540000000001</v>
      </c>
      <c r="P88" s="91">
        <v>1.6232150000000001</v>
      </c>
      <c r="Q88" s="91">
        <v>1.638493</v>
      </c>
      <c r="R88" s="91">
        <v>1.6494759999999999</v>
      </c>
      <c r="S88" s="91">
        <v>1.6576839999999999</v>
      </c>
      <c r="T88" s="91">
        <v>1.6650670000000001</v>
      </c>
      <c r="U88" s="91">
        <v>1.671691</v>
      </c>
      <c r="V88" s="91">
        <v>1.6805570000000001</v>
      </c>
      <c r="W88" s="91">
        <v>1.690609</v>
      </c>
      <c r="X88" s="91">
        <v>1.6918679999999999</v>
      </c>
      <c r="Y88" s="91">
        <v>1.6891929999999999</v>
      </c>
      <c r="Z88" s="91">
        <v>1.6883570000000001</v>
      </c>
      <c r="AA88" s="91">
        <v>1.68736</v>
      </c>
      <c r="AB88" s="91">
        <v>1.685913</v>
      </c>
      <c r="AC88" s="91">
        <v>1.685457</v>
      </c>
      <c r="AD88" s="91">
        <v>1.6858930000000001</v>
      </c>
      <c r="AE88" s="91">
        <v>1.686018</v>
      </c>
      <c r="AF88" s="91">
        <v>1.6846760000000001</v>
      </c>
      <c r="AG88" s="90">
        <v>6.365E-3</v>
      </c>
    </row>
    <row r="89" spans="1:33" ht="15" customHeight="1" x14ac:dyDescent="0.35">
      <c r="A89" s="93" t="s">
        <v>455</v>
      </c>
      <c r="B89" s="92" t="s">
        <v>160</v>
      </c>
      <c r="C89" s="91">
        <v>2.474933</v>
      </c>
      <c r="D89" s="91">
        <v>3.111084</v>
      </c>
      <c r="E89" s="91">
        <v>3.1313430000000002</v>
      </c>
      <c r="F89" s="91">
        <v>3.1545999999999998</v>
      </c>
      <c r="G89" s="91">
        <v>3.2495379999999998</v>
      </c>
      <c r="H89" s="91">
        <v>3.3322560000000001</v>
      </c>
      <c r="I89" s="91">
        <v>3.37148</v>
      </c>
      <c r="J89" s="91">
        <v>3.4066550000000002</v>
      </c>
      <c r="K89" s="91">
        <v>3.4265469999999998</v>
      </c>
      <c r="L89" s="91">
        <v>3.4701390000000001</v>
      </c>
      <c r="M89" s="91">
        <v>3.5096919999999998</v>
      </c>
      <c r="N89" s="91">
        <v>3.5446119999999999</v>
      </c>
      <c r="O89" s="91">
        <v>3.578443</v>
      </c>
      <c r="P89" s="91">
        <v>3.6065849999999999</v>
      </c>
      <c r="Q89" s="91">
        <v>3.6236790000000001</v>
      </c>
      <c r="R89" s="91">
        <v>3.632657</v>
      </c>
      <c r="S89" s="91">
        <v>3.6387619999999998</v>
      </c>
      <c r="T89" s="91">
        <v>3.6440809999999999</v>
      </c>
      <c r="U89" s="91">
        <v>3.6485799999999999</v>
      </c>
      <c r="V89" s="91">
        <v>3.656218</v>
      </c>
      <c r="W89" s="91">
        <v>3.6654749999999998</v>
      </c>
      <c r="X89" s="91">
        <v>3.6738849999999998</v>
      </c>
      <c r="Y89" s="91">
        <v>3.682032</v>
      </c>
      <c r="Z89" s="91">
        <v>3.6902789999999999</v>
      </c>
      <c r="AA89" s="91">
        <v>3.6995279999999999</v>
      </c>
      <c r="AB89" s="91">
        <v>3.7043140000000001</v>
      </c>
      <c r="AC89" s="91">
        <v>3.705924</v>
      </c>
      <c r="AD89" s="91">
        <v>3.7057090000000001</v>
      </c>
      <c r="AE89" s="91">
        <v>3.6921170000000001</v>
      </c>
      <c r="AF89" s="91">
        <v>3.6692719999999999</v>
      </c>
      <c r="AG89" s="90">
        <v>1.3671000000000001E-2</v>
      </c>
    </row>
    <row r="90" spans="1:33" ht="15" customHeight="1" x14ac:dyDescent="0.3">
      <c r="B90" s="96" t="s">
        <v>156</v>
      </c>
    </row>
    <row r="91" spans="1:33" ht="15" customHeight="1" x14ac:dyDescent="0.35">
      <c r="A91" s="93" t="s">
        <v>456</v>
      </c>
      <c r="B91" s="92" t="s">
        <v>158</v>
      </c>
      <c r="C91" s="91">
        <v>7.1535549999999999</v>
      </c>
      <c r="D91" s="91">
        <v>6.643211</v>
      </c>
      <c r="E91" s="91">
        <v>6.4940420000000003</v>
      </c>
      <c r="F91" s="91">
        <v>6.3038119999999997</v>
      </c>
      <c r="G91" s="91">
        <v>6.2554800000000004</v>
      </c>
      <c r="H91" s="91">
        <v>6.2519210000000003</v>
      </c>
      <c r="I91" s="91">
        <v>6.3636949999999999</v>
      </c>
      <c r="J91" s="91">
        <v>6.5071560000000002</v>
      </c>
      <c r="K91" s="91">
        <v>6.662738</v>
      </c>
      <c r="L91" s="91">
        <v>6.7670950000000003</v>
      </c>
      <c r="M91" s="91">
        <v>6.9058809999999999</v>
      </c>
      <c r="N91" s="91">
        <v>7.0260689999999997</v>
      </c>
      <c r="O91" s="91">
        <v>7.1956220000000002</v>
      </c>
      <c r="P91" s="91">
        <v>7.347092</v>
      </c>
      <c r="Q91" s="91">
        <v>7.3774810000000004</v>
      </c>
      <c r="R91" s="91">
        <v>7.4798150000000003</v>
      </c>
      <c r="S91" s="91">
        <v>7.5447790000000001</v>
      </c>
      <c r="T91" s="91">
        <v>7.6128239999999998</v>
      </c>
      <c r="U91" s="91">
        <v>7.7707059999999997</v>
      </c>
      <c r="V91" s="91">
        <v>7.9117810000000004</v>
      </c>
      <c r="W91" s="91">
        <v>7.9961060000000002</v>
      </c>
      <c r="X91" s="91">
        <v>8.1453249999999997</v>
      </c>
      <c r="Y91" s="91">
        <v>8.2761420000000001</v>
      </c>
      <c r="Z91" s="91">
        <v>8.3253850000000007</v>
      </c>
      <c r="AA91" s="91">
        <v>8.4967179999999995</v>
      </c>
      <c r="AB91" s="91">
        <v>8.6522559999999995</v>
      </c>
      <c r="AC91" s="91">
        <v>8.7924930000000003</v>
      </c>
      <c r="AD91" s="91">
        <v>9.01586</v>
      </c>
      <c r="AE91" s="91">
        <v>9.2032489999999996</v>
      </c>
      <c r="AF91" s="91">
        <v>9.3165700000000005</v>
      </c>
      <c r="AG91" s="90">
        <v>9.1509999999999994E-3</v>
      </c>
    </row>
    <row r="92" spans="1:33" ht="14.5" x14ac:dyDescent="0.35">
      <c r="A92" s="93" t="s">
        <v>457</v>
      </c>
      <c r="B92" s="92" t="s">
        <v>159</v>
      </c>
      <c r="C92" s="91">
        <v>1.4015439999999999</v>
      </c>
      <c r="D92" s="91">
        <v>1.440858</v>
      </c>
      <c r="E92" s="91">
        <v>1.4884459999999999</v>
      </c>
      <c r="F92" s="91">
        <v>1.552249</v>
      </c>
      <c r="G92" s="91">
        <v>1.6194930000000001</v>
      </c>
      <c r="H92" s="91">
        <v>1.6877580000000001</v>
      </c>
      <c r="I92" s="91">
        <v>1.755587</v>
      </c>
      <c r="J92" s="91">
        <v>1.8211820000000001</v>
      </c>
      <c r="K92" s="91">
        <v>1.8807320000000001</v>
      </c>
      <c r="L92" s="91">
        <v>1.9406969999999999</v>
      </c>
      <c r="M92" s="91">
        <v>1.99705</v>
      </c>
      <c r="N92" s="91">
        <v>2.0538439999999998</v>
      </c>
      <c r="O92" s="91">
        <v>2.1176849999999998</v>
      </c>
      <c r="P92" s="91">
        <v>2.1851080000000001</v>
      </c>
      <c r="Q92" s="91">
        <v>2.2545190000000002</v>
      </c>
      <c r="R92" s="91">
        <v>2.3197749999999999</v>
      </c>
      <c r="S92" s="91">
        <v>2.3829379999999998</v>
      </c>
      <c r="T92" s="91">
        <v>2.4468719999999999</v>
      </c>
      <c r="U92" s="91">
        <v>2.5109469999999998</v>
      </c>
      <c r="V92" s="91">
        <v>2.581528</v>
      </c>
      <c r="W92" s="91">
        <v>2.6558700000000002</v>
      </c>
      <c r="X92" s="91">
        <v>2.7184490000000001</v>
      </c>
      <c r="Y92" s="91">
        <v>2.7763550000000001</v>
      </c>
      <c r="Z92" s="91">
        <v>2.8383409999999998</v>
      </c>
      <c r="AA92" s="91">
        <v>2.9011040000000001</v>
      </c>
      <c r="AB92" s="91">
        <v>2.9648599999999998</v>
      </c>
      <c r="AC92" s="91">
        <v>3.031587</v>
      </c>
      <c r="AD92" s="91">
        <v>3.1016530000000002</v>
      </c>
      <c r="AE92" s="91">
        <v>3.1730230000000001</v>
      </c>
      <c r="AF92" s="91">
        <v>3.2430880000000002</v>
      </c>
      <c r="AG92" s="90">
        <v>2.9352E-2</v>
      </c>
    </row>
    <row r="93" spans="1:33" ht="15" customHeight="1" x14ac:dyDescent="0.35">
      <c r="A93" s="93" t="s">
        <v>458</v>
      </c>
      <c r="B93" s="92" t="s">
        <v>160</v>
      </c>
      <c r="C93" s="91">
        <v>2.474933</v>
      </c>
      <c r="D93" s="91">
        <v>3.1861899999999999</v>
      </c>
      <c r="E93" s="91">
        <v>3.2639469999999999</v>
      </c>
      <c r="F93" s="91">
        <v>3.362635</v>
      </c>
      <c r="G93" s="91">
        <v>3.5460919999999998</v>
      </c>
      <c r="H93" s="91">
        <v>3.725549</v>
      </c>
      <c r="I93" s="91">
        <v>3.8649939999999998</v>
      </c>
      <c r="J93" s="91">
        <v>4.0034850000000004</v>
      </c>
      <c r="K93" s="91">
        <v>4.1248639999999996</v>
      </c>
      <c r="L93" s="91">
        <v>4.2746370000000002</v>
      </c>
      <c r="M93" s="91">
        <v>4.4230780000000003</v>
      </c>
      <c r="N93" s="91">
        <v>4.5663299999999998</v>
      </c>
      <c r="O93" s="91">
        <v>4.711951</v>
      </c>
      <c r="P93" s="91">
        <v>4.8550440000000004</v>
      </c>
      <c r="Q93" s="91">
        <v>4.986078</v>
      </c>
      <c r="R93" s="91">
        <v>5.1088639999999996</v>
      </c>
      <c r="S93" s="91">
        <v>5.2307560000000004</v>
      </c>
      <c r="T93" s="91">
        <v>5.3550990000000001</v>
      </c>
      <c r="U93" s="91">
        <v>5.480315</v>
      </c>
      <c r="V93" s="91">
        <v>5.6163679999999996</v>
      </c>
      <c r="W93" s="91">
        <v>5.7582940000000002</v>
      </c>
      <c r="X93" s="91">
        <v>5.9031000000000002</v>
      </c>
      <c r="Y93" s="91">
        <v>6.0517820000000002</v>
      </c>
      <c r="Z93" s="91">
        <v>6.2038250000000001</v>
      </c>
      <c r="AA93" s="91">
        <v>6.3606569999999998</v>
      </c>
      <c r="AB93" s="91">
        <v>6.5144349999999998</v>
      </c>
      <c r="AC93" s="91">
        <v>6.6657479999999998</v>
      </c>
      <c r="AD93" s="91">
        <v>6.8176459999999999</v>
      </c>
      <c r="AE93" s="91">
        <v>6.9484260000000004</v>
      </c>
      <c r="AF93" s="91">
        <v>7.0635389999999996</v>
      </c>
      <c r="AG93" s="90">
        <v>3.6824999999999997E-2</v>
      </c>
    </row>
    <row r="95" spans="1:33" ht="15" customHeight="1" x14ac:dyDescent="0.3">
      <c r="B95" s="96" t="s">
        <v>161</v>
      </c>
    </row>
    <row r="96" spans="1:33" ht="15" customHeight="1" x14ac:dyDescent="0.35">
      <c r="A96" s="93" t="s">
        <v>459</v>
      </c>
      <c r="B96" s="92" t="s">
        <v>162</v>
      </c>
      <c r="C96" s="94">
        <v>0.70782900000000004</v>
      </c>
      <c r="D96" s="94">
        <v>0.67221699999999995</v>
      </c>
      <c r="E96" s="94">
        <v>0.692824</v>
      </c>
      <c r="F96" s="94">
        <v>0.65858399999999995</v>
      </c>
      <c r="G96" s="94">
        <v>0.60148800000000002</v>
      </c>
      <c r="H96" s="94">
        <v>0.59036</v>
      </c>
      <c r="I96" s="94">
        <v>0.575206</v>
      </c>
      <c r="J96" s="94">
        <v>0.58372500000000005</v>
      </c>
      <c r="K96" s="94">
        <v>0.56552100000000005</v>
      </c>
      <c r="L96" s="94">
        <v>0.53222700000000001</v>
      </c>
      <c r="M96" s="94">
        <v>0.51109000000000004</v>
      </c>
      <c r="N96" s="94">
        <v>0.50046199999999996</v>
      </c>
      <c r="O96" s="94">
        <v>0.51399499999999998</v>
      </c>
      <c r="P96" s="94">
        <v>0.47479900000000003</v>
      </c>
      <c r="Q96" s="94">
        <v>0.47395199999999998</v>
      </c>
      <c r="R96" s="94">
        <v>0.45516200000000001</v>
      </c>
      <c r="S96" s="94">
        <v>0.45792100000000002</v>
      </c>
      <c r="T96" s="94">
        <v>0.45498699999999997</v>
      </c>
      <c r="U96" s="94">
        <v>0.45441599999999999</v>
      </c>
      <c r="V96" s="94">
        <v>0.44811000000000001</v>
      </c>
      <c r="W96" s="94">
        <v>0.44750200000000001</v>
      </c>
      <c r="X96" s="94">
        <v>0.44524599999999998</v>
      </c>
      <c r="Y96" s="94">
        <v>0.44036599999999998</v>
      </c>
      <c r="Z96" s="94">
        <v>0.44554700000000003</v>
      </c>
      <c r="AA96" s="94">
        <v>0.43967699999999998</v>
      </c>
      <c r="AB96" s="94">
        <v>0.42871599999999999</v>
      </c>
      <c r="AC96" s="94">
        <v>0.427145</v>
      </c>
      <c r="AD96" s="94">
        <v>0.42734</v>
      </c>
      <c r="AE96" s="94">
        <v>0.43048999999999998</v>
      </c>
      <c r="AF96" s="94">
        <v>0.41796100000000003</v>
      </c>
      <c r="AG96" s="90">
        <v>-1.8002000000000001E-2</v>
      </c>
    </row>
    <row r="97" spans="1:33" ht="15" customHeight="1" x14ac:dyDescent="0.35">
      <c r="A97" s="93" t="s">
        <v>460</v>
      </c>
      <c r="B97" s="92" t="s">
        <v>163</v>
      </c>
      <c r="C97" s="94">
        <v>0.85524999999999995</v>
      </c>
      <c r="D97" s="94">
        <v>0.76680199999999998</v>
      </c>
      <c r="E97" s="94">
        <v>0.73332600000000003</v>
      </c>
      <c r="F97" s="94">
        <v>0.63919599999999999</v>
      </c>
      <c r="G97" s="94">
        <v>0.61208200000000001</v>
      </c>
      <c r="H97" s="94">
        <v>0.57529399999999997</v>
      </c>
      <c r="I97" s="94">
        <v>0.60071200000000002</v>
      </c>
      <c r="J97" s="94">
        <v>0.60044500000000001</v>
      </c>
      <c r="K97" s="94">
        <v>0.586538</v>
      </c>
      <c r="L97" s="94">
        <v>0.53533299999999995</v>
      </c>
      <c r="M97" s="94">
        <v>0.53075000000000006</v>
      </c>
      <c r="N97" s="94">
        <v>0.52145399999999997</v>
      </c>
      <c r="O97" s="94">
        <v>0.51653199999999999</v>
      </c>
      <c r="P97" s="94">
        <v>0.48170299999999999</v>
      </c>
      <c r="Q97" s="94">
        <v>0.46682800000000002</v>
      </c>
      <c r="R97" s="94">
        <v>0.46137099999999998</v>
      </c>
      <c r="S97" s="94">
        <v>0.45239099999999999</v>
      </c>
      <c r="T97" s="94">
        <v>0.45219799999999999</v>
      </c>
      <c r="U97" s="94">
        <v>0.45198300000000002</v>
      </c>
      <c r="V97" s="94">
        <v>0.44062899999999999</v>
      </c>
      <c r="W97" s="94">
        <v>0.44131700000000001</v>
      </c>
      <c r="X97" s="94">
        <v>0.43945800000000002</v>
      </c>
      <c r="Y97" s="94">
        <v>0.43822299999999997</v>
      </c>
      <c r="Z97" s="94">
        <v>0.43560300000000002</v>
      </c>
      <c r="AA97" s="94">
        <v>0.43161300000000002</v>
      </c>
      <c r="AB97" s="94">
        <v>0.42959000000000003</v>
      </c>
      <c r="AC97" s="94">
        <v>0.43212200000000001</v>
      </c>
      <c r="AD97" s="94">
        <v>0.43288500000000002</v>
      </c>
      <c r="AE97" s="94">
        <v>0.429697</v>
      </c>
      <c r="AF97" s="94">
        <v>0.43742599999999998</v>
      </c>
      <c r="AG97" s="90">
        <v>-2.2855E-2</v>
      </c>
    </row>
    <row r="98" spans="1:33" ht="15" customHeight="1" x14ac:dyDescent="0.35">
      <c r="A98" s="93" t="s">
        <v>461</v>
      </c>
      <c r="B98" s="92" t="s">
        <v>164</v>
      </c>
      <c r="C98" s="94">
        <v>4.3479559999999999</v>
      </c>
      <c r="D98" s="94">
        <v>4.1969539999999999</v>
      </c>
      <c r="E98" s="94">
        <v>4.0640539999999996</v>
      </c>
      <c r="F98" s="94">
        <v>3.5149439999999998</v>
      </c>
      <c r="G98" s="94">
        <v>3.454752</v>
      </c>
      <c r="H98" s="94">
        <v>3.5215900000000002</v>
      </c>
      <c r="I98" s="94">
        <v>3.5538630000000002</v>
      </c>
      <c r="J98" s="94">
        <v>3.5362010000000001</v>
      </c>
      <c r="K98" s="94">
        <v>3.4272290000000001</v>
      </c>
      <c r="L98" s="94">
        <v>3.3927330000000002</v>
      </c>
      <c r="M98" s="94">
        <v>3.3754149999999998</v>
      </c>
      <c r="N98" s="94">
        <v>3.3202660000000002</v>
      </c>
      <c r="O98" s="94">
        <v>3.3660679999999998</v>
      </c>
      <c r="P98" s="94">
        <v>3.1920899999999999</v>
      </c>
      <c r="Q98" s="94">
        <v>3.1419990000000002</v>
      </c>
      <c r="R98" s="94">
        <v>3.0413420000000002</v>
      </c>
      <c r="S98" s="94">
        <v>2.99105</v>
      </c>
      <c r="T98" s="94">
        <v>2.9900509999999998</v>
      </c>
      <c r="U98" s="94">
        <v>2.9955750000000001</v>
      </c>
      <c r="V98" s="94">
        <v>2.9476800000000001</v>
      </c>
      <c r="W98" s="94">
        <v>2.944032</v>
      </c>
      <c r="X98" s="94">
        <v>2.9272680000000002</v>
      </c>
      <c r="Y98" s="94">
        <v>2.8931339999999999</v>
      </c>
      <c r="Z98" s="94">
        <v>2.8642120000000002</v>
      </c>
      <c r="AA98" s="94">
        <v>2.826355</v>
      </c>
      <c r="AB98" s="94">
        <v>2.7993709999999998</v>
      </c>
      <c r="AC98" s="94">
        <v>2.8681329999999998</v>
      </c>
      <c r="AD98" s="94">
        <v>2.8386930000000001</v>
      </c>
      <c r="AE98" s="94">
        <v>2.8884120000000002</v>
      </c>
      <c r="AF98" s="94">
        <v>2.82396</v>
      </c>
      <c r="AG98" s="90">
        <v>-1.4770999999999999E-2</v>
      </c>
    </row>
    <row r="99" spans="1:33" ht="15" customHeight="1" thickBot="1" x14ac:dyDescent="0.35"/>
    <row r="100" spans="1:33" ht="15" customHeight="1" x14ac:dyDescent="0.3">
      <c r="B100" s="89" t="s">
        <v>616</v>
      </c>
    </row>
    <row r="101" spans="1:33" ht="12" x14ac:dyDescent="0.3">
      <c r="B101" s="88" t="s">
        <v>603</v>
      </c>
    </row>
    <row r="102" spans="1:33" ht="12" x14ac:dyDescent="0.3">
      <c r="B102" s="88" t="s">
        <v>604</v>
      </c>
    </row>
    <row r="103" spans="1:33" ht="15" customHeight="1" x14ac:dyDescent="0.3">
      <c r="B103" s="88" t="s">
        <v>605</v>
      </c>
    </row>
    <row r="104" spans="1:33" ht="15" customHeight="1" x14ac:dyDescent="0.3">
      <c r="B104" s="88" t="s">
        <v>606</v>
      </c>
    </row>
    <row r="105" spans="1:33" ht="15" customHeight="1" x14ac:dyDescent="0.3">
      <c r="B105" s="88" t="s">
        <v>607</v>
      </c>
    </row>
    <row r="106" spans="1:33" ht="15" customHeight="1" x14ac:dyDescent="0.3">
      <c r="B106" s="88" t="s">
        <v>608</v>
      </c>
    </row>
    <row r="107" spans="1:33" ht="15" customHeight="1" x14ac:dyDescent="0.3">
      <c r="B107" s="88" t="s">
        <v>165</v>
      </c>
    </row>
    <row r="108" spans="1:33" ht="15" customHeight="1" x14ac:dyDescent="0.3">
      <c r="B108" s="88" t="s">
        <v>609</v>
      </c>
    </row>
    <row r="109" spans="1:33" ht="15" customHeight="1" x14ac:dyDescent="0.3">
      <c r="B109" s="88" t="s">
        <v>77</v>
      </c>
    </row>
    <row r="110" spans="1:33" ht="15" customHeight="1" x14ac:dyDescent="0.3">
      <c r="B110" s="88" t="s">
        <v>78</v>
      </c>
    </row>
    <row r="111" spans="1:33" ht="15" customHeight="1" x14ac:dyDescent="0.3">
      <c r="B111" s="88" t="s">
        <v>610</v>
      </c>
    </row>
    <row r="112" spans="1:33" ht="15" customHeight="1" x14ac:dyDescent="0.3">
      <c r="B112" s="106" t="s">
        <v>617</v>
      </c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</row>
    <row r="113" spans="2:2" ht="15" customHeight="1" x14ac:dyDescent="0.3">
      <c r="B113" s="88" t="s">
        <v>611</v>
      </c>
    </row>
    <row r="114" spans="2:2" ht="15" customHeight="1" x14ac:dyDescent="0.3">
      <c r="B114" s="88" t="s">
        <v>612</v>
      </c>
    </row>
    <row r="115" spans="2:2" ht="15" customHeight="1" x14ac:dyDescent="0.3">
      <c r="B115" s="88" t="s">
        <v>613</v>
      </c>
    </row>
    <row r="116" spans="2:2" ht="15" customHeight="1" x14ac:dyDescent="0.3">
      <c r="B116" s="88" t="s">
        <v>166</v>
      </c>
    </row>
    <row r="117" spans="2:2" ht="15" customHeight="1" x14ac:dyDescent="0.3">
      <c r="B117" s="88" t="s">
        <v>589</v>
      </c>
    </row>
    <row r="118" spans="2:2" ht="15" customHeight="1" x14ac:dyDescent="0.3">
      <c r="B118" s="88" t="s">
        <v>590</v>
      </c>
    </row>
    <row r="119" spans="2:2" ht="15" customHeight="1" x14ac:dyDescent="0.3">
      <c r="B119" s="88" t="s">
        <v>678</v>
      </c>
    </row>
    <row r="120" spans="2:2" ht="15" customHeight="1" x14ac:dyDescent="0.3">
      <c r="B120" s="88" t="s">
        <v>677</v>
      </c>
    </row>
    <row r="308" spans="2:33" ht="15" customHeight="1" x14ac:dyDescent="0.3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</row>
    <row r="511" spans="2:33" ht="15" customHeight="1" x14ac:dyDescent="0.3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</row>
    <row r="712" spans="2:33" ht="15" customHeight="1" x14ac:dyDescent="0.3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</row>
    <row r="887" spans="2:33" ht="15" customHeight="1" x14ac:dyDescent="0.3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</row>
    <row r="1100" spans="2:33" ht="15" customHeight="1" x14ac:dyDescent="0.3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</row>
    <row r="1227" spans="2:33" ht="15" customHeight="1" x14ac:dyDescent="0.3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</row>
    <row r="1390" spans="2:33" ht="15" customHeight="1" x14ac:dyDescent="0.3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</row>
    <row r="1502" spans="2:33" ht="15" customHeight="1" x14ac:dyDescent="0.3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</row>
    <row r="1604" spans="2:33" ht="15" customHeight="1" x14ac:dyDescent="0.3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</row>
    <row r="1698" spans="2:33" ht="15" customHeight="1" x14ac:dyDescent="0.3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</row>
    <row r="1945" spans="2:33" ht="15" customHeight="1" x14ac:dyDescent="0.3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</row>
    <row r="2031" spans="2:33" ht="15" customHeight="1" x14ac:dyDescent="0.3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</row>
    <row r="2153" spans="2:33" ht="15" customHeight="1" x14ac:dyDescent="0.3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</row>
    <row r="2317" spans="2:33" ht="15" customHeight="1" x14ac:dyDescent="0.3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</row>
    <row r="2419" spans="2:33" ht="15" customHeight="1" x14ac:dyDescent="0.3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</row>
    <row r="2509" spans="2:33" ht="15" customHeight="1" x14ac:dyDescent="0.3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</row>
    <row r="2598" spans="2:33" ht="15" customHeight="1" x14ac:dyDescent="0.3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</row>
    <row r="2719" spans="2:33" ht="15" customHeight="1" x14ac:dyDescent="0.3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</row>
    <row r="2837" spans="2:33" ht="15" customHeight="1" x14ac:dyDescent="0.3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</row>
  </sheetData>
  <mergeCells count="20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selection activeCell="G9" sqref="G9"/>
    </sheetView>
  </sheetViews>
  <sheetFormatPr defaultColWidth="9.1796875" defaultRowHeight="14.5" x14ac:dyDescent="0.35"/>
  <cols>
    <col min="1" max="1" width="24.453125" style="8" customWidth="1"/>
    <col min="2" max="2" width="49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522</v>
      </c>
      <c r="D3" s="66" t="s">
        <v>593</v>
      </c>
      <c r="E3" s="67"/>
      <c r="F3" s="67"/>
      <c r="G3" s="67"/>
      <c r="H3" s="67"/>
    </row>
    <row r="4" spans="1:34" ht="15" customHeight="1" x14ac:dyDescent="0.35">
      <c r="C4" s="66" t="s">
        <v>523</v>
      </c>
      <c r="D4" s="66" t="s">
        <v>594</v>
      </c>
      <c r="E4" s="67"/>
      <c r="F4" s="67"/>
      <c r="G4" s="66" t="s">
        <v>524</v>
      </c>
      <c r="H4" s="67"/>
    </row>
    <row r="5" spans="1:34" ht="15" customHeight="1" x14ac:dyDescent="0.35">
      <c r="C5" s="66" t="s">
        <v>525</v>
      </c>
      <c r="D5" s="66" t="s">
        <v>595</v>
      </c>
      <c r="E5" s="67"/>
      <c r="F5" s="67"/>
      <c r="G5" s="67"/>
      <c r="H5" s="67"/>
    </row>
    <row r="6" spans="1:34" ht="15" customHeight="1" x14ac:dyDescent="0.35">
      <c r="C6" s="66" t="s">
        <v>526</v>
      </c>
      <c r="D6" s="67"/>
      <c r="E6" s="66" t="s">
        <v>596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8" spans="1:34" x14ac:dyDescent="0.35">
      <c r="H8" s="109"/>
    </row>
    <row r="10" spans="1:34" ht="15" customHeight="1" x14ac:dyDescent="0.35">
      <c r="A10" s="40" t="s">
        <v>462</v>
      </c>
      <c r="B10" s="62" t="s">
        <v>79</v>
      </c>
      <c r="AH10" s="68" t="s">
        <v>597</v>
      </c>
    </row>
    <row r="11" spans="1:34" ht="15" customHeight="1" x14ac:dyDescent="0.35">
      <c r="B11" s="61" t="s">
        <v>80</v>
      </c>
      <c r="AH11" s="68" t="s">
        <v>598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599</v>
      </c>
    </row>
    <row r="13" spans="1:34" ht="15" customHeight="1" thickBot="1" x14ac:dyDescent="0.4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600</v>
      </c>
    </row>
    <row r="14" spans="1:34" ht="15" customHeight="1" thickTop="1" x14ac:dyDescent="0.35"/>
    <row r="15" spans="1:34" ht="15" customHeight="1" x14ac:dyDescent="0.35">
      <c r="B15" s="64" t="s">
        <v>82</v>
      </c>
    </row>
    <row r="16" spans="1:34" ht="15" customHeight="1" x14ac:dyDescent="0.35">
      <c r="A16" s="40" t="s">
        <v>463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35">
      <c r="A17" s="40" t="s">
        <v>464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35">
      <c r="A18" s="40" t="s">
        <v>465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35">
      <c r="A19" s="40" t="s">
        <v>466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35">
      <c r="A20" s="40" t="s">
        <v>467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35">
      <c r="A21" s="40" t="s">
        <v>468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35">
      <c r="A22" s="40" t="s">
        <v>469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35">
      <c r="A23" s="40" t="s">
        <v>470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35"/>
    <row r="25" spans="1:34" ht="15" customHeight="1" x14ac:dyDescent="0.35">
      <c r="A25" s="40" t="s">
        <v>471</v>
      </c>
      <c r="B25" s="65" t="s">
        <v>202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35">
      <c r="A26" s="40" t="s">
        <v>472</v>
      </c>
      <c r="B26" s="65" t="s">
        <v>203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35">
      <c r="A27" s="40" t="s">
        <v>473</v>
      </c>
      <c r="B27" s="65" t="s">
        <v>204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35">
      <c r="A28" s="40" t="s">
        <v>474</v>
      </c>
      <c r="B28" s="65" t="s">
        <v>205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35">
      <c r="A29" s="40" t="s">
        <v>475</v>
      </c>
      <c r="B29" s="65" t="s">
        <v>206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35">
      <c r="A30" s="40" t="s">
        <v>476</v>
      </c>
      <c r="B30" s="65" t="s">
        <v>207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35">
      <c r="A31" s="40" t="s">
        <v>477</v>
      </c>
      <c r="B31" s="65" t="s">
        <v>208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35">
      <c r="A32" s="40" t="s">
        <v>478</v>
      </c>
      <c r="B32" s="65" t="s">
        <v>209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35">
      <c r="A33" s="40" t="s">
        <v>479</v>
      </c>
      <c r="B33" s="65" t="s">
        <v>538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35">
      <c r="A34" s="40" t="s">
        <v>480</v>
      </c>
      <c r="B34" s="65" t="s">
        <v>210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35">
      <c r="A35" s="40" t="s">
        <v>481</v>
      </c>
      <c r="B35" s="65" t="s">
        <v>211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35">
      <c r="A36" s="40" t="s">
        <v>482</v>
      </c>
      <c r="B36" s="65" t="s">
        <v>212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35">
      <c r="A37" s="40" t="s">
        <v>483</v>
      </c>
      <c r="B37" s="65" t="s">
        <v>213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35">
      <c r="A38" s="40" t="s">
        <v>484</v>
      </c>
      <c r="B38" s="65" t="s">
        <v>214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35">
      <c r="A39" s="40" t="s">
        <v>485</v>
      </c>
      <c r="B39" s="65" t="s">
        <v>211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35">
      <c r="A40" s="40" t="s">
        <v>486</v>
      </c>
      <c r="B40" s="65" t="s">
        <v>212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35">
      <c r="A41" s="40" t="s">
        <v>487</v>
      </c>
      <c r="B41" s="65" t="s">
        <v>213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35">
      <c r="A42" s="40" t="s">
        <v>488</v>
      </c>
      <c r="B42" s="65" t="s">
        <v>215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35">
      <c r="A43" s="40" t="s">
        <v>489</v>
      </c>
      <c r="B43" s="65" t="s">
        <v>211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35">
      <c r="A44" s="40" t="s">
        <v>490</v>
      </c>
      <c r="B44" s="65" t="s">
        <v>212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35">
      <c r="A45" s="40" t="s">
        <v>491</v>
      </c>
      <c r="B45" s="65" t="s">
        <v>213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35">
      <c r="A46" s="40" t="s">
        <v>492</v>
      </c>
      <c r="B46" s="65" t="s">
        <v>216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35">
      <c r="A47" s="40" t="s">
        <v>493</v>
      </c>
      <c r="B47" s="65" t="s">
        <v>217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35">
      <c r="A48" s="40" t="s">
        <v>494</v>
      </c>
      <c r="B48" s="65" t="s">
        <v>218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35">
      <c r="A50" s="40" t="s">
        <v>495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35"/>
    <row r="52" spans="1:34" ht="15" customHeight="1" x14ac:dyDescent="0.35"/>
    <row r="53" spans="1:34" ht="15" customHeight="1" x14ac:dyDescent="0.35">
      <c r="B53" s="64" t="s">
        <v>92</v>
      </c>
    </row>
    <row r="54" spans="1:34" ht="15" customHeight="1" x14ac:dyDescent="0.35">
      <c r="B54" s="64" t="s">
        <v>93</v>
      </c>
    </row>
    <row r="55" spans="1:34" ht="15" customHeight="1" x14ac:dyDescent="0.35">
      <c r="A55" s="40" t="s">
        <v>496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35">
      <c r="A56" s="40" t="s">
        <v>497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35">
      <c r="A57" s="40" t="s">
        <v>498</v>
      </c>
      <c r="B57" s="65" t="s">
        <v>219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35">
      <c r="A58" s="40" t="s">
        <v>499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35">
      <c r="A59" s="40" t="s">
        <v>500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35">
      <c r="A60" s="40" t="s">
        <v>501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35">
      <c r="A61" s="40" t="s">
        <v>502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35">
      <c r="A62" s="40" t="s">
        <v>503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35">
      <c r="B63" s="64" t="s">
        <v>101</v>
      </c>
    </row>
    <row r="64" spans="1:34" ht="15" customHeight="1" x14ac:dyDescent="0.35">
      <c r="A64" s="40" t="s">
        <v>504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35">
      <c r="A65" s="40" t="s">
        <v>505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35">
      <c r="A66" s="40" t="s">
        <v>506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35">
      <c r="A67" s="40" t="s">
        <v>507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35">
      <c r="A68" s="40" t="s">
        <v>508</v>
      </c>
      <c r="B68" s="65" t="s">
        <v>220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35">
      <c r="A69" s="40" t="s">
        <v>509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35"/>
    <row r="71" spans="1:34" ht="15" customHeight="1" x14ac:dyDescent="0.35">
      <c r="A71" s="40" t="s">
        <v>510</v>
      </c>
      <c r="B71" s="65" t="s">
        <v>221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35"/>
    <row r="73" spans="1:34" x14ac:dyDescent="0.35">
      <c r="A73" s="40" t="s">
        <v>511</v>
      </c>
      <c r="B73" s="65" t="s">
        <v>222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35">
      <c r="A74" s="40" t="s">
        <v>512</v>
      </c>
      <c r="B74" s="65" t="s">
        <v>223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35">
      <c r="A75" s="40" t="s">
        <v>513</v>
      </c>
      <c r="B75" s="65" t="s">
        <v>514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35">
      <c r="A76" s="40" t="s">
        <v>515</v>
      </c>
      <c r="B76" s="65" t="s">
        <v>516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35">
      <c r="A77" s="40" t="s">
        <v>517</v>
      </c>
      <c r="B77" s="65" t="s">
        <v>518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35">
      <c r="A78" s="40" t="s">
        <v>519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35">
      <c r="B79" s="64" t="s">
        <v>224</v>
      </c>
    </row>
    <row r="80" spans="1:34" ht="15" customHeight="1" x14ac:dyDescent="0.35">
      <c r="A80" s="40" t="s">
        <v>520</v>
      </c>
      <c r="B80" s="65" t="s">
        <v>618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4"/>
    <row r="83" spans="2:34" ht="15" customHeight="1" x14ac:dyDescent="0.35">
      <c r="B83" s="81" t="s">
        <v>638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70"/>
    </row>
    <row r="84" spans="2:34" ht="15" customHeight="1" x14ac:dyDescent="0.35">
      <c r="B84" s="41" t="s">
        <v>619</v>
      </c>
    </row>
    <row r="85" spans="2:34" ht="15" customHeight="1" x14ac:dyDescent="0.35">
      <c r="B85" s="41" t="s">
        <v>620</v>
      </c>
    </row>
    <row r="86" spans="2:34" ht="15" customHeight="1" x14ac:dyDescent="0.35">
      <c r="B86" s="41" t="s">
        <v>621</v>
      </c>
    </row>
    <row r="87" spans="2:34" ht="15" customHeight="1" x14ac:dyDescent="0.35">
      <c r="B87" s="41" t="s">
        <v>108</v>
      </c>
    </row>
    <row r="88" spans="2:34" ht="15" customHeight="1" x14ac:dyDescent="0.35">
      <c r="B88" s="41" t="s">
        <v>622</v>
      </c>
    </row>
    <row r="89" spans="2:34" ht="15" customHeight="1" x14ac:dyDescent="0.35">
      <c r="B89" s="41" t="s">
        <v>109</v>
      </c>
    </row>
    <row r="90" spans="2:34" ht="15" customHeight="1" x14ac:dyDescent="0.35">
      <c r="B90" s="41" t="s">
        <v>623</v>
      </c>
    </row>
    <row r="91" spans="2:34" ht="15" customHeight="1" x14ac:dyDescent="0.35">
      <c r="B91" s="41" t="s">
        <v>624</v>
      </c>
    </row>
    <row r="92" spans="2:34" x14ac:dyDescent="0.35">
      <c r="B92" s="41" t="s">
        <v>225</v>
      </c>
    </row>
    <row r="93" spans="2:34" ht="15" customHeight="1" x14ac:dyDescent="0.35">
      <c r="B93" s="41" t="s">
        <v>625</v>
      </c>
    </row>
    <row r="94" spans="2:34" ht="15" customHeight="1" x14ac:dyDescent="0.35">
      <c r="B94" s="41" t="s">
        <v>626</v>
      </c>
    </row>
    <row r="95" spans="2:34" ht="15" customHeight="1" x14ac:dyDescent="0.35">
      <c r="B95" s="41" t="s">
        <v>627</v>
      </c>
    </row>
    <row r="96" spans="2:34" ht="15" customHeight="1" x14ac:dyDescent="0.35">
      <c r="B96" s="41" t="s">
        <v>521</v>
      </c>
    </row>
    <row r="97" spans="2:34" ht="15" customHeight="1" x14ac:dyDescent="0.35">
      <c r="B97" s="41" t="s">
        <v>628</v>
      </c>
    </row>
    <row r="98" spans="2:34" ht="15" customHeight="1" x14ac:dyDescent="0.35">
      <c r="B98" s="41" t="s">
        <v>629</v>
      </c>
    </row>
    <row r="99" spans="2:34" ht="15" customHeight="1" x14ac:dyDescent="0.35">
      <c r="B99" s="41" t="s">
        <v>630</v>
      </c>
    </row>
    <row r="100" spans="2:34" ht="15" customHeight="1" x14ac:dyDescent="0.35">
      <c r="B100" s="41" t="s">
        <v>528</v>
      </c>
    </row>
    <row r="101" spans="2:34" x14ac:dyDescent="0.35">
      <c r="B101" s="41" t="s">
        <v>631</v>
      </c>
    </row>
    <row r="102" spans="2:34" x14ac:dyDescent="0.35">
      <c r="B102" s="41" t="s">
        <v>632</v>
      </c>
    </row>
    <row r="103" spans="2:34" ht="15" customHeight="1" x14ac:dyDescent="0.35">
      <c r="B103" s="41" t="s">
        <v>633</v>
      </c>
    </row>
    <row r="104" spans="2:34" ht="15" customHeight="1" x14ac:dyDescent="0.35">
      <c r="B104" s="41" t="s">
        <v>634</v>
      </c>
    </row>
    <row r="105" spans="2:34" ht="15" customHeight="1" x14ac:dyDescent="0.35">
      <c r="B105" s="41" t="s">
        <v>635</v>
      </c>
    </row>
    <row r="106" spans="2:34" ht="15" customHeight="1" x14ac:dyDescent="0.35">
      <c r="B106" s="41" t="s">
        <v>636</v>
      </c>
    </row>
    <row r="107" spans="2:34" ht="15" customHeight="1" x14ac:dyDescent="0.35">
      <c r="B107" s="41" t="s">
        <v>110</v>
      </c>
    </row>
    <row r="108" spans="2:34" ht="15" customHeight="1" x14ac:dyDescent="0.35">
      <c r="B108" s="41" t="s">
        <v>589</v>
      </c>
    </row>
    <row r="109" spans="2:34" ht="15" customHeight="1" x14ac:dyDescent="0.35">
      <c r="B109" s="41" t="s">
        <v>590</v>
      </c>
    </row>
    <row r="110" spans="2:34" ht="15" customHeight="1" x14ac:dyDescent="0.35">
      <c r="B110" s="41" t="s">
        <v>637</v>
      </c>
    </row>
    <row r="111" spans="2:34" ht="15" customHeight="1" x14ac:dyDescent="0.35">
      <c r="B111" s="41" t="s">
        <v>592</v>
      </c>
    </row>
    <row r="112" spans="2:34" ht="15" customHeight="1" x14ac:dyDescent="0.3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499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09" spans="2:34" ht="15" customHeight="1" x14ac:dyDescent="0.35"/>
    <row r="510" spans="2:34" ht="15" customHeight="1" x14ac:dyDescent="0.35"/>
    <row r="511" spans="2:34" ht="15" customHeight="1" x14ac:dyDescent="0.35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5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80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  <c r="AH1227" s="80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4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80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spans="2:34" ht="15" customHeight="1" x14ac:dyDescent="0.35"/>
    <row r="1490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499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80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  <c r="X1502" s="80"/>
      <c r="Y1502" s="80"/>
      <c r="Z1502" s="80"/>
      <c r="AA1502" s="80"/>
      <c r="AB1502" s="80"/>
      <c r="AC1502" s="80"/>
      <c r="AD1502" s="80"/>
      <c r="AE1502" s="80"/>
      <c r="AF1502" s="80"/>
      <c r="AG1502" s="80"/>
      <c r="AH1502" s="80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80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  <c r="X1604" s="80"/>
      <c r="Y1604" s="80"/>
      <c r="Z1604" s="80"/>
      <c r="AA1604" s="80"/>
      <c r="AB1604" s="80"/>
      <c r="AC1604" s="80"/>
      <c r="AD1604" s="80"/>
      <c r="AE1604" s="80"/>
      <c r="AF1604" s="80"/>
      <c r="AG1604" s="80"/>
      <c r="AH1604" s="80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12" spans="2:34" ht="15" customHeight="1" x14ac:dyDescent="0.35"/>
    <row r="1613" spans="2:34" ht="15" customHeight="1" x14ac:dyDescent="0.35"/>
    <row r="1614" spans="2:34" ht="15" customHeight="1" x14ac:dyDescent="0.35"/>
    <row r="1615" spans="2:34" ht="15" customHeight="1" x14ac:dyDescent="0.35"/>
    <row r="1616" spans="2:34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spans="2:34" ht="15" customHeight="1" x14ac:dyDescent="0.35"/>
    <row r="1698" spans="2:34" ht="15" customHeight="1" x14ac:dyDescent="0.35">
      <c r="B1698" s="80"/>
      <c r="C1698" s="80"/>
      <c r="D1698" s="80"/>
      <c r="E1698" s="80"/>
      <c r="F1698" s="80"/>
      <c r="G1698" s="80"/>
      <c r="H1698" s="80"/>
      <c r="I1698" s="80"/>
      <c r="J1698" s="80"/>
      <c r="K1698" s="80"/>
      <c r="L1698" s="80"/>
      <c r="M1698" s="80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  <c r="AH1698" s="80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80"/>
      <c r="C1945" s="80"/>
      <c r="D1945" s="80"/>
      <c r="E1945" s="80"/>
      <c r="F1945" s="80"/>
      <c r="G1945" s="80"/>
      <c r="H1945" s="80"/>
      <c r="I1945" s="80"/>
      <c r="J1945" s="80"/>
      <c r="K1945" s="80"/>
      <c r="L1945" s="80"/>
      <c r="M1945" s="80"/>
      <c r="N1945" s="80"/>
      <c r="O1945" s="80"/>
      <c r="P1945" s="80"/>
      <c r="Q1945" s="80"/>
      <c r="R1945" s="80"/>
      <c r="S1945" s="80"/>
      <c r="T1945" s="80"/>
      <c r="U1945" s="80"/>
      <c r="V1945" s="80"/>
      <c r="W1945" s="80"/>
      <c r="X1945" s="80"/>
      <c r="Y1945" s="80"/>
      <c r="Z1945" s="80"/>
      <c r="AA1945" s="80"/>
      <c r="AB1945" s="80"/>
      <c r="AC1945" s="80"/>
      <c r="AD1945" s="80"/>
      <c r="AE1945" s="80"/>
      <c r="AF1945" s="80"/>
      <c r="AG1945" s="80"/>
      <c r="AH1945" s="80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1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80"/>
      <c r="C2031" s="80"/>
      <c r="D2031" s="80"/>
      <c r="E2031" s="80"/>
      <c r="F2031" s="80"/>
      <c r="G2031" s="80"/>
      <c r="H2031" s="80"/>
      <c r="I2031" s="80"/>
      <c r="J2031" s="80"/>
      <c r="K2031" s="80"/>
      <c r="L2031" s="80"/>
      <c r="M2031" s="80"/>
      <c r="N2031" s="80"/>
      <c r="O2031" s="80"/>
      <c r="P2031" s="80"/>
      <c r="Q2031" s="80"/>
      <c r="R2031" s="80"/>
      <c r="S2031" s="80"/>
      <c r="T2031" s="80"/>
      <c r="U2031" s="80"/>
      <c r="V2031" s="80"/>
      <c r="W2031" s="80"/>
      <c r="X2031" s="80"/>
      <c r="Y2031" s="80"/>
      <c r="Z2031" s="80"/>
      <c r="AA2031" s="80"/>
      <c r="AB2031" s="80"/>
      <c r="AC2031" s="80"/>
      <c r="AD2031" s="80"/>
      <c r="AE2031" s="80"/>
      <c r="AF2031" s="80"/>
      <c r="AG2031" s="80"/>
      <c r="AH2031" s="80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7" spans="2:34" ht="15" customHeight="1" x14ac:dyDescent="0.35"/>
    <row r="2148" spans="2:34" ht="15" customHeight="1" x14ac:dyDescent="0.35"/>
    <row r="2149" spans="2:34" ht="15" customHeight="1" x14ac:dyDescent="0.35"/>
    <row r="2150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80"/>
      <c r="C2153" s="80"/>
      <c r="D2153" s="80"/>
      <c r="E2153" s="80"/>
      <c r="F2153" s="80"/>
      <c r="G2153" s="80"/>
      <c r="H2153" s="80"/>
      <c r="I2153" s="80"/>
      <c r="J2153" s="80"/>
      <c r="K2153" s="80"/>
      <c r="L2153" s="80"/>
      <c r="M2153" s="80"/>
      <c r="N2153" s="80"/>
      <c r="O2153" s="80"/>
      <c r="P2153" s="80"/>
      <c r="Q2153" s="80"/>
      <c r="R2153" s="80"/>
      <c r="S2153" s="80"/>
      <c r="T2153" s="80"/>
      <c r="U2153" s="80"/>
      <c r="V2153" s="80"/>
      <c r="W2153" s="80"/>
      <c r="X2153" s="80"/>
      <c r="Y2153" s="80"/>
      <c r="Z2153" s="80"/>
      <c r="AA2153" s="80"/>
      <c r="AB2153" s="80"/>
      <c r="AC2153" s="80"/>
      <c r="AD2153" s="80"/>
      <c r="AE2153" s="80"/>
      <c r="AF2153" s="80"/>
      <c r="AG2153" s="80"/>
      <c r="AH2153" s="80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80"/>
      <c r="C2317" s="80"/>
      <c r="D2317" s="80"/>
      <c r="E2317" s="80"/>
      <c r="F2317" s="80"/>
      <c r="G2317" s="80"/>
      <c r="H2317" s="80"/>
      <c r="I2317" s="80"/>
      <c r="J2317" s="80"/>
      <c r="K2317" s="80"/>
      <c r="L2317" s="80"/>
      <c r="M2317" s="80"/>
      <c r="N2317" s="80"/>
      <c r="O2317" s="80"/>
      <c r="P2317" s="80"/>
      <c r="Q2317" s="80"/>
      <c r="R2317" s="80"/>
      <c r="S2317" s="80"/>
      <c r="T2317" s="80"/>
      <c r="U2317" s="80"/>
      <c r="V2317" s="80"/>
      <c r="W2317" s="80"/>
      <c r="X2317" s="80"/>
      <c r="Y2317" s="80"/>
      <c r="Z2317" s="80"/>
      <c r="AA2317" s="80"/>
      <c r="AB2317" s="80"/>
      <c r="AC2317" s="80"/>
      <c r="AD2317" s="80"/>
      <c r="AE2317" s="80"/>
      <c r="AF2317" s="80"/>
      <c r="AG2317" s="80"/>
      <c r="AH2317" s="80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80"/>
      <c r="C2419" s="80"/>
      <c r="D2419" s="80"/>
      <c r="E2419" s="80"/>
      <c r="F2419" s="80"/>
      <c r="G2419" s="80"/>
      <c r="H2419" s="80"/>
      <c r="I2419" s="80"/>
      <c r="J2419" s="80"/>
      <c r="K2419" s="80"/>
      <c r="L2419" s="80"/>
      <c r="M2419" s="80"/>
      <c r="N2419" s="80"/>
      <c r="O2419" s="80"/>
      <c r="P2419" s="80"/>
      <c r="Q2419" s="80"/>
      <c r="R2419" s="80"/>
      <c r="S2419" s="80"/>
      <c r="T2419" s="80"/>
      <c r="U2419" s="80"/>
      <c r="V2419" s="80"/>
      <c r="W2419" s="80"/>
      <c r="X2419" s="80"/>
      <c r="Y2419" s="80"/>
      <c r="Z2419" s="80"/>
      <c r="AA2419" s="80"/>
      <c r="AB2419" s="80"/>
      <c r="AC2419" s="80"/>
      <c r="AD2419" s="80"/>
      <c r="AE2419" s="80"/>
      <c r="AF2419" s="80"/>
      <c r="AG2419" s="80"/>
      <c r="AH2419" s="80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spans="2:34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3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80"/>
      <c r="C2509" s="80"/>
      <c r="D2509" s="80"/>
      <c r="E2509" s="80"/>
      <c r="F2509" s="80"/>
      <c r="G2509" s="80"/>
      <c r="H2509" s="80"/>
      <c r="I2509" s="80"/>
      <c r="J2509" s="80"/>
      <c r="K2509" s="80"/>
      <c r="L2509" s="80"/>
      <c r="M2509" s="80"/>
      <c r="N2509" s="80"/>
      <c r="O2509" s="80"/>
      <c r="P2509" s="80"/>
      <c r="Q2509" s="80"/>
      <c r="R2509" s="80"/>
      <c r="S2509" s="80"/>
      <c r="T2509" s="80"/>
      <c r="U2509" s="80"/>
      <c r="V2509" s="80"/>
      <c r="W2509" s="80"/>
      <c r="X2509" s="80"/>
      <c r="Y2509" s="80"/>
      <c r="Z2509" s="80"/>
      <c r="AA2509" s="80"/>
      <c r="AB2509" s="80"/>
      <c r="AC2509" s="80"/>
      <c r="AD2509" s="80"/>
      <c r="AE2509" s="80"/>
      <c r="AF2509" s="80"/>
      <c r="AG2509" s="80"/>
      <c r="AH2509" s="80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4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80"/>
      <c r="C2598" s="80"/>
      <c r="D2598" s="80"/>
      <c r="E2598" s="80"/>
      <c r="F2598" s="80"/>
      <c r="G2598" s="80"/>
      <c r="H2598" s="80"/>
      <c r="I2598" s="80"/>
      <c r="J2598" s="80"/>
      <c r="K2598" s="80"/>
      <c r="L2598" s="80"/>
      <c r="M2598" s="80"/>
      <c r="N2598" s="80"/>
      <c r="O2598" s="80"/>
      <c r="P2598" s="80"/>
      <c r="Q2598" s="80"/>
      <c r="R2598" s="80"/>
      <c r="S2598" s="80"/>
      <c r="T2598" s="80"/>
      <c r="U2598" s="80"/>
      <c r="V2598" s="80"/>
      <c r="W2598" s="80"/>
      <c r="X2598" s="80"/>
      <c r="Y2598" s="80"/>
      <c r="Z2598" s="80"/>
      <c r="AA2598" s="80"/>
      <c r="AB2598" s="80"/>
      <c r="AC2598" s="80"/>
      <c r="AD2598" s="80"/>
      <c r="AE2598" s="80"/>
      <c r="AF2598" s="80"/>
      <c r="AG2598" s="80"/>
      <c r="AH2598" s="80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4" ht="15" customHeight="1" x14ac:dyDescent="0.35"/>
    <row r="2706" spans="2:3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80"/>
      <c r="C2719" s="80"/>
      <c r="D2719" s="80"/>
      <c r="E2719" s="80"/>
      <c r="F2719" s="80"/>
      <c r="G2719" s="80"/>
      <c r="H2719" s="80"/>
      <c r="I2719" s="80"/>
      <c r="J2719" s="80"/>
      <c r="K2719" s="80"/>
      <c r="L2719" s="80"/>
      <c r="M2719" s="80"/>
      <c r="N2719" s="80"/>
      <c r="O2719" s="80"/>
      <c r="P2719" s="80"/>
      <c r="Q2719" s="80"/>
      <c r="R2719" s="80"/>
      <c r="S2719" s="80"/>
      <c r="T2719" s="80"/>
      <c r="U2719" s="80"/>
      <c r="V2719" s="80"/>
      <c r="W2719" s="80"/>
      <c r="X2719" s="80"/>
      <c r="Y2719" s="80"/>
      <c r="Z2719" s="80"/>
      <c r="AA2719" s="80"/>
      <c r="AB2719" s="80"/>
      <c r="AC2719" s="80"/>
      <c r="AD2719" s="80"/>
      <c r="AE2719" s="80"/>
      <c r="AF2719" s="80"/>
      <c r="AG2719" s="80"/>
      <c r="AH2719" s="80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80"/>
      <c r="C2837" s="80"/>
      <c r="D2837" s="80"/>
      <c r="E2837" s="80"/>
      <c r="F2837" s="80"/>
      <c r="G2837" s="80"/>
      <c r="H2837" s="80"/>
      <c r="I2837" s="80"/>
      <c r="J2837" s="80"/>
      <c r="K2837" s="80"/>
      <c r="L2837" s="80"/>
      <c r="M2837" s="80"/>
      <c r="N2837" s="80"/>
      <c r="O2837" s="80"/>
      <c r="P2837" s="80"/>
      <c r="Q2837" s="80"/>
      <c r="R2837" s="80"/>
      <c r="S2837" s="80"/>
      <c r="T2837" s="80"/>
      <c r="U2837" s="80"/>
      <c r="V2837" s="80"/>
      <c r="W2837" s="80"/>
      <c r="X2837" s="80"/>
      <c r="Y2837" s="80"/>
      <c r="Z2837" s="80"/>
      <c r="AA2837" s="80"/>
      <c r="AB2837" s="80"/>
      <c r="AC2837" s="80"/>
      <c r="AD2837" s="80"/>
      <c r="AE2837" s="80"/>
      <c r="AF2837" s="80"/>
      <c r="AG2837" s="80"/>
      <c r="AH2837" s="80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65B7-A675-4943-963D-0F6CEE47F15D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RowHeight="15" customHeight="1" x14ac:dyDescent="0.3"/>
  <cols>
    <col min="1" max="1" width="19.90625" style="86" bestFit="1" customWidth="1"/>
    <col min="2" max="2" width="46.7265625" style="86" customWidth="1"/>
    <col min="3" max="16384" width="8.7265625" style="86"/>
  </cols>
  <sheetData>
    <row r="1" spans="1:33" ht="15" customHeight="1" thickBot="1" x14ac:dyDescent="0.35">
      <c r="B1" s="103" t="s">
        <v>676</v>
      </c>
      <c r="C1" s="100">
        <v>2021</v>
      </c>
      <c r="D1" s="100">
        <v>2022</v>
      </c>
      <c r="E1" s="100">
        <v>2023</v>
      </c>
      <c r="F1" s="100">
        <v>2024</v>
      </c>
      <c r="G1" s="100">
        <v>2025</v>
      </c>
      <c r="H1" s="100">
        <v>2026</v>
      </c>
      <c r="I1" s="100">
        <v>2027</v>
      </c>
      <c r="J1" s="100">
        <v>2028</v>
      </c>
      <c r="K1" s="100">
        <v>2029</v>
      </c>
      <c r="L1" s="100">
        <v>2030</v>
      </c>
      <c r="M1" s="100">
        <v>2031</v>
      </c>
      <c r="N1" s="100">
        <v>2032</v>
      </c>
      <c r="O1" s="100">
        <v>2033</v>
      </c>
      <c r="P1" s="100">
        <v>2034</v>
      </c>
      <c r="Q1" s="100">
        <v>2035</v>
      </c>
      <c r="R1" s="100">
        <v>2036</v>
      </c>
      <c r="S1" s="100">
        <v>2037</v>
      </c>
      <c r="T1" s="100">
        <v>2038</v>
      </c>
      <c r="U1" s="100">
        <v>2039</v>
      </c>
      <c r="V1" s="100">
        <v>2040</v>
      </c>
      <c r="W1" s="100">
        <v>2041</v>
      </c>
      <c r="X1" s="100">
        <v>2042</v>
      </c>
      <c r="Y1" s="100">
        <v>2043</v>
      </c>
      <c r="Z1" s="100">
        <v>2044</v>
      </c>
      <c r="AA1" s="100">
        <v>2045</v>
      </c>
      <c r="AB1" s="100">
        <v>2046</v>
      </c>
      <c r="AC1" s="100">
        <v>2047</v>
      </c>
      <c r="AD1" s="100">
        <v>2048</v>
      </c>
      <c r="AE1" s="100">
        <v>2049</v>
      </c>
      <c r="AF1" s="100">
        <v>2050</v>
      </c>
    </row>
    <row r="2" spans="1:33" ht="15" customHeight="1" thickTop="1" x14ac:dyDescent="0.3"/>
    <row r="3" spans="1:33" ht="15" customHeight="1" x14ac:dyDescent="0.3">
      <c r="C3" s="105" t="s">
        <v>522</v>
      </c>
      <c r="D3" s="105" t="s">
        <v>675</v>
      </c>
      <c r="E3" s="105"/>
      <c r="F3" s="105"/>
      <c r="G3" s="105"/>
    </row>
    <row r="4" spans="1:33" ht="15" customHeight="1" x14ac:dyDescent="0.3">
      <c r="C4" s="105" t="s">
        <v>523</v>
      </c>
      <c r="D4" s="105" t="s">
        <v>674</v>
      </c>
      <c r="E4" s="105"/>
      <c r="F4" s="105"/>
      <c r="G4" s="105" t="s">
        <v>673</v>
      </c>
    </row>
    <row r="5" spans="1:33" ht="15" customHeight="1" x14ac:dyDescent="0.3">
      <c r="C5" s="105" t="s">
        <v>525</v>
      </c>
      <c r="D5" s="105" t="s">
        <v>672</v>
      </c>
      <c r="E5" s="105"/>
      <c r="F5" s="105"/>
      <c r="G5" s="105"/>
    </row>
    <row r="6" spans="1:33" ht="15" customHeight="1" x14ac:dyDescent="0.3">
      <c r="C6" s="105" t="s">
        <v>526</v>
      </c>
      <c r="D6" s="105"/>
      <c r="E6" s="105" t="s">
        <v>671</v>
      </c>
      <c r="F6" s="105"/>
      <c r="G6" s="105"/>
    </row>
    <row r="7" spans="1:33" ht="12" x14ac:dyDescent="0.3"/>
    <row r="8" spans="1:33" ht="12" x14ac:dyDescent="0.3"/>
    <row r="9" spans="1:33" ht="12" x14ac:dyDescent="0.3"/>
    <row r="10" spans="1:33" ht="15" customHeight="1" x14ac:dyDescent="0.35">
      <c r="A10" s="93" t="s">
        <v>462</v>
      </c>
      <c r="B10" s="104" t="s">
        <v>79</v>
      </c>
      <c r="AG10" s="101" t="s">
        <v>670</v>
      </c>
    </row>
    <row r="11" spans="1:33" ht="15" customHeight="1" x14ac:dyDescent="0.3">
      <c r="B11" s="103" t="s">
        <v>80</v>
      </c>
      <c r="AG11" s="101" t="s">
        <v>669</v>
      </c>
    </row>
    <row r="12" spans="1:33" ht="15" customHeight="1" x14ac:dyDescent="0.3">
      <c r="B12" s="103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1" t="s">
        <v>668</v>
      </c>
    </row>
    <row r="13" spans="1:33" ht="15" customHeight="1" thickBot="1" x14ac:dyDescent="0.35">
      <c r="B13" s="100" t="s">
        <v>81</v>
      </c>
      <c r="C13" s="100">
        <v>2021</v>
      </c>
      <c r="D13" s="100">
        <v>2022</v>
      </c>
      <c r="E13" s="100">
        <v>2023</v>
      </c>
      <c r="F13" s="100">
        <v>2024</v>
      </c>
      <c r="G13" s="100">
        <v>2025</v>
      </c>
      <c r="H13" s="100">
        <v>2026</v>
      </c>
      <c r="I13" s="100">
        <v>2027</v>
      </c>
      <c r="J13" s="100">
        <v>2028</v>
      </c>
      <c r="K13" s="100">
        <v>2029</v>
      </c>
      <c r="L13" s="100">
        <v>2030</v>
      </c>
      <c r="M13" s="100">
        <v>2031</v>
      </c>
      <c r="N13" s="100">
        <v>2032</v>
      </c>
      <c r="O13" s="100">
        <v>2033</v>
      </c>
      <c r="P13" s="100">
        <v>2034</v>
      </c>
      <c r="Q13" s="100">
        <v>2035</v>
      </c>
      <c r="R13" s="100">
        <v>2036</v>
      </c>
      <c r="S13" s="100">
        <v>2037</v>
      </c>
      <c r="T13" s="100">
        <v>2038</v>
      </c>
      <c r="U13" s="100">
        <v>2039</v>
      </c>
      <c r="V13" s="100">
        <v>2040</v>
      </c>
      <c r="W13" s="100">
        <v>2041</v>
      </c>
      <c r="X13" s="100">
        <v>2042</v>
      </c>
      <c r="Y13" s="100">
        <v>2043</v>
      </c>
      <c r="Z13" s="100">
        <v>2044</v>
      </c>
      <c r="AA13" s="100">
        <v>2045</v>
      </c>
      <c r="AB13" s="100">
        <v>2046</v>
      </c>
      <c r="AC13" s="100">
        <v>2047</v>
      </c>
      <c r="AD13" s="100">
        <v>2048</v>
      </c>
      <c r="AE13" s="100">
        <v>2049</v>
      </c>
      <c r="AF13" s="100">
        <v>2050</v>
      </c>
      <c r="AG13" s="99" t="s">
        <v>667</v>
      </c>
    </row>
    <row r="14" spans="1:33" ht="15" customHeight="1" thickTop="1" x14ac:dyDescent="0.3"/>
    <row r="15" spans="1:33" ht="15" customHeight="1" x14ac:dyDescent="0.3">
      <c r="B15" s="96" t="s">
        <v>82</v>
      </c>
    </row>
    <row r="16" spans="1:33" ht="15" customHeight="1" x14ac:dyDescent="0.35">
      <c r="A16" s="93" t="s">
        <v>463</v>
      </c>
      <c r="B16" s="92" t="s">
        <v>83</v>
      </c>
      <c r="C16" s="94">
        <v>11.13137</v>
      </c>
      <c r="D16" s="94">
        <v>11.890215</v>
      </c>
      <c r="E16" s="94">
        <v>12.277072</v>
      </c>
      <c r="F16" s="94">
        <v>12.60923</v>
      </c>
      <c r="G16" s="94">
        <v>13.052892</v>
      </c>
      <c r="H16" s="94">
        <v>13.243161000000001</v>
      </c>
      <c r="I16" s="94">
        <v>13.200737999999999</v>
      </c>
      <c r="J16" s="94">
        <v>13.394472</v>
      </c>
      <c r="K16" s="94">
        <v>13.354988000000001</v>
      </c>
      <c r="L16" s="94">
        <v>13.289125</v>
      </c>
      <c r="M16" s="94">
        <v>13.172335</v>
      </c>
      <c r="N16" s="94">
        <v>13.044161000000001</v>
      </c>
      <c r="O16" s="94">
        <v>13.102449</v>
      </c>
      <c r="P16" s="94">
        <v>12.941919</v>
      </c>
      <c r="Q16" s="94">
        <v>12.818296</v>
      </c>
      <c r="R16" s="94">
        <v>12.711107999999999</v>
      </c>
      <c r="S16" s="94">
        <v>12.578856</v>
      </c>
      <c r="T16" s="94">
        <v>12.520987999999999</v>
      </c>
      <c r="U16" s="94">
        <v>12.528874</v>
      </c>
      <c r="V16" s="94">
        <v>12.640373</v>
      </c>
      <c r="W16" s="94">
        <v>12.661778999999999</v>
      </c>
      <c r="X16" s="94">
        <v>12.691896</v>
      </c>
      <c r="Y16" s="94">
        <v>12.618269</v>
      </c>
      <c r="Z16" s="94">
        <v>12.646998999999999</v>
      </c>
      <c r="AA16" s="94">
        <v>12.717351000000001</v>
      </c>
      <c r="AB16" s="94">
        <v>12.783121</v>
      </c>
      <c r="AC16" s="94">
        <v>12.696424</v>
      </c>
      <c r="AD16" s="94">
        <v>12.650297</v>
      </c>
      <c r="AE16" s="94">
        <v>12.814805</v>
      </c>
      <c r="AF16" s="94">
        <v>12.960039</v>
      </c>
      <c r="AG16" s="90">
        <v>5.2589999999999998E-3</v>
      </c>
    </row>
    <row r="17" spans="1:33" ht="15" customHeight="1" x14ac:dyDescent="0.35">
      <c r="A17" s="93" t="s">
        <v>464</v>
      </c>
      <c r="B17" s="92" t="s">
        <v>84</v>
      </c>
      <c r="C17" s="94">
        <v>0.44028499999999998</v>
      </c>
      <c r="D17" s="94">
        <v>0.41328300000000001</v>
      </c>
      <c r="E17" s="94">
        <v>0.39400000000000002</v>
      </c>
      <c r="F17" s="94">
        <v>0.41007500000000002</v>
      </c>
      <c r="G17" s="94">
        <v>0.45656999999999998</v>
      </c>
      <c r="H17" s="94">
        <v>0.48005199999999998</v>
      </c>
      <c r="I17" s="94">
        <v>0.50985400000000003</v>
      </c>
      <c r="J17" s="94">
        <v>0.55565600000000004</v>
      </c>
      <c r="K17" s="94">
        <v>0.56595099999999998</v>
      </c>
      <c r="L17" s="94">
        <v>0.60359300000000005</v>
      </c>
      <c r="M17" s="94">
        <v>0.60308200000000001</v>
      </c>
      <c r="N17" s="94">
        <v>0.63263100000000005</v>
      </c>
      <c r="O17" s="94">
        <v>0.65583400000000003</v>
      </c>
      <c r="P17" s="94">
        <v>0.60842099999999999</v>
      </c>
      <c r="Q17" s="94">
        <v>0.56258699999999995</v>
      </c>
      <c r="R17" s="94">
        <v>0.52347500000000002</v>
      </c>
      <c r="S17" s="94">
        <v>0.48912899999999998</v>
      </c>
      <c r="T17" s="94">
        <v>0.45771299999999998</v>
      </c>
      <c r="U17" s="94">
        <v>0.427311</v>
      </c>
      <c r="V17" s="94">
        <v>0.43665100000000001</v>
      </c>
      <c r="W17" s="94">
        <v>0.48536899999999999</v>
      </c>
      <c r="X17" s="94">
        <v>0.53725000000000001</v>
      </c>
      <c r="Y17" s="94">
        <v>0.57772599999999996</v>
      </c>
      <c r="Z17" s="94">
        <v>0.57481700000000002</v>
      </c>
      <c r="AA17" s="94">
        <v>0.57446799999999998</v>
      </c>
      <c r="AB17" s="94">
        <v>0.63388699999999998</v>
      </c>
      <c r="AC17" s="94">
        <v>0.66683300000000001</v>
      </c>
      <c r="AD17" s="94">
        <v>0.72990900000000003</v>
      </c>
      <c r="AE17" s="94">
        <v>0.76528099999999999</v>
      </c>
      <c r="AF17" s="94">
        <v>0.79184500000000002</v>
      </c>
      <c r="AG17" s="90">
        <v>2.0445999999999999E-2</v>
      </c>
    </row>
    <row r="18" spans="1:33" ht="15" customHeight="1" x14ac:dyDescent="0.35">
      <c r="A18" s="93" t="s">
        <v>465</v>
      </c>
      <c r="B18" s="92" t="s">
        <v>85</v>
      </c>
      <c r="C18" s="94">
        <v>10.691084999999999</v>
      </c>
      <c r="D18" s="94">
        <v>11.476932</v>
      </c>
      <c r="E18" s="94">
        <v>11.883072</v>
      </c>
      <c r="F18" s="94">
        <v>12.199154999999999</v>
      </c>
      <c r="G18" s="94">
        <v>12.596322000000001</v>
      </c>
      <c r="H18" s="94">
        <v>12.763109999999999</v>
      </c>
      <c r="I18" s="94">
        <v>12.690884</v>
      </c>
      <c r="J18" s="94">
        <v>12.838817000000001</v>
      </c>
      <c r="K18" s="94">
        <v>12.789038</v>
      </c>
      <c r="L18" s="94">
        <v>12.685532</v>
      </c>
      <c r="M18" s="94">
        <v>12.569252000000001</v>
      </c>
      <c r="N18" s="94">
        <v>12.411530000000001</v>
      </c>
      <c r="O18" s="94">
        <v>12.446615</v>
      </c>
      <c r="P18" s="94">
        <v>12.333498000000001</v>
      </c>
      <c r="Q18" s="94">
        <v>12.255711</v>
      </c>
      <c r="R18" s="94">
        <v>12.187633999999999</v>
      </c>
      <c r="S18" s="94">
        <v>12.089727</v>
      </c>
      <c r="T18" s="94">
        <v>12.063274</v>
      </c>
      <c r="U18" s="94">
        <v>12.101564</v>
      </c>
      <c r="V18" s="94">
        <v>12.203722000000001</v>
      </c>
      <c r="W18" s="94">
        <v>12.176411</v>
      </c>
      <c r="X18" s="94">
        <v>12.154647000000001</v>
      </c>
      <c r="Y18" s="94">
        <v>12.040544000000001</v>
      </c>
      <c r="Z18" s="94">
        <v>12.072183000000001</v>
      </c>
      <c r="AA18" s="94">
        <v>12.142882999999999</v>
      </c>
      <c r="AB18" s="94">
        <v>12.149234</v>
      </c>
      <c r="AC18" s="94">
        <v>12.029591999999999</v>
      </c>
      <c r="AD18" s="94">
        <v>11.920388000000001</v>
      </c>
      <c r="AE18" s="94">
        <v>12.049524</v>
      </c>
      <c r="AF18" s="94">
        <v>12.168195000000001</v>
      </c>
      <c r="AG18" s="90">
        <v>4.4730000000000004E-3</v>
      </c>
    </row>
    <row r="19" spans="1:33" ht="15" customHeight="1" x14ac:dyDescent="0.35">
      <c r="A19" s="93" t="s">
        <v>466</v>
      </c>
      <c r="B19" s="92" t="s">
        <v>86</v>
      </c>
      <c r="C19" s="94">
        <v>3.2371400000000001</v>
      </c>
      <c r="D19" s="94">
        <v>4.1941600000000001</v>
      </c>
      <c r="E19" s="94">
        <v>4.4606570000000003</v>
      </c>
      <c r="F19" s="94">
        <v>4.2243750000000002</v>
      </c>
      <c r="G19" s="94">
        <v>3.9366970000000001</v>
      </c>
      <c r="H19" s="94">
        <v>3.777895</v>
      </c>
      <c r="I19" s="94">
        <v>3.8269690000000001</v>
      </c>
      <c r="J19" s="94">
        <v>3.6405120000000002</v>
      </c>
      <c r="K19" s="94">
        <v>3.679878</v>
      </c>
      <c r="L19" s="94">
        <v>3.760367</v>
      </c>
      <c r="M19" s="94">
        <v>3.8555130000000002</v>
      </c>
      <c r="N19" s="94">
        <v>4.0403450000000003</v>
      </c>
      <c r="O19" s="94">
        <v>3.9456329999999999</v>
      </c>
      <c r="P19" s="94">
        <v>4.1104830000000003</v>
      </c>
      <c r="Q19" s="94">
        <v>4.2273050000000003</v>
      </c>
      <c r="R19" s="94">
        <v>4.3130119999999996</v>
      </c>
      <c r="S19" s="94">
        <v>4.4144430000000003</v>
      </c>
      <c r="T19" s="94">
        <v>4.519215</v>
      </c>
      <c r="U19" s="94">
        <v>4.4971079999999999</v>
      </c>
      <c r="V19" s="94">
        <v>4.3620510000000001</v>
      </c>
      <c r="W19" s="94">
        <v>4.3427439999999997</v>
      </c>
      <c r="X19" s="94">
        <v>4.2923910000000003</v>
      </c>
      <c r="Y19" s="94">
        <v>4.366619</v>
      </c>
      <c r="Z19" s="94">
        <v>4.3129869999999997</v>
      </c>
      <c r="AA19" s="94">
        <v>4.2273449999999997</v>
      </c>
      <c r="AB19" s="94">
        <v>4.1757039999999996</v>
      </c>
      <c r="AC19" s="94">
        <v>4.2394179999999997</v>
      </c>
      <c r="AD19" s="94">
        <v>4.2931650000000001</v>
      </c>
      <c r="AE19" s="94">
        <v>4.1100960000000004</v>
      </c>
      <c r="AF19" s="94">
        <v>3.974132</v>
      </c>
      <c r="AG19" s="90">
        <v>7.0980000000000001E-3</v>
      </c>
    </row>
    <row r="20" spans="1:33" ht="15" customHeight="1" x14ac:dyDescent="0.35">
      <c r="A20" s="93" t="s">
        <v>467</v>
      </c>
      <c r="B20" s="92" t="s">
        <v>87</v>
      </c>
      <c r="C20" s="94">
        <v>6.2629999999999999</v>
      </c>
      <c r="D20" s="94">
        <v>7.4429999999999996</v>
      </c>
      <c r="E20" s="94">
        <v>7.7470829999999999</v>
      </c>
      <c r="F20" s="94">
        <v>7.4807389999999998</v>
      </c>
      <c r="G20" s="94">
        <v>7.2249239999999997</v>
      </c>
      <c r="H20" s="94">
        <v>6.98597</v>
      </c>
      <c r="I20" s="94">
        <v>7.0756810000000003</v>
      </c>
      <c r="J20" s="94">
        <v>6.928185</v>
      </c>
      <c r="K20" s="94">
        <v>6.9333340000000003</v>
      </c>
      <c r="L20" s="94">
        <v>7.0073449999999999</v>
      </c>
      <c r="M20" s="94">
        <v>7.0860529999999997</v>
      </c>
      <c r="N20" s="94">
        <v>7.2692379999999996</v>
      </c>
      <c r="O20" s="94">
        <v>7.1406049999999999</v>
      </c>
      <c r="P20" s="94">
        <v>7.3454969999999999</v>
      </c>
      <c r="Q20" s="94">
        <v>7.492</v>
      </c>
      <c r="R20" s="94">
        <v>7.5545280000000004</v>
      </c>
      <c r="S20" s="94">
        <v>7.627542</v>
      </c>
      <c r="T20" s="94">
        <v>7.7124449999999998</v>
      </c>
      <c r="U20" s="94">
        <v>7.7534559999999999</v>
      </c>
      <c r="V20" s="94">
        <v>7.6159540000000003</v>
      </c>
      <c r="W20" s="94">
        <v>7.6151879999999998</v>
      </c>
      <c r="X20" s="94">
        <v>7.5508119999999996</v>
      </c>
      <c r="Y20" s="94">
        <v>7.5087320000000002</v>
      </c>
      <c r="Z20" s="94">
        <v>7.5430739999999998</v>
      </c>
      <c r="AA20" s="94">
        <v>7.3877969999999999</v>
      </c>
      <c r="AB20" s="94">
        <v>7.229152</v>
      </c>
      <c r="AC20" s="94">
        <v>7.3592469999999999</v>
      </c>
      <c r="AD20" s="94">
        <v>7.4067150000000002</v>
      </c>
      <c r="AE20" s="94">
        <v>7.2928879999999996</v>
      </c>
      <c r="AF20" s="94">
        <v>7.1611989999999999</v>
      </c>
      <c r="AG20" s="90">
        <v>4.6319999999999998E-3</v>
      </c>
    </row>
    <row r="21" spans="1:33" ht="15" customHeight="1" x14ac:dyDescent="0.35">
      <c r="A21" s="93" t="s">
        <v>468</v>
      </c>
      <c r="B21" s="92" t="s">
        <v>88</v>
      </c>
      <c r="C21" s="94">
        <v>3.0258600000000002</v>
      </c>
      <c r="D21" s="94">
        <v>3.24884</v>
      </c>
      <c r="E21" s="94">
        <v>3.2864260000000001</v>
      </c>
      <c r="F21" s="94">
        <v>3.256364</v>
      </c>
      <c r="G21" s="94">
        <v>3.288227</v>
      </c>
      <c r="H21" s="94">
        <v>3.208075</v>
      </c>
      <c r="I21" s="94">
        <v>3.2487110000000001</v>
      </c>
      <c r="J21" s="94">
        <v>3.2876729999999998</v>
      </c>
      <c r="K21" s="94">
        <v>3.2534559999999999</v>
      </c>
      <c r="L21" s="94">
        <v>3.2469779999999999</v>
      </c>
      <c r="M21" s="94">
        <v>3.23054</v>
      </c>
      <c r="N21" s="94">
        <v>3.2288929999999998</v>
      </c>
      <c r="O21" s="94">
        <v>3.1949730000000001</v>
      </c>
      <c r="P21" s="94">
        <v>3.2350140000000001</v>
      </c>
      <c r="Q21" s="94">
        <v>3.264694</v>
      </c>
      <c r="R21" s="94">
        <v>3.2415159999999998</v>
      </c>
      <c r="S21" s="94">
        <v>3.2130990000000001</v>
      </c>
      <c r="T21" s="94">
        <v>3.1932299999999998</v>
      </c>
      <c r="U21" s="94">
        <v>3.256348</v>
      </c>
      <c r="V21" s="94">
        <v>3.2539030000000002</v>
      </c>
      <c r="W21" s="94">
        <v>3.272443</v>
      </c>
      <c r="X21" s="94">
        <v>3.2584209999999998</v>
      </c>
      <c r="Y21" s="94">
        <v>3.1421139999999999</v>
      </c>
      <c r="Z21" s="94">
        <v>3.2300870000000002</v>
      </c>
      <c r="AA21" s="94">
        <v>3.160453</v>
      </c>
      <c r="AB21" s="94">
        <v>3.0534479999999999</v>
      </c>
      <c r="AC21" s="94">
        <v>3.1198290000000002</v>
      </c>
      <c r="AD21" s="94">
        <v>3.11355</v>
      </c>
      <c r="AE21" s="94">
        <v>3.1827920000000001</v>
      </c>
      <c r="AF21" s="94">
        <v>3.1870660000000002</v>
      </c>
      <c r="AG21" s="90">
        <v>1.7910000000000001E-3</v>
      </c>
    </row>
    <row r="22" spans="1:33" ht="15" customHeight="1" x14ac:dyDescent="0.35">
      <c r="A22" s="93" t="s">
        <v>469</v>
      </c>
      <c r="B22" s="92" t="s">
        <v>89</v>
      </c>
      <c r="C22" s="94">
        <v>0.74099999999999999</v>
      </c>
      <c r="D22" s="94">
        <v>0.20300000000000001</v>
      </c>
      <c r="E22" s="94">
        <v>9.7949999999999995E-2</v>
      </c>
      <c r="F22" s="94">
        <v>0.111</v>
      </c>
      <c r="G22" s="94">
        <v>5.4109999999999998E-2</v>
      </c>
      <c r="H22" s="94">
        <v>0.10617</v>
      </c>
      <c r="I22" s="94">
        <v>0.10548</v>
      </c>
      <c r="J22" s="94">
        <v>7.0080000000000003E-2</v>
      </c>
      <c r="K22" s="94">
        <v>0.06</v>
      </c>
      <c r="L22" s="94">
        <v>0.06</v>
      </c>
      <c r="M22" s="94">
        <v>0.06</v>
      </c>
      <c r="N22" s="94">
        <v>0</v>
      </c>
      <c r="O22" s="94">
        <v>0</v>
      </c>
      <c r="P22" s="94">
        <v>0</v>
      </c>
      <c r="Q22" s="94">
        <v>0</v>
      </c>
      <c r="R22" s="94">
        <v>0</v>
      </c>
      <c r="S22" s="94">
        <v>0</v>
      </c>
      <c r="T22" s="94">
        <v>0</v>
      </c>
      <c r="U22" s="94">
        <v>0</v>
      </c>
      <c r="V22" s="94">
        <v>0</v>
      </c>
      <c r="W22" s="94">
        <v>0</v>
      </c>
      <c r="X22" s="94">
        <v>0</v>
      </c>
      <c r="Y22" s="94">
        <v>0</v>
      </c>
      <c r="Z22" s="94">
        <v>0</v>
      </c>
      <c r="AA22" s="94">
        <v>0</v>
      </c>
      <c r="AB22" s="94">
        <v>0</v>
      </c>
      <c r="AC22" s="94">
        <v>0</v>
      </c>
      <c r="AD22" s="94">
        <v>0</v>
      </c>
      <c r="AE22" s="94">
        <v>0</v>
      </c>
      <c r="AF22" s="94">
        <v>0</v>
      </c>
      <c r="AG22" s="90" t="s">
        <v>666</v>
      </c>
    </row>
    <row r="23" spans="1:33" ht="15" customHeight="1" x14ac:dyDescent="0.3">
      <c r="A23" s="93" t="s">
        <v>470</v>
      </c>
      <c r="B23" s="96" t="s">
        <v>90</v>
      </c>
      <c r="C23" s="98">
        <v>15.109508999999999</v>
      </c>
      <c r="D23" s="98">
        <v>16.287372999999999</v>
      </c>
      <c r="E23" s="98">
        <v>16.835678000000001</v>
      </c>
      <c r="F23" s="98">
        <v>16.944604999999999</v>
      </c>
      <c r="G23" s="98">
        <v>17.043697000000002</v>
      </c>
      <c r="H23" s="98">
        <v>17.127227999999999</v>
      </c>
      <c r="I23" s="98">
        <v>17.133185999999998</v>
      </c>
      <c r="J23" s="98">
        <v>17.105063999999999</v>
      </c>
      <c r="K23" s="98">
        <v>17.094866</v>
      </c>
      <c r="L23" s="98">
        <v>17.109490999999998</v>
      </c>
      <c r="M23" s="98">
        <v>17.087847</v>
      </c>
      <c r="N23" s="98">
        <v>17.084506999999999</v>
      </c>
      <c r="O23" s="98">
        <v>17.048082000000001</v>
      </c>
      <c r="P23" s="98">
        <v>17.052402000000001</v>
      </c>
      <c r="Q23" s="98">
        <v>17.045601000000001</v>
      </c>
      <c r="R23" s="98">
        <v>17.02412</v>
      </c>
      <c r="S23" s="98">
        <v>16.993297999999999</v>
      </c>
      <c r="T23" s="98">
        <v>17.040203000000002</v>
      </c>
      <c r="U23" s="98">
        <v>17.025981999999999</v>
      </c>
      <c r="V23" s="98">
        <v>17.002424000000001</v>
      </c>
      <c r="W23" s="98">
        <v>17.004524</v>
      </c>
      <c r="X23" s="98">
        <v>16.984286999999998</v>
      </c>
      <c r="Y23" s="98">
        <v>16.984888000000002</v>
      </c>
      <c r="Z23" s="98">
        <v>16.959986000000001</v>
      </c>
      <c r="AA23" s="98">
        <v>16.944694999999999</v>
      </c>
      <c r="AB23" s="98">
        <v>16.958824</v>
      </c>
      <c r="AC23" s="98">
        <v>16.935842999999998</v>
      </c>
      <c r="AD23" s="98">
        <v>16.943462</v>
      </c>
      <c r="AE23" s="98">
        <v>16.924901999999999</v>
      </c>
      <c r="AF23" s="98">
        <v>16.934172</v>
      </c>
      <c r="AG23" s="97">
        <v>3.9389999999999998E-3</v>
      </c>
    </row>
    <row r="25" spans="1:33" ht="15" customHeight="1" x14ac:dyDescent="0.35">
      <c r="A25" s="93" t="s">
        <v>471</v>
      </c>
      <c r="B25" s="92" t="s">
        <v>202</v>
      </c>
      <c r="C25" s="94">
        <v>-3.4039999999999999</v>
      </c>
      <c r="D25" s="94">
        <v>-4.2270000000000003</v>
      </c>
      <c r="E25" s="94">
        <v>-4.8123969999999998</v>
      </c>
      <c r="F25" s="94">
        <v>-4.9709630000000002</v>
      </c>
      <c r="G25" s="94">
        <v>-5.0878639999999997</v>
      </c>
      <c r="H25" s="94">
        <v>-5.0599259999999999</v>
      </c>
      <c r="I25" s="94">
        <v>-5.0187489999999997</v>
      </c>
      <c r="J25" s="94">
        <v>-5.0297150000000004</v>
      </c>
      <c r="K25" s="94">
        <v>-5.0954519999999999</v>
      </c>
      <c r="L25" s="94">
        <v>-5.1686360000000002</v>
      </c>
      <c r="M25" s="94">
        <v>-5.1136489999999997</v>
      </c>
      <c r="N25" s="94">
        <v>-5.1666340000000002</v>
      </c>
      <c r="O25" s="94">
        <v>-5.0970519999999997</v>
      </c>
      <c r="P25" s="94">
        <v>-5.1450120000000004</v>
      </c>
      <c r="Q25" s="94">
        <v>-5.1450579999999997</v>
      </c>
      <c r="R25" s="94">
        <v>-5.0953080000000002</v>
      </c>
      <c r="S25" s="94">
        <v>-5.0273219999999998</v>
      </c>
      <c r="T25" s="94">
        <v>-5.0655239999999999</v>
      </c>
      <c r="U25" s="94">
        <v>-5.0508629999999997</v>
      </c>
      <c r="V25" s="94">
        <v>-5.0200009999999997</v>
      </c>
      <c r="W25" s="94">
        <v>-5.0192620000000003</v>
      </c>
      <c r="X25" s="94">
        <v>-4.9601449999999998</v>
      </c>
      <c r="Y25" s="94">
        <v>-4.8859490000000001</v>
      </c>
      <c r="Z25" s="94">
        <v>-4.8571470000000003</v>
      </c>
      <c r="AA25" s="94">
        <v>-4.7884630000000001</v>
      </c>
      <c r="AB25" s="94">
        <v>-4.7075389999999997</v>
      </c>
      <c r="AC25" s="94">
        <v>-4.6276099999999998</v>
      </c>
      <c r="AD25" s="94">
        <v>-4.5471969999999997</v>
      </c>
      <c r="AE25" s="94">
        <v>-4.4578069999999999</v>
      </c>
      <c r="AF25" s="94">
        <v>-4.3101890000000003</v>
      </c>
      <c r="AG25" s="90">
        <v>8.1720000000000004E-3</v>
      </c>
    </row>
    <row r="26" spans="1:33" ht="15" customHeight="1" x14ac:dyDescent="0.35">
      <c r="A26" s="93" t="s">
        <v>472</v>
      </c>
      <c r="B26" s="92" t="s">
        <v>203</v>
      </c>
      <c r="C26" s="94">
        <v>1.0449999999999999</v>
      </c>
      <c r="D26" s="94">
        <v>0.9</v>
      </c>
      <c r="E26" s="94">
        <v>0.53970300000000004</v>
      </c>
      <c r="F26" s="94">
        <v>0.536026</v>
      </c>
      <c r="G26" s="94">
        <v>0.57952000000000004</v>
      </c>
      <c r="H26" s="94">
        <v>0.63035600000000003</v>
      </c>
      <c r="I26" s="94">
        <v>0.65117499999999995</v>
      </c>
      <c r="J26" s="94">
        <v>0.64496500000000001</v>
      </c>
      <c r="K26" s="94">
        <v>0.638104</v>
      </c>
      <c r="L26" s="94">
        <v>0.64120999999999995</v>
      </c>
      <c r="M26" s="94">
        <v>0.64960799999999996</v>
      </c>
      <c r="N26" s="94">
        <v>0.65557100000000001</v>
      </c>
      <c r="O26" s="94">
        <v>0.65162900000000001</v>
      </c>
      <c r="P26" s="94">
        <v>0.65626399999999996</v>
      </c>
      <c r="Q26" s="94">
        <v>0.66495099999999996</v>
      </c>
      <c r="R26" s="94">
        <v>0.66223799999999999</v>
      </c>
      <c r="S26" s="94">
        <v>0.67290300000000003</v>
      </c>
      <c r="T26" s="94">
        <v>0.67870600000000003</v>
      </c>
      <c r="U26" s="94">
        <v>0.68494500000000003</v>
      </c>
      <c r="V26" s="94">
        <v>0.69141699999999995</v>
      </c>
      <c r="W26" s="94">
        <v>0.696882</v>
      </c>
      <c r="X26" s="94">
        <v>0.70352400000000004</v>
      </c>
      <c r="Y26" s="94">
        <v>0.70642099999999997</v>
      </c>
      <c r="Z26" s="94">
        <v>0.71252199999999999</v>
      </c>
      <c r="AA26" s="94">
        <v>0.71471200000000001</v>
      </c>
      <c r="AB26" s="94">
        <v>0.71037399999999995</v>
      </c>
      <c r="AC26" s="94">
        <v>0.727464</v>
      </c>
      <c r="AD26" s="94">
        <v>0.75915299999999997</v>
      </c>
      <c r="AE26" s="94">
        <v>0.76288800000000001</v>
      </c>
      <c r="AF26" s="94">
        <v>0.72828400000000004</v>
      </c>
      <c r="AG26" s="90">
        <v>-1.2374E-2</v>
      </c>
    </row>
    <row r="27" spans="1:33" ht="15" customHeight="1" x14ac:dyDescent="0.35">
      <c r="A27" s="93" t="s">
        <v>473</v>
      </c>
      <c r="B27" s="92" t="s">
        <v>204</v>
      </c>
      <c r="C27" s="94">
        <v>0.60099999999999998</v>
      </c>
      <c r="D27" s="94">
        <v>0.64900000000000002</v>
      </c>
      <c r="E27" s="94">
        <v>0.632104</v>
      </c>
      <c r="F27" s="94">
        <v>0.646594</v>
      </c>
      <c r="G27" s="94">
        <v>0.64619000000000004</v>
      </c>
      <c r="H27" s="94">
        <v>0.59906099999999995</v>
      </c>
      <c r="I27" s="94">
        <v>0.597109</v>
      </c>
      <c r="J27" s="94">
        <v>0.59515700000000005</v>
      </c>
      <c r="K27" s="94">
        <v>0.58459799999999995</v>
      </c>
      <c r="L27" s="94">
        <v>0.58313099999999995</v>
      </c>
      <c r="M27" s="94">
        <v>0.58129600000000003</v>
      </c>
      <c r="N27" s="94">
        <v>0.579461</v>
      </c>
      <c r="O27" s="94">
        <v>0.57762599999999997</v>
      </c>
      <c r="P27" s="94">
        <v>0.57579100000000005</v>
      </c>
      <c r="Q27" s="94">
        <v>0.57395600000000002</v>
      </c>
      <c r="R27" s="94">
        <v>0.57212099999999999</v>
      </c>
      <c r="S27" s="94">
        <v>0.57028599999999996</v>
      </c>
      <c r="T27" s="94">
        <v>0.56394</v>
      </c>
      <c r="U27" s="94">
        <v>0.55160500000000001</v>
      </c>
      <c r="V27" s="94">
        <v>0.56478099999999998</v>
      </c>
      <c r="W27" s="94">
        <v>0.56256700000000004</v>
      </c>
      <c r="X27" s="94">
        <v>0.56073200000000001</v>
      </c>
      <c r="Y27" s="94">
        <v>0.55889699999999998</v>
      </c>
      <c r="Z27" s="94">
        <v>0.55706199999999995</v>
      </c>
      <c r="AA27" s="94">
        <v>0.55522700000000003</v>
      </c>
      <c r="AB27" s="94">
        <v>0.553392</v>
      </c>
      <c r="AC27" s="94">
        <v>0.55140100000000003</v>
      </c>
      <c r="AD27" s="94">
        <v>0.54935400000000001</v>
      </c>
      <c r="AE27" s="94">
        <v>0.54788700000000001</v>
      </c>
      <c r="AF27" s="94">
        <v>0.54568499999999998</v>
      </c>
      <c r="AG27" s="90">
        <v>-3.3240000000000001E-3</v>
      </c>
    </row>
    <row r="28" spans="1:33" ht="15" customHeight="1" x14ac:dyDescent="0.35">
      <c r="A28" s="93" t="s">
        <v>474</v>
      </c>
      <c r="B28" s="92" t="s">
        <v>205</v>
      </c>
      <c r="C28" s="94">
        <v>0.53</v>
      </c>
      <c r="D28" s="94">
        <v>0.48599999999999999</v>
      </c>
      <c r="E28" s="94">
        <v>0.60205299999999995</v>
      </c>
      <c r="F28" s="94">
        <v>0.63093500000000002</v>
      </c>
      <c r="G28" s="94">
        <v>0.640096</v>
      </c>
      <c r="H28" s="94">
        <v>0.61669200000000002</v>
      </c>
      <c r="I28" s="94">
        <v>0.56580799999999998</v>
      </c>
      <c r="J28" s="94">
        <v>0.53243099999999999</v>
      </c>
      <c r="K28" s="94">
        <v>0.49702400000000002</v>
      </c>
      <c r="L28" s="94">
        <v>0.48208400000000001</v>
      </c>
      <c r="M28" s="94">
        <v>0.45866099999999999</v>
      </c>
      <c r="N28" s="94">
        <v>0.436278</v>
      </c>
      <c r="O28" s="94">
        <v>0.42105900000000002</v>
      </c>
      <c r="P28" s="94">
        <v>0.40620499999999998</v>
      </c>
      <c r="Q28" s="94">
        <v>0.39068700000000001</v>
      </c>
      <c r="R28" s="94">
        <v>0.38971299999999998</v>
      </c>
      <c r="S28" s="94">
        <v>0.38496999999999998</v>
      </c>
      <c r="T28" s="94">
        <v>0.38178899999999999</v>
      </c>
      <c r="U28" s="94">
        <v>0.377135</v>
      </c>
      <c r="V28" s="94">
        <v>0.37490000000000001</v>
      </c>
      <c r="W28" s="94">
        <v>0.37609300000000001</v>
      </c>
      <c r="X28" s="94">
        <v>0.373305</v>
      </c>
      <c r="Y28" s="94">
        <v>0.37456</v>
      </c>
      <c r="Z28" s="94">
        <v>0.37821100000000002</v>
      </c>
      <c r="AA28" s="94">
        <v>0.37840800000000002</v>
      </c>
      <c r="AB28" s="94">
        <v>0.38167699999999999</v>
      </c>
      <c r="AC28" s="94">
        <v>0.38597100000000001</v>
      </c>
      <c r="AD28" s="94">
        <v>0.39252300000000001</v>
      </c>
      <c r="AE28" s="94">
        <v>0.39721800000000002</v>
      </c>
      <c r="AF28" s="94">
        <v>0.40501300000000001</v>
      </c>
      <c r="AG28" s="90">
        <v>-9.2320000000000006E-3</v>
      </c>
    </row>
    <row r="29" spans="1:33" ht="15" customHeight="1" x14ac:dyDescent="0.35">
      <c r="A29" s="93" t="s">
        <v>475</v>
      </c>
      <c r="B29" s="92" t="s">
        <v>206</v>
      </c>
      <c r="C29" s="94">
        <v>5.58</v>
      </c>
      <c r="D29" s="94">
        <v>6.2619999999999996</v>
      </c>
      <c r="E29" s="94">
        <v>6.5862569999999998</v>
      </c>
      <c r="F29" s="94">
        <v>6.7845180000000003</v>
      </c>
      <c r="G29" s="94">
        <v>6.9536709999999999</v>
      </c>
      <c r="H29" s="94">
        <v>6.9060350000000001</v>
      </c>
      <c r="I29" s="94">
        <v>6.8328410000000002</v>
      </c>
      <c r="J29" s="94">
        <v>6.8022689999999999</v>
      </c>
      <c r="K29" s="94">
        <v>6.8151780000000004</v>
      </c>
      <c r="L29" s="94">
        <v>6.8750609999999996</v>
      </c>
      <c r="M29" s="94">
        <v>6.8032139999999997</v>
      </c>
      <c r="N29" s="94">
        <v>6.8379440000000002</v>
      </c>
      <c r="O29" s="94">
        <v>6.7473660000000004</v>
      </c>
      <c r="P29" s="94">
        <v>6.7832720000000002</v>
      </c>
      <c r="Q29" s="94">
        <v>6.7746519999999997</v>
      </c>
      <c r="R29" s="94">
        <v>6.7193810000000003</v>
      </c>
      <c r="S29" s="94">
        <v>6.6554820000000001</v>
      </c>
      <c r="T29" s="94">
        <v>6.6899579999999998</v>
      </c>
      <c r="U29" s="94">
        <v>6.6645479999999999</v>
      </c>
      <c r="V29" s="94">
        <v>6.6510990000000003</v>
      </c>
      <c r="W29" s="94">
        <v>6.6548040000000004</v>
      </c>
      <c r="X29" s="94">
        <v>6.5977059999999996</v>
      </c>
      <c r="Y29" s="94">
        <v>6.5258260000000003</v>
      </c>
      <c r="Z29" s="94">
        <v>6.5049419999999998</v>
      </c>
      <c r="AA29" s="94">
        <v>6.4368100000000004</v>
      </c>
      <c r="AB29" s="94">
        <v>6.3529819999999999</v>
      </c>
      <c r="AC29" s="94">
        <v>6.2924449999999998</v>
      </c>
      <c r="AD29" s="94">
        <v>6.248227</v>
      </c>
      <c r="AE29" s="94">
        <v>6.1657999999999999</v>
      </c>
      <c r="AF29" s="94">
        <v>5.9891709999999998</v>
      </c>
      <c r="AG29" s="90">
        <v>2.4429999999999999E-3</v>
      </c>
    </row>
    <row r="30" spans="1:33" ht="15" customHeight="1" x14ac:dyDescent="0.35">
      <c r="A30" s="93" t="s">
        <v>476</v>
      </c>
      <c r="B30" s="92" t="s">
        <v>207</v>
      </c>
      <c r="C30" s="94">
        <v>0.96</v>
      </c>
      <c r="D30" s="94">
        <v>1.073</v>
      </c>
      <c r="E30" s="94">
        <v>1.0169509999999999</v>
      </c>
      <c r="F30" s="94">
        <v>0.98388900000000001</v>
      </c>
      <c r="G30" s="94">
        <v>0.998749</v>
      </c>
      <c r="H30" s="94">
        <v>1.0119069999999999</v>
      </c>
      <c r="I30" s="94">
        <v>1.003333</v>
      </c>
      <c r="J30" s="94">
        <v>1.016173</v>
      </c>
      <c r="K30" s="94">
        <v>1.024653</v>
      </c>
      <c r="L30" s="94">
        <v>1.047722</v>
      </c>
      <c r="M30" s="94">
        <v>1.039442</v>
      </c>
      <c r="N30" s="94">
        <v>1.0579050000000001</v>
      </c>
      <c r="O30" s="94">
        <v>1.0600909999999999</v>
      </c>
      <c r="P30" s="94">
        <v>1.0874889999999999</v>
      </c>
      <c r="Q30" s="94">
        <v>1.093666</v>
      </c>
      <c r="R30" s="94">
        <v>1.1094839999999999</v>
      </c>
      <c r="S30" s="94">
        <v>1.1154360000000001</v>
      </c>
      <c r="T30" s="94">
        <v>1.122357</v>
      </c>
      <c r="U30" s="94">
        <v>1.1256379999999999</v>
      </c>
      <c r="V30" s="94">
        <v>1.1257219999999999</v>
      </c>
      <c r="W30" s="94">
        <v>1.126463</v>
      </c>
      <c r="X30" s="94">
        <v>1.1288419999999999</v>
      </c>
      <c r="Y30" s="94">
        <v>1.1165879999999999</v>
      </c>
      <c r="Z30" s="94">
        <v>1.116986</v>
      </c>
      <c r="AA30" s="94">
        <v>1.1093679999999999</v>
      </c>
      <c r="AB30" s="94">
        <v>1.0976649999999999</v>
      </c>
      <c r="AC30" s="94">
        <v>1.106401</v>
      </c>
      <c r="AD30" s="94">
        <v>1.119108</v>
      </c>
      <c r="AE30" s="94">
        <v>1.118438</v>
      </c>
      <c r="AF30" s="94">
        <v>1.112684</v>
      </c>
      <c r="AG30" s="90">
        <v>5.1029999999999999E-3</v>
      </c>
    </row>
    <row r="31" spans="1:33" ht="14.5" x14ac:dyDescent="0.35">
      <c r="A31" s="93" t="s">
        <v>477</v>
      </c>
      <c r="B31" s="92" t="s">
        <v>208</v>
      </c>
      <c r="C31" s="94">
        <v>0.20699999999999999</v>
      </c>
      <c r="D31" s="94">
        <v>-0.11600000000000001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  <c r="R31" s="94">
        <v>0</v>
      </c>
      <c r="S31" s="94">
        <v>0</v>
      </c>
      <c r="T31" s="94">
        <v>0</v>
      </c>
      <c r="U31" s="94">
        <v>0</v>
      </c>
      <c r="V31" s="94">
        <v>0</v>
      </c>
      <c r="W31" s="94">
        <v>0</v>
      </c>
      <c r="X31" s="94">
        <v>0</v>
      </c>
      <c r="Y31" s="94">
        <v>0</v>
      </c>
      <c r="Z31" s="94">
        <v>0</v>
      </c>
      <c r="AA31" s="94">
        <v>0</v>
      </c>
      <c r="AB31" s="94">
        <v>0</v>
      </c>
      <c r="AC31" s="94">
        <v>0</v>
      </c>
      <c r="AD31" s="94">
        <v>0</v>
      </c>
      <c r="AE31" s="94">
        <v>0</v>
      </c>
      <c r="AF31" s="94">
        <v>0</v>
      </c>
      <c r="AG31" s="90" t="s">
        <v>666</v>
      </c>
    </row>
    <row r="32" spans="1:33" ht="14.5" x14ac:dyDescent="0.35">
      <c r="A32" s="93" t="s">
        <v>478</v>
      </c>
      <c r="B32" s="92" t="s">
        <v>209</v>
      </c>
      <c r="C32" s="94">
        <v>5.3522439999999998</v>
      </c>
      <c r="D32" s="94">
        <v>5.8358829999999999</v>
      </c>
      <c r="E32" s="94">
        <v>6.1196159999999997</v>
      </c>
      <c r="F32" s="94">
        <v>6.2434099999999999</v>
      </c>
      <c r="G32" s="94">
        <v>6.3640480000000004</v>
      </c>
      <c r="H32" s="94">
        <v>6.3224919999999996</v>
      </c>
      <c r="I32" s="94">
        <v>6.2775559999999997</v>
      </c>
      <c r="J32" s="94">
        <v>6.2950650000000001</v>
      </c>
      <c r="K32" s="94">
        <v>6.3535880000000002</v>
      </c>
      <c r="L32" s="94">
        <v>6.3951529999999996</v>
      </c>
      <c r="M32" s="94">
        <v>6.421036</v>
      </c>
      <c r="N32" s="94">
        <v>6.4817530000000003</v>
      </c>
      <c r="O32" s="94">
        <v>6.4759719999999996</v>
      </c>
      <c r="P32" s="94">
        <v>6.5161600000000002</v>
      </c>
      <c r="Q32" s="94">
        <v>6.5216469999999997</v>
      </c>
      <c r="R32" s="94">
        <v>6.5097820000000004</v>
      </c>
      <c r="S32" s="94">
        <v>6.530106</v>
      </c>
      <c r="T32" s="94">
        <v>6.5451839999999999</v>
      </c>
      <c r="U32" s="94">
        <v>6.6157969999999997</v>
      </c>
      <c r="V32" s="94">
        <v>6.661918</v>
      </c>
      <c r="W32" s="94">
        <v>6.7304529999999998</v>
      </c>
      <c r="X32" s="94">
        <v>6.7658300000000002</v>
      </c>
      <c r="Y32" s="94">
        <v>6.7764490000000004</v>
      </c>
      <c r="Z32" s="94">
        <v>6.8561129999999997</v>
      </c>
      <c r="AA32" s="94">
        <v>6.907114</v>
      </c>
      <c r="AB32" s="94">
        <v>6.9343820000000003</v>
      </c>
      <c r="AC32" s="94">
        <v>6.959314</v>
      </c>
      <c r="AD32" s="94">
        <v>6.9145440000000002</v>
      </c>
      <c r="AE32" s="94">
        <v>6.9555680000000004</v>
      </c>
      <c r="AF32" s="94">
        <v>6.9774440000000002</v>
      </c>
      <c r="AG32" s="90">
        <v>9.1859999999999997E-3</v>
      </c>
    </row>
    <row r="33" spans="1:33" ht="14.5" x14ac:dyDescent="0.35">
      <c r="A33" s="93" t="s">
        <v>479</v>
      </c>
      <c r="B33" s="92" t="s">
        <v>538</v>
      </c>
      <c r="C33" s="94">
        <v>1.0705629999999999</v>
      </c>
      <c r="D33" s="94">
        <v>1.1488590000000001</v>
      </c>
      <c r="E33" s="94">
        <v>1.141807</v>
      </c>
      <c r="F33" s="94">
        <v>1.141492</v>
      </c>
      <c r="G33" s="94">
        <v>1.1423350000000001</v>
      </c>
      <c r="H33" s="94">
        <v>1.1429149999999999</v>
      </c>
      <c r="I33" s="94">
        <v>1.1428910000000001</v>
      </c>
      <c r="J33" s="94">
        <v>1.1425289999999999</v>
      </c>
      <c r="K33" s="94">
        <v>1.1426590000000001</v>
      </c>
      <c r="L33" s="94">
        <v>1.1430130000000001</v>
      </c>
      <c r="M33" s="94">
        <v>1.1433139999999999</v>
      </c>
      <c r="N33" s="94">
        <v>1.1436599999999999</v>
      </c>
      <c r="O33" s="94">
        <v>1.144833</v>
      </c>
      <c r="P33" s="94">
        <v>1.1460969999999999</v>
      </c>
      <c r="Q33" s="94">
        <v>1.1554800000000001</v>
      </c>
      <c r="R33" s="94">
        <v>1.154693</v>
      </c>
      <c r="S33" s="94">
        <v>1.1607499999999999</v>
      </c>
      <c r="T33" s="94">
        <v>1.1811860000000001</v>
      </c>
      <c r="U33" s="94">
        <v>1.1861159999999999</v>
      </c>
      <c r="V33" s="94">
        <v>1.1895690000000001</v>
      </c>
      <c r="W33" s="94">
        <v>1.2023250000000001</v>
      </c>
      <c r="X33" s="94">
        <v>1.2121139999999999</v>
      </c>
      <c r="Y33" s="94">
        <v>1.2303200000000001</v>
      </c>
      <c r="Z33" s="94">
        <v>1.240291</v>
      </c>
      <c r="AA33" s="94">
        <v>1.251214</v>
      </c>
      <c r="AB33" s="94">
        <v>1.2649570000000001</v>
      </c>
      <c r="AC33" s="94">
        <v>1.2757719999999999</v>
      </c>
      <c r="AD33" s="94">
        <v>1.29105</v>
      </c>
      <c r="AE33" s="94">
        <v>1.3068059999999999</v>
      </c>
      <c r="AF33" s="94">
        <v>1.320271</v>
      </c>
      <c r="AG33" s="90">
        <v>7.2560000000000003E-3</v>
      </c>
    </row>
    <row r="34" spans="1:33" ht="14.5" x14ac:dyDescent="0.35">
      <c r="A34" s="93" t="s">
        <v>480</v>
      </c>
      <c r="B34" s="92" t="s">
        <v>685</v>
      </c>
      <c r="C34" s="94">
        <v>0.86739500000000003</v>
      </c>
      <c r="D34" s="94">
        <v>0.89410000000000001</v>
      </c>
      <c r="E34" s="94">
        <v>0.92322000000000004</v>
      </c>
      <c r="F34" s="94">
        <v>0.92263899999999999</v>
      </c>
      <c r="G34" s="94">
        <v>0.92594200000000004</v>
      </c>
      <c r="H34" s="94">
        <v>0.92771899999999996</v>
      </c>
      <c r="I34" s="94">
        <v>0.92752000000000001</v>
      </c>
      <c r="J34" s="94">
        <v>0.92654899999999996</v>
      </c>
      <c r="K34" s="94">
        <v>0.92646600000000001</v>
      </c>
      <c r="L34" s="94">
        <v>0.92766599999999999</v>
      </c>
      <c r="M34" s="94">
        <v>0.92962500000000003</v>
      </c>
      <c r="N34" s="94">
        <v>0.93124099999999999</v>
      </c>
      <c r="O34" s="94">
        <v>0.93460100000000002</v>
      </c>
      <c r="P34" s="94">
        <v>0.93788400000000005</v>
      </c>
      <c r="Q34" s="94">
        <v>0.94124799999999997</v>
      </c>
      <c r="R34" s="94">
        <v>0.94425800000000004</v>
      </c>
      <c r="S34" s="94">
        <v>0.94823599999999997</v>
      </c>
      <c r="T34" s="94">
        <v>0.95256099999999999</v>
      </c>
      <c r="U34" s="94">
        <v>0.95794199999999996</v>
      </c>
      <c r="V34" s="94">
        <v>0.96379400000000004</v>
      </c>
      <c r="W34" s="94">
        <v>0.96947499999999998</v>
      </c>
      <c r="X34" s="94">
        <v>0.97576799999999997</v>
      </c>
      <c r="Y34" s="94">
        <v>0.982352</v>
      </c>
      <c r="Z34" s="94">
        <v>0.98961699999999997</v>
      </c>
      <c r="AA34" s="94">
        <v>0.99769099999999999</v>
      </c>
      <c r="AB34" s="94">
        <v>1.00681</v>
      </c>
      <c r="AC34" s="94">
        <v>1.0160530000000001</v>
      </c>
      <c r="AD34" s="94">
        <v>1.025272</v>
      </c>
      <c r="AE34" s="94">
        <v>1.035604</v>
      </c>
      <c r="AF34" s="94">
        <v>1.047002</v>
      </c>
      <c r="AG34" s="90">
        <v>6.5100000000000002E-3</v>
      </c>
    </row>
    <row r="35" spans="1:33" ht="14.5" x14ac:dyDescent="0.35">
      <c r="A35" s="93" t="s">
        <v>481</v>
      </c>
      <c r="B35" s="92" t="s">
        <v>211</v>
      </c>
      <c r="C35" s="94">
        <v>0.94389699999999999</v>
      </c>
      <c r="D35" s="94">
        <v>0.97607500000000003</v>
      </c>
      <c r="E35" s="94">
        <v>1.032975</v>
      </c>
      <c r="F35" s="94">
        <v>1.035139</v>
      </c>
      <c r="G35" s="94">
        <v>1.0470189999999999</v>
      </c>
      <c r="H35" s="94">
        <v>1.0515650000000001</v>
      </c>
      <c r="I35" s="94">
        <v>1.054554</v>
      </c>
      <c r="J35" s="94">
        <v>1.0568610000000001</v>
      </c>
      <c r="K35" s="94">
        <v>1.0569269999999999</v>
      </c>
      <c r="L35" s="94">
        <v>1.064597</v>
      </c>
      <c r="M35" s="94">
        <v>1.069652</v>
      </c>
      <c r="N35" s="94">
        <v>1.075161</v>
      </c>
      <c r="O35" s="94">
        <v>1.0821149999999999</v>
      </c>
      <c r="P35" s="94">
        <v>1.0890839999999999</v>
      </c>
      <c r="Q35" s="94">
        <v>1.096228</v>
      </c>
      <c r="R35" s="94">
        <v>1.1031120000000001</v>
      </c>
      <c r="S35" s="94">
        <v>1.1110679999999999</v>
      </c>
      <c r="T35" s="94">
        <v>1.1194649999999999</v>
      </c>
      <c r="U35" s="94">
        <v>1.1290100000000001</v>
      </c>
      <c r="V35" s="94">
        <v>1.147494</v>
      </c>
      <c r="W35" s="94">
        <v>1.15777</v>
      </c>
      <c r="X35" s="94">
        <v>1.1687689999999999</v>
      </c>
      <c r="Y35" s="94">
        <v>1.1801809999999999</v>
      </c>
      <c r="Z35" s="94">
        <v>1.192383</v>
      </c>
      <c r="AA35" s="94">
        <v>1.20553</v>
      </c>
      <c r="AB35" s="94">
        <v>1.219843</v>
      </c>
      <c r="AC35" s="94">
        <v>1.234415</v>
      </c>
      <c r="AD35" s="94">
        <v>1.2589600000000001</v>
      </c>
      <c r="AE35" s="94">
        <v>1.2751250000000001</v>
      </c>
      <c r="AF35" s="94">
        <v>1.2925409999999999</v>
      </c>
      <c r="AG35" s="90">
        <v>1.0899000000000001E-2</v>
      </c>
    </row>
    <row r="36" spans="1:33" ht="14.5" x14ac:dyDescent="0.35">
      <c r="A36" s="93" t="s">
        <v>482</v>
      </c>
      <c r="B36" s="92" t="s">
        <v>212</v>
      </c>
      <c r="C36" s="94">
        <v>-7.6502000000000001E-2</v>
      </c>
      <c r="D36" s="94">
        <v>-8.1975000000000006E-2</v>
      </c>
      <c r="E36" s="94">
        <v>-0.10975600000000001</v>
      </c>
      <c r="F36" s="94">
        <v>-0.1125</v>
      </c>
      <c r="G36" s="94">
        <v>-0.121077</v>
      </c>
      <c r="H36" s="94">
        <v>-0.123846</v>
      </c>
      <c r="I36" s="94">
        <v>-0.12703300000000001</v>
      </c>
      <c r="J36" s="94">
        <v>-0.13031200000000001</v>
      </c>
      <c r="K36" s="94">
        <v>-0.13046099999999999</v>
      </c>
      <c r="L36" s="94">
        <v>-0.13693</v>
      </c>
      <c r="M36" s="94">
        <v>-0.14002700000000001</v>
      </c>
      <c r="N36" s="94">
        <v>-0.14391999999999999</v>
      </c>
      <c r="O36" s="94">
        <v>-0.14751300000000001</v>
      </c>
      <c r="P36" s="94">
        <v>-0.1512</v>
      </c>
      <c r="Q36" s="94">
        <v>-0.15498000000000001</v>
      </c>
      <c r="R36" s="94">
        <v>-0.15885299999999999</v>
      </c>
      <c r="S36" s="94">
        <v>-0.162832</v>
      </c>
      <c r="T36" s="94">
        <v>-0.166903</v>
      </c>
      <c r="U36" s="94">
        <v>-0.171068</v>
      </c>
      <c r="V36" s="94">
        <v>-0.1837</v>
      </c>
      <c r="W36" s="94">
        <v>-0.18829599999999999</v>
      </c>
      <c r="X36" s="94">
        <v>-0.19300100000000001</v>
      </c>
      <c r="Y36" s="94">
        <v>-0.197829</v>
      </c>
      <c r="Z36" s="94">
        <v>-0.202767</v>
      </c>
      <c r="AA36" s="94">
        <v>-0.207839</v>
      </c>
      <c r="AB36" s="94">
        <v>-0.213033</v>
      </c>
      <c r="AC36" s="94">
        <v>-0.218362</v>
      </c>
      <c r="AD36" s="94">
        <v>-0.23368800000000001</v>
      </c>
      <c r="AE36" s="94">
        <v>-0.23952100000000001</v>
      </c>
      <c r="AF36" s="94">
        <v>-0.24553900000000001</v>
      </c>
      <c r="AG36" s="90">
        <v>4.1030999999999998E-2</v>
      </c>
    </row>
    <row r="37" spans="1:33" ht="14.5" x14ac:dyDescent="0.35">
      <c r="A37" s="93" t="s">
        <v>483</v>
      </c>
      <c r="B37" s="92" t="s">
        <v>213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  <c r="AA37" s="94">
        <v>0</v>
      </c>
      <c r="AB37" s="94">
        <v>0</v>
      </c>
      <c r="AC37" s="94">
        <v>0</v>
      </c>
      <c r="AD37" s="94">
        <v>0</v>
      </c>
      <c r="AE37" s="94">
        <v>0</v>
      </c>
      <c r="AF37" s="94">
        <v>0</v>
      </c>
      <c r="AG37" s="90" t="s">
        <v>666</v>
      </c>
    </row>
    <row r="38" spans="1:33" ht="14.5" x14ac:dyDescent="0.35">
      <c r="A38" s="93" t="s">
        <v>484</v>
      </c>
      <c r="B38" s="92" t="s">
        <v>214</v>
      </c>
      <c r="C38" s="94">
        <v>0.10957</v>
      </c>
      <c r="D38" s="94">
        <v>0.12313499999999999</v>
      </c>
      <c r="E38" s="94">
        <v>8.4643999999999997E-2</v>
      </c>
      <c r="F38" s="94">
        <v>8.4534999999999999E-2</v>
      </c>
      <c r="G38" s="94">
        <v>8.1654000000000004E-2</v>
      </c>
      <c r="H38" s="94">
        <v>8.0994999999999998E-2</v>
      </c>
      <c r="I38" s="94">
        <v>8.1882999999999997E-2</v>
      </c>
      <c r="J38" s="94">
        <v>8.2497000000000001E-2</v>
      </c>
      <c r="K38" s="94">
        <v>8.3936999999999998E-2</v>
      </c>
      <c r="L38" s="94">
        <v>8.3738999999999994E-2</v>
      </c>
      <c r="M38" s="94">
        <v>8.0054E-2</v>
      </c>
      <c r="N38" s="94">
        <v>7.8050999999999995E-2</v>
      </c>
      <c r="O38" s="94">
        <v>7.7160000000000006E-2</v>
      </c>
      <c r="P38" s="94">
        <v>7.7351000000000003E-2</v>
      </c>
      <c r="Q38" s="94">
        <v>7.9972000000000001E-2</v>
      </c>
      <c r="R38" s="94">
        <v>8.0374000000000001E-2</v>
      </c>
      <c r="S38" s="94">
        <v>8.2006999999999997E-2</v>
      </c>
      <c r="T38" s="94">
        <v>9.0051999999999993E-2</v>
      </c>
      <c r="U38" s="94">
        <v>9.0742000000000003E-2</v>
      </c>
      <c r="V38" s="94">
        <v>9.1912999999999995E-2</v>
      </c>
      <c r="W38" s="94">
        <v>9.4064999999999996E-2</v>
      </c>
      <c r="X38" s="94">
        <v>9.5182000000000003E-2</v>
      </c>
      <c r="Y38" s="94">
        <v>0.102253</v>
      </c>
      <c r="Z38" s="94">
        <v>0.10900799999999999</v>
      </c>
      <c r="AA38" s="94">
        <v>0.110858</v>
      </c>
      <c r="AB38" s="94">
        <v>0.115004</v>
      </c>
      <c r="AC38" s="94">
        <v>0.117131</v>
      </c>
      <c r="AD38" s="94">
        <v>0.120934</v>
      </c>
      <c r="AE38" s="94">
        <v>0.12447900000000001</v>
      </c>
      <c r="AF38" s="94">
        <v>0.12651399999999999</v>
      </c>
      <c r="AG38" s="90" t="s">
        <v>666</v>
      </c>
    </row>
    <row r="39" spans="1:33" ht="14.5" x14ac:dyDescent="0.35">
      <c r="A39" s="93" t="s">
        <v>485</v>
      </c>
      <c r="B39" s="92" t="s">
        <v>211</v>
      </c>
      <c r="C39" s="94">
        <v>0.112</v>
      </c>
      <c r="D39" s="94">
        <v>0.12556500000000001</v>
      </c>
      <c r="E39" s="94">
        <v>7.6665999999999998E-2</v>
      </c>
      <c r="F39" s="94">
        <v>7.6517000000000002E-2</v>
      </c>
      <c r="G39" s="94">
        <v>7.3595999999999995E-2</v>
      </c>
      <c r="H39" s="94">
        <v>7.2896000000000002E-2</v>
      </c>
      <c r="I39" s="94">
        <v>7.3744000000000004E-2</v>
      </c>
      <c r="J39" s="94">
        <v>7.4317999999999995E-2</v>
      </c>
      <c r="K39" s="94">
        <v>7.5717000000000007E-2</v>
      </c>
      <c r="L39" s="94">
        <v>7.5477000000000002E-2</v>
      </c>
      <c r="M39" s="94">
        <v>7.1750999999999995E-2</v>
      </c>
      <c r="N39" s="94">
        <v>6.9706000000000004E-2</v>
      </c>
      <c r="O39" s="94">
        <v>6.8774000000000002E-2</v>
      </c>
      <c r="P39" s="94">
        <v>6.8922999999999998E-2</v>
      </c>
      <c r="Q39" s="94">
        <v>7.1501999999999996E-2</v>
      </c>
      <c r="R39" s="94">
        <v>7.1861999999999995E-2</v>
      </c>
      <c r="S39" s="94">
        <v>7.3452000000000003E-2</v>
      </c>
      <c r="T39" s="94">
        <v>8.1453999999999999E-2</v>
      </c>
      <c r="U39" s="94">
        <v>8.2100999999999993E-2</v>
      </c>
      <c r="V39" s="94">
        <v>8.3228999999999997E-2</v>
      </c>
      <c r="W39" s="94">
        <v>8.5336999999999996E-2</v>
      </c>
      <c r="X39" s="94">
        <v>8.6411000000000002E-2</v>
      </c>
      <c r="Y39" s="94">
        <v>9.3437999999999993E-2</v>
      </c>
      <c r="Z39" s="94">
        <v>0.100149</v>
      </c>
      <c r="AA39" s="94">
        <v>0.101955</v>
      </c>
      <c r="AB39" s="94">
        <v>0.106056</v>
      </c>
      <c r="AC39" s="94">
        <v>0.108138</v>
      </c>
      <c r="AD39" s="94">
        <v>0.111896</v>
      </c>
      <c r="AE39" s="94">
        <v>0.115396</v>
      </c>
      <c r="AF39" s="94">
        <v>0.117386</v>
      </c>
      <c r="AG39" s="90">
        <v>1.621E-3</v>
      </c>
    </row>
    <row r="40" spans="1:33" ht="14.5" x14ac:dyDescent="0.35">
      <c r="A40" s="93" t="s">
        <v>486</v>
      </c>
      <c r="B40" s="92" t="s">
        <v>212</v>
      </c>
      <c r="C40" s="94">
        <v>-2.4299999999999999E-3</v>
      </c>
      <c r="D40" s="94">
        <v>-2.4299999999999999E-3</v>
      </c>
      <c r="E40" s="94">
        <v>7.9780000000000007E-3</v>
      </c>
      <c r="F40" s="94">
        <v>8.0180000000000008E-3</v>
      </c>
      <c r="G40" s="94">
        <v>8.0579999999999992E-3</v>
      </c>
      <c r="H40" s="94">
        <v>8.0979999999999993E-3</v>
      </c>
      <c r="I40" s="94">
        <v>8.1390000000000004E-3</v>
      </c>
      <c r="J40" s="94">
        <v>8.1799999999999998E-3</v>
      </c>
      <c r="K40" s="94">
        <v>8.2199999999999999E-3</v>
      </c>
      <c r="L40" s="94">
        <v>8.2620000000000002E-3</v>
      </c>
      <c r="M40" s="94">
        <v>8.3029999999999996E-3</v>
      </c>
      <c r="N40" s="94">
        <v>8.3440000000000007E-3</v>
      </c>
      <c r="O40" s="94">
        <v>8.3859999999999994E-3</v>
      </c>
      <c r="P40" s="94">
        <v>8.4279999999999997E-3</v>
      </c>
      <c r="Q40" s="94">
        <v>8.4700000000000001E-3</v>
      </c>
      <c r="R40" s="94">
        <v>8.5120000000000005E-3</v>
      </c>
      <c r="S40" s="94">
        <v>8.5550000000000001E-3</v>
      </c>
      <c r="T40" s="94">
        <v>8.5979999999999997E-3</v>
      </c>
      <c r="U40" s="94">
        <v>8.6409999999999994E-3</v>
      </c>
      <c r="V40" s="94">
        <v>8.6840000000000007E-3</v>
      </c>
      <c r="W40" s="94">
        <v>8.7270000000000004E-3</v>
      </c>
      <c r="X40" s="94">
        <v>8.7709999999999993E-3</v>
      </c>
      <c r="Y40" s="94">
        <v>8.8149999999999999E-3</v>
      </c>
      <c r="Z40" s="94">
        <v>8.8590000000000006E-3</v>
      </c>
      <c r="AA40" s="94">
        <v>8.9029999999999995E-3</v>
      </c>
      <c r="AB40" s="94">
        <v>8.9479999999999994E-3</v>
      </c>
      <c r="AC40" s="94">
        <v>8.9929999999999993E-3</v>
      </c>
      <c r="AD40" s="94">
        <v>9.0379999999999992E-3</v>
      </c>
      <c r="AE40" s="94">
        <v>9.0830000000000008E-3</v>
      </c>
      <c r="AF40" s="94">
        <v>9.1280000000000007E-3</v>
      </c>
      <c r="AG40" s="90" t="s">
        <v>666</v>
      </c>
    </row>
    <row r="41" spans="1:33" ht="14.5" x14ac:dyDescent="0.35">
      <c r="A41" s="93" t="s">
        <v>487</v>
      </c>
      <c r="B41" s="92" t="s">
        <v>213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  <c r="R41" s="94">
        <v>0</v>
      </c>
      <c r="S41" s="94">
        <v>0</v>
      </c>
      <c r="T41" s="94">
        <v>0</v>
      </c>
      <c r="U41" s="94">
        <v>0</v>
      </c>
      <c r="V41" s="94">
        <v>0</v>
      </c>
      <c r="W41" s="94">
        <v>0</v>
      </c>
      <c r="X41" s="94">
        <v>0</v>
      </c>
      <c r="Y41" s="94">
        <v>0</v>
      </c>
      <c r="Z41" s="94">
        <v>0</v>
      </c>
      <c r="AA41" s="94">
        <v>0</v>
      </c>
      <c r="AB41" s="94">
        <v>0</v>
      </c>
      <c r="AC41" s="94">
        <v>0</v>
      </c>
      <c r="AD41" s="94">
        <v>0</v>
      </c>
      <c r="AE41" s="94">
        <v>0</v>
      </c>
      <c r="AF41" s="94">
        <v>0</v>
      </c>
      <c r="AG41" s="90" t="s">
        <v>666</v>
      </c>
    </row>
    <row r="42" spans="1:33" ht="14.5" x14ac:dyDescent="0.35">
      <c r="A42" s="93" t="s">
        <v>488</v>
      </c>
      <c r="B42" s="92" t="s">
        <v>215</v>
      </c>
      <c r="C42" s="94">
        <v>9.3598000000000001E-2</v>
      </c>
      <c r="D42" s="94">
        <v>0.13162299999999999</v>
      </c>
      <c r="E42" s="94">
        <v>0.13394300000000001</v>
      </c>
      <c r="F42" s="94">
        <v>0.13431899999999999</v>
      </c>
      <c r="G42" s="94">
        <v>0.134739</v>
      </c>
      <c r="H42" s="94">
        <v>0.13420199999999999</v>
      </c>
      <c r="I42" s="94">
        <v>0.133488</v>
      </c>
      <c r="J42" s="94">
        <v>0.13348299999999999</v>
      </c>
      <c r="K42" s="94">
        <v>0.13225600000000001</v>
      </c>
      <c r="L42" s="94">
        <v>0.131608</v>
      </c>
      <c r="M42" s="94">
        <v>0.133635</v>
      </c>
      <c r="N42" s="94">
        <v>0.13436799999999999</v>
      </c>
      <c r="O42" s="94">
        <v>0.13307099999999999</v>
      </c>
      <c r="P42" s="94">
        <v>0.13086200000000001</v>
      </c>
      <c r="Q42" s="94">
        <v>0.13425999999999999</v>
      </c>
      <c r="R42" s="94">
        <v>0.13006000000000001</v>
      </c>
      <c r="S42" s="94">
        <v>0.13050700000000001</v>
      </c>
      <c r="T42" s="94">
        <v>0.138572</v>
      </c>
      <c r="U42" s="94">
        <v>0.137432</v>
      </c>
      <c r="V42" s="94">
        <v>0.13386200000000001</v>
      </c>
      <c r="W42" s="94">
        <v>0.13878599999999999</v>
      </c>
      <c r="X42" s="94">
        <v>0.14116400000000001</v>
      </c>
      <c r="Y42" s="94">
        <v>0.14571500000000001</v>
      </c>
      <c r="Z42" s="94">
        <v>0.14166699999999999</v>
      </c>
      <c r="AA42" s="94">
        <v>0.14266499999999999</v>
      </c>
      <c r="AB42" s="94">
        <v>0.14314299999999999</v>
      </c>
      <c r="AC42" s="94">
        <v>0.14258799999999999</v>
      </c>
      <c r="AD42" s="94">
        <v>0.144844</v>
      </c>
      <c r="AE42" s="94">
        <v>0.14672299999999999</v>
      </c>
      <c r="AF42" s="94">
        <v>0.146755</v>
      </c>
      <c r="AG42" s="90">
        <v>1.5630000000000002E-2</v>
      </c>
    </row>
    <row r="43" spans="1:33" ht="14.5" x14ac:dyDescent="0.35">
      <c r="A43" s="93" t="s">
        <v>489</v>
      </c>
      <c r="B43" s="92" t="s">
        <v>211</v>
      </c>
      <c r="C43" s="94">
        <v>6.8955000000000002E-2</v>
      </c>
      <c r="D43" s="94">
        <v>9.4337000000000004E-2</v>
      </c>
      <c r="E43" s="94">
        <v>9.9907999999999997E-2</v>
      </c>
      <c r="F43" s="94">
        <v>9.9858000000000002E-2</v>
      </c>
      <c r="G43" s="94">
        <v>9.9848000000000006E-2</v>
      </c>
      <c r="H43" s="94">
        <v>9.8875000000000005E-2</v>
      </c>
      <c r="I43" s="94">
        <v>9.7720000000000001E-2</v>
      </c>
      <c r="J43" s="94">
        <v>9.7267999999999993E-2</v>
      </c>
      <c r="K43" s="94">
        <v>9.5588000000000006E-2</v>
      </c>
      <c r="L43" s="94">
        <v>9.4480999999999996E-2</v>
      </c>
      <c r="M43" s="94">
        <v>9.6045000000000005E-2</v>
      </c>
      <c r="N43" s="94">
        <v>9.6308000000000005E-2</v>
      </c>
      <c r="O43" s="94">
        <v>9.4534999999999994E-2</v>
      </c>
      <c r="P43" s="94">
        <v>9.1842999999999994E-2</v>
      </c>
      <c r="Q43" s="94">
        <v>9.4754000000000005E-2</v>
      </c>
      <c r="R43" s="94">
        <v>9.0061000000000002E-2</v>
      </c>
      <c r="S43" s="94">
        <v>9.0008000000000005E-2</v>
      </c>
      <c r="T43" s="94">
        <v>9.7567000000000001E-2</v>
      </c>
      <c r="U43" s="94">
        <v>9.5913999999999999E-2</v>
      </c>
      <c r="V43" s="94">
        <v>9.1824000000000003E-2</v>
      </c>
      <c r="W43" s="94">
        <v>9.6223000000000003E-2</v>
      </c>
      <c r="X43" s="94">
        <v>9.8069000000000003E-2</v>
      </c>
      <c r="Y43" s="94">
        <v>0.10213999999999999</v>
      </c>
      <c r="Z43" s="94">
        <v>0.105443</v>
      </c>
      <c r="AA43" s="94">
        <v>0.105516</v>
      </c>
      <c r="AB43" s="94">
        <v>0.106421</v>
      </c>
      <c r="AC43" s="94">
        <v>0.105407</v>
      </c>
      <c r="AD43" s="94">
        <v>0.107198</v>
      </c>
      <c r="AE43" s="94">
        <v>0.108607</v>
      </c>
      <c r="AF43" s="94">
        <v>0.10816199999999999</v>
      </c>
      <c r="AG43" s="90">
        <v>1.5644999999999999E-2</v>
      </c>
    </row>
    <row r="44" spans="1:33" ht="14.5" x14ac:dyDescent="0.35">
      <c r="A44" s="93" t="s">
        <v>490</v>
      </c>
      <c r="B44" s="92" t="s">
        <v>212</v>
      </c>
      <c r="C44" s="94">
        <v>2.4643999999999999E-2</v>
      </c>
      <c r="D44" s="94">
        <v>3.7287000000000001E-2</v>
      </c>
      <c r="E44" s="94">
        <v>3.4035000000000003E-2</v>
      </c>
      <c r="F44" s="94">
        <v>3.4459999999999998E-2</v>
      </c>
      <c r="G44" s="94">
        <v>3.4890999999999998E-2</v>
      </c>
      <c r="H44" s="94">
        <v>3.5326999999999997E-2</v>
      </c>
      <c r="I44" s="94">
        <v>3.5769000000000002E-2</v>
      </c>
      <c r="J44" s="94">
        <v>3.6215999999999998E-2</v>
      </c>
      <c r="K44" s="94">
        <v>3.6667999999999999E-2</v>
      </c>
      <c r="L44" s="94">
        <v>3.7127E-2</v>
      </c>
      <c r="M44" s="94">
        <v>3.7590999999999999E-2</v>
      </c>
      <c r="N44" s="94">
        <v>3.8060999999999998E-2</v>
      </c>
      <c r="O44" s="94">
        <v>3.8536000000000001E-2</v>
      </c>
      <c r="P44" s="94">
        <v>3.9017999999999997E-2</v>
      </c>
      <c r="Q44" s="94">
        <v>3.9505999999999999E-2</v>
      </c>
      <c r="R44" s="94">
        <v>0.04</v>
      </c>
      <c r="S44" s="94">
        <v>4.0500000000000001E-2</v>
      </c>
      <c r="T44" s="94">
        <v>4.1006000000000001E-2</v>
      </c>
      <c r="U44" s="94">
        <v>4.1519E-2</v>
      </c>
      <c r="V44" s="94">
        <v>4.2037999999999999E-2</v>
      </c>
      <c r="W44" s="94">
        <v>4.2562999999999997E-2</v>
      </c>
      <c r="X44" s="94">
        <v>4.3095000000000001E-2</v>
      </c>
      <c r="Y44" s="94">
        <v>4.3575000000000003E-2</v>
      </c>
      <c r="Z44" s="94">
        <v>3.6223999999999999E-2</v>
      </c>
      <c r="AA44" s="94">
        <v>3.7149000000000001E-2</v>
      </c>
      <c r="AB44" s="94">
        <v>3.6721999999999998E-2</v>
      </c>
      <c r="AC44" s="94">
        <v>3.7180999999999999E-2</v>
      </c>
      <c r="AD44" s="94">
        <v>3.7645999999999999E-2</v>
      </c>
      <c r="AE44" s="94">
        <v>3.8115999999999997E-2</v>
      </c>
      <c r="AF44" s="94">
        <v>3.8593000000000002E-2</v>
      </c>
      <c r="AG44" s="90">
        <v>1.5587E-2</v>
      </c>
    </row>
    <row r="45" spans="1:33" ht="14.5" x14ac:dyDescent="0.35">
      <c r="A45" s="93" t="s">
        <v>491</v>
      </c>
      <c r="B45" s="92" t="s">
        <v>213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0</v>
      </c>
      <c r="AD45" s="94">
        <v>0</v>
      </c>
      <c r="AE45" s="94">
        <v>0</v>
      </c>
      <c r="AF45" s="94">
        <v>0</v>
      </c>
      <c r="AG45" s="90" t="s">
        <v>666</v>
      </c>
    </row>
    <row r="46" spans="1:33" ht="14.5" x14ac:dyDescent="0.35">
      <c r="A46" s="93" t="s">
        <v>492</v>
      </c>
      <c r="B46" s="92" t="s">
        <v>216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  <c r="R46" s="94">
        <v>0</v>
      </c>
      <c r="S46" s="94">
        <v>0</v>
      </c>
      <c r="T46" s="94">
        <v>0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0</v>
      </c>
      <c r="AG46" s="90" t="s">
        <v>666</v>
      </c>
    </row>
    <row r="47" spans="1:33" ht="14.5" x14ac:dyDescent="0.35">
      <c r="A47" s="93" t="s">
        <v>493</v>
      </c>
      <c r="B47" s="92" t="s">
        <v>217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  <c r="P47" s="94">
        <v>0</v>
      </c>
      <c r="Q47" s="94">
        <v>0</v>
      </c>
      <c r="R47" s="94">
        <v>0</v>
      </c>
      <c r="S47" s="94">
        <v>0</v>
      </c>
      <c r="T47" s="94">
        <v>0</v>
      </c>
      <c r="U47" s="94">
        <v>0</v>
      </c>
      <c r="V47" s="94">
        <v>0</v>
      </c>
      <c r="W47" s="94">
        <v>0</v>
      </c>
      <c r="X47" s="94">
        <v>0</v>
      </c>
      <c r="Y47" s="94">
        <v>0</v>
      </c>
      <c r="Z47" s="94">
        <v>0</v>
      </c>
      <c r="AA47" s="94">
        <v>0</v>
      </c>
      <c r="AB47" s="94">
        <v>0</v>
      </c>
      <c r="AC47" s="94">
        <v>0</v>
      </c>
      <c r="AD47" s="94">
        <v>0</v>
      </c>
      <c r="AE47" s="94">
        <v>0</v>
      </c>
      <c r="AF47" s="94">
        <v>0</v>
      </c>
      <c r="AG47" s="90" t="s">
        <v>666</v>
      </c>
    </row>
    <row r="48" spans="1:33" ht="14.5" x14ac:dyDescent="0.35">
      <c r="A48" s="93" t="s">
        <v>494</v>
      </c>
      <c r="B48" s="92" t="s">
        <v>218</v>
      </c>
      <c r="C48" s="94">
        <v>0.20399999999999999</v>
      </c>
      <c r="D48" s="94">
        <v>0.20399999999999999</v>
      </c>
      <c r="E48" s="94">
        <v>0.24648300000000001</v>
      </c>
      <c r="F48" s="94">
        <v>0.24288999999999999</v>
      </c>
      <c r="G48" s="94">
        <v>0.242678</v>
      </c>
      <c r="H48" s="94">
        <v>0.24596999999999999</v>
      </c>
      <c r="I48" s="94">
        <v>0.23950399999999999</v>
      </c>
      <c r="J48" s="94">
        <v>0.24001400000000001</v>
      </c>
      <c r="K48" s="94">
        <v>0.23993</v>
      </c>
      <c r="L48" s="94">
        <v>0.240649</v>
      </c>
      <c r="M48" s="94">
        <v>0.23530999999999999</v>
      </c>
      <c r="N48" s="94">
        <v>0.23718500000000001</v>
      </c>
      <c r="O48" s="94">
        <v>0.23617299999999999</v>
      </c>
      <c r="P48" s="94">
        <v>0.23729600000000001</v>
      </c>
      <c r="Q48" s="94">
        <v>0.239394</v>
      </c>
      <c r="R48" s="94">
        <v>0.24066299999999999</v>
      </c>
      <c r="S48" s="94">
        <v>0.24290300000000001</v>
      </c>
      <c r="T48" s="94">
        <v>0.24294499999999999</v>
      </c>
      <c r="U48" s="94">
        <v>0.24300099999999999</v>
      </c>
      <c r="V48" s="94">
        <v>0.240288</v>
      </c>
      <c r="W48" s="94">
        <v>0.24049300000000001</v>
      </c>
      <c r="X48" s="94">
        <v>0.23947199999999999</v>
      </c>
      <c r="Y48" s="94">
        <v>0.234849</v>
      </c>
      <c r="Z48" s="94">
        <v>0.237012</v>
      </c>
      <c r="AA48" s="94">
        <v>0.23496600000000001</v>
      </c>
      <c r="AB48" s="94">
        <v>0.232095</v>
      </c>
      <c r="AC48" s="94">
        <v>0.23194699999999999</v>
      </c>
      <c r="AD48" s="94">
        <v>0.23136899999999999</v>
      </c>
      <c r="AE48" s="94">
        <v>0.23156299999999999</v>
      </c>
      <c r="AF48" s="94">
        <v>0.23016900000000001</v>
      </c>
      <c r="AG48" s="90">
        <v>4.1710000000000002E-3</v>
      </c>
    </row>
    <row r="49" spans="1:33" ht="12" x14ac:dyDescent="0.3"/>
    <row r="50" spans="1:33" ht="15" customHeight="1" x14ac:dyDescent="0.3">
      <c r="A50" s="93" t="s">
        <v>495</v>
      </c>
      <c r="B50" s="96" t="s">
        <v>91</v>
      </c>
      <c r="C50" s="98">
        <v>19.499317000000001</v>
      </c>
      <c r="D50" s="98">
        <v>20.206116000000002</v>
      </c>
      <c r="E50" s="98">
        <v>20.54814</v>
      </c>
      <c r="F50" s="98">
        <v>20.585322999999999</v>
      </c>
      <c r="G50" s="98">
        <v>20.703644000000001</v>
      </c>
      <c r="H50" s="98">
        <v>20.790586000000001</v>
      </c>
      <c r="I50" s="98">
        <v>20.777721</v>
      </c>
      <c r="J50" s="98">
        <v>20.769131000000002</v>
      </c>
      <c r="K50" s="98">
        <v>20.760242000000002</v>
      </c>
      <c r="L50" s="98">
        <v>20.767391</v>
      </c>
      <c r="M50" s="98">
        <v>20.813300999999999</v>
      </c>
      <c r="N50" s="98">
        <v>20.838374999999999</v>
      </c>
      <c r="O50" s="98">
        <v>20.868099000000001</v>
      </c>
      <c r="P50" s="98">
        <v>20.894431999999998</v>
      </c>
      <c r="Q50" s="98">
        <v>20.910730000000001</v>
      </c>
      <c r="R50" s="98">
        <v>20.943434</v>
      </c>
      <c r="S50" s="98">
        <v>21.015170999999999</v>
      </c>
      <c r="T50" s="98">
        <v>21.066351000000001</v>
      </c>
      <c r="U50" s="98">
        <v>21.145672000000001</v>
      </c>
      <c r="V50" s="98">
        <v>21.199921</v>
      </c>
      <c r="W50" s="98">
        <v>21.284996</v>
      </c>
      <c r="X50" s="98">
        <v>21.370398999999999</v>
      </c>
      <c r="Y50" s="98">
        <v>21.457146000000002</v>
      </c>
      <c r="Z50" s="98">
        <v>21.553242000000001</v>
      </c>
      <c r="AA50" s="98">
        <v>21.658894</v>
      </c>
      <c r="AB50" s="98">
        <v>21.780384000000002</v>
      </c>
      <c r="AC50" s="98">
        <v>21.881664000000001</v>
      </c>
      <c r="AD50" s="98">
        <v>21.952335000000001</v>
      </c>
      <c r="AE50" s="98">
        <v>22.079470000000001</v>
      </c>
      <c r="AF50" s="98">
        <v>22.264551000000001</v>
      </c>
      <c r="AG50" s="97">
        <v>4.5830000000000003E-3</v>
      </c>
    </row>
    <row r="53" spans="1:33" ht="15" customHeight="1" x14ac:dyDescent="0.3">
      <c r="B53" s="96" t="s">
        <v>92</v>
      </c>
    </row>
    <row r="54" spans="1:33" ht="15" customHeight="1" x14ac:dyDescent="0.3">
      <c r="B54" s="96" t="s">
        <v>93</v>
      </c>
    </row>
    <row r="55" spans="1:33" ht="15" customHeight="1" x14ac:dyDescent="0.35">
      <c r="A55" s="93" t="s">
        <v>496</v>
      </c>
      <c r="B55" s="92" t="s">
        <v>94</v>
      </c>
      <c r="C55" s="94">
        <v>3.1269999999999998</v>
      </c>
      <c r="D55" s="94">
        <v>3.323</v>
      </c>
      <c r="E55" s="94">
        <v>3.717295</v>
      </c>
      <c r="F55" s="94">
        <v>3.7962660000000001</v>
      </c>
      <c r="G55" s="94">
        <v>3.8959839999999999</v>
      </c>
      <c r="H55" s="94">
        <v>3.9989159999999999</v>
      </c>
      <c r="I55" s="94">
        <v>4.054583</v>
      </c>
      <c r="J55" s="94">
        <v>4.0959219999999998</v>
      </c>
      <c r="K55" s="94">
        <v>4.1270239999999996</v>
      </c>
      <c r="L55" s="94">
        <v>4.1586959999999999</v>
      </c>
      <c r="M55" s="94">
        <v>4.2241609999999996</v>
      </c>
      <c r="N55" s="94">
        <v>4.2850479999999997</v>
      </c>
      <c r="O55" s="94">
        <v>4.3244369999999996</v>
      </c>
      <c r="P55" s="94">
        <v>4.3609030000000004</v>
      </c>
      <c r="Q55" s="94">
        <v>4.3871960000000003</v>
      </c>
      <c r="R55" s="94">
        <v>4.4184999999999999</v>
      </c>
      <c r="S55" s="94">
        <v>4.4629700000000003</v>
      </c>
      <c r="T55" s="94">
        <v>4.4965510000000002</v>
      </c>
      <c r="U55" s="94">
        <v>4.5340100000000003</v>
      </c>
      <c r="V55" s="94">
        <v>4.5622150000000001</v>
      </c>
      <c r="W55" s="94">
        <v>4.6066459999999996</v>
      </c>
      <c r="X55" s="94">
        <v>4.6433220000000004</v>
      </c>
      <c r="Y55" s="94">
        <v>4.686852</v>
      </c>
      <c r="Z55" s="94">
        <v>4.7287379999999999</v>
      </c>
      <c r="AA55" s="94">
        <v>4.7689450000000004</v>
      </c>
      <c r="AB55" s="94">
        <v>4.8101529999999997</v>
      </c>
      <c r="AC55" s="94">
        <v>4.8327819999999999</v>
      </c>
      <c r="AD55" s="94">
        <v>4.8262840000000002</v>
      </c>
      <c r="AE55" s="94">
        <v>4.8626199999999997</v>
      </c>
      <c r="AF55" s="94">
        <v>4.9378099999999998</v>
      </c>
      <c r="AG55" s="90">
        <v>1.5878E-2</v>
      </c>
    </row>
    <row r="56" spans="1:33" ht="15" customHeight="1" x14ac:dyDescent="0.35">
      <c r="A56" s="93" t="s">
        <v>497</v>
      </c>
      <c r="B56" s="92" t="s">
        <v>95</v>
      </c>
      <c r="C56" s="94">
        <v>8.782</v>
      </c>
      <c r="D56" s="94">
        <v>8.9730000000000008</v>
      </c>
      <c r="E56" s="94">
        <v>9.1182949999999998</v>
      </c>
      <c r="F56" s="94">
        <v>9.105442</v>
      </c>
      <c r="G56" s="94">
        <v>9.0840490000000003</v>
      </c>
      <c r="H56" s="94">
        <v>9.0479289999999999</v>
      </c>
      <c r="I56" s="94">
        <v>8.9937799999999992</v>
      </c>
      <c r="J56" s="94">
        <v>8.9332949999999993</v>
      </c>
      <c r="K56" s="94">
        <v>8.8812689999999996</v>
      </c>
      <c r="L56" s="94">
        <v>8.8438599999999994</v>
      </c>
      <c r="M56" s="94">
        <v>8.8141829999999999</v>
      </c>
      <c r="N56" s="94">
        <v>8.7808349999999997</v>
      </c>
      <c r="O56" s="94">
        <v>8.7626690000000007</v>
      </c>
      <c r="P56" s="94">
        <v>8.7469970000000004</v>
      </c>
      <c r="Q56" s="94">
        <v>8.7297440000000002</v>
      </c>
      <c r="R56" s="94">
        <v>8.7175980000000006</v>
      </c>
      <c r="S56" s="94">
        <v>8.7156920000000007</v>
      </c>
      <c r="T56" s="94">
        <v>8.7176650000000002</v>
      </c>
      <c r="U56" s="94">
        <v>8.7276690000000006</v>
      </c>
      <c r="V56" s="94">
        <v>8.743741</v>
      </c>
      <c r="W56" s="94">
        <v>8.7622429999999998</v>
      </c>
      <c r="X56" s="94">
        <v>8.7851870000000005</v>
      </c>
      <c r="Y56" s="94">
        <v>8.8108939999999993</v>
      </c>
      <c r="Z56" s="94">
        <v>8.8425790000000006</v>
      </c>
      <c r="AA56" s="94">
        <v>8.8810059999999993</v>
      </c>
      <c r="AB56" s="94">
        <v>8.9285049999999995</v>
      </c>
      <c r="AC56" s="94">
        <v>8.9765789999999992</v>
      </c>
      <c r="AD56" s="94">
        <v>9.0261309999999995</v>
      </c>
      <c r="AE56" s="94">
        <v>9.0829920000000008</v>
      </c>
      <c r="AF56" s="94">
        <v>9.1486940000000008</v>
      </c>
      <c r="AG56" s="90">
        <v>1.4120000000000001E-3</v>
      </c>
    </row>
    <row r="57" spans="1:33" ht="15" customHeight="1" x14ac:dyDescent="0.35">
      <c r="A57" s="93" t="s">
        <v>498</v>
      </c>
      <c r="B57" s="92" t="s">
        <v>219</v>
      </c>
      <c r="C57" s="94">
        <v>2.4813999999999999E-2</v>
      </c>
      <c r="D57" s="94">
        <v>2.5481E-2</v>
      </c>
      <c r="E57" s="94">
        <v>2.3758000000000001E-2</v>
      </c>
      <c r="F57" s="94">
        <v>2.3501000000000001E-2</v>
      </c>
      <c r="G57" s="94">
        <v>2.3245999999999999E-2</v>
      </c>
      <c r="H57" s="94">
        <v>2.2629E-2</v>
      </c>
      <c r="I57" s="94">
        <v>2.1895000000000001E-2</v>
      </c>
      <c r="J57" s="94">
        <v>2.1069999999999998E-2</v>
      </c>
      <c r="K57" s="94">
        <v>2.0331999999999999E-2</v>
      </c>
      <c r="L57" s="94">
        <v>1.9526000000000002E-2</v>
      </c>
      <c r="M57" s="94">
        <v>1.8655999999999999E-2</v>
      </c>
      <c r="N57" s="94">
        <v>1.7892999999999999E-2</v>
      </c>
      <c r="O57" s="94">
        <v>1.745E-2</v>
      </c>
      <c r="P57" s="94">
        <v>1.6507999999999998E-2</v>
      </c>
      <c r="Q57" s="94">
        <v>1.5987999999999999E-2</v>
      </c>
      <c r="R57" s="94">
        <v>1.5956000000000001E-2</v>
      </c>
      <c r="S57" s="94">
        <v>1.5841000000000001E-2</v>
      </c>
      <c r="T57" s="94">
        <v>1.5594E-2</v>
      </c>
      <c r="U57" s="94">
        <v>1.5626000000000001E-2</v>
      </c>
      <c r="V57" s="94">
        <v>1.5672999999999999E-2</v>
      </c>
      <c r="W57" s="94">
        <v>1.5710999999999999E-2</v>
      </c>
      <c r="X57" s="94">
        <v>1.5887999999999999E-2</v>
      </c>
      <c r="Y57" s="94">
        <v>1.6021000000000001E-2</v>
      </c>
      <c r="Z57" s="94">
        <v>1.6156E-2</v>
      </c>
      <c r="AA57" s="94">
        <v>1.6344000000000001E-2</v>
      </c>
      <c r="AB57" s="94">
        <v>1.6528999999999999E-2</v>
      </c>
      <c r="AC57" s="94">
        <v>1.6763E-2</v>
      </c>
      <c r="AD57" s="94">
        <v>1.7031000000000001E-2</v>
      </c>
      <c r="AE57" s="94">
        <v>1.7305999999999998E-2</v>
      </c>
      <c r="AF57" s="94">
        <v>1.7607999999999999E-2</v>
      </c>
      <c r="AG57" s="90">
        <v>-1.1759E-2</v>
      </c>
    </row>
    <row r="58" spans="1:33" ht="15" customHeight="1" x14ac:dyDescent="0.35">
      <c r="A58" s="93" t="s">
        <v>499</v>
      </c>
      <c r="B58" s="92" t="s">
        <v>96</v>
      </c>
      <c r="C58" s="94">
        <v>1.3779999999999999</v>
      </c>
      <c r="D58" s="94">
        <v>1.603</v>
      </c>
      <c r="E58" s="94">
        <v>1.6429590000000001</v>
      </c>
      <c r="F58" s="94">
        <v>1.6836960000000001</v>
      </c>
      <c r="G58" s="94">
        <v>1.722661</v>
      </c>
      <c r="H58" s="94">
        <v>1.7540800000000001</v>
      </c>
      <c r="I58" s="94">
        <v>1.7742709999999999</v>
      </c>
      <c r="J58" s="94">
        <v>1.793625</v>
      </c>
      <c r="K58" s="94">
        <v>1.8135239999999999</v>
      </c>
      <c r="L58" s="94">
        <v>1.8369089999999999</v>
      </c>
      <c r="M58" s="94">
        <v>1.8546469999999999</v>
      </c>
      <c r="N58" s="94">
        <v>1.8624940000000001</v>
      </c>
      <c r="O58" s="94">
        <v>1.8809039999999999</v>
      </c>
      <c r="P58" s="94">
        <v>1.897497</v>
      </c>
      <c r="Q58" s="94">
        <v>1.9151940000000001</v>
      </c>
      <c r="R58" s="94">
        <v>1.933203</v>
      </c>
      <c r="S58" s="94">
        <v>1.953927</v>
      </c>
      <c r="T58" s="94">
        <v>1.972763</v>
      </c>
      <c r="U58" s="94">
        <v>1.994577</v>
      </c>
      <c r="V58" s="94">
        <v>2.018726</v>
      </c>
      <c r="W58" s="94">
        <v>2.0386959999999998</v>
      </c>
      <c r="X58" s="94">
        <v>2.0610300000000001</v>
      </c>
      <c r="Y58" s="94">
        <v>2.084425</v>
      </c>
      <c r="Z58" s="94">
        <v>2.106592</v>
      </c>
      <c r="AA58" s="94">
        <v>2.132641</v>
      </c>
      <c r="AB58" s="94">
        <v>2.1587339999999999</v>
      </c>
      <c r="AC58" s="94">
        <v>2.181603</v>
      </c>
      <c r="AD58" s="94">
        <v>2.2038509999999998</v>
      </c>
      <c r="AE58" s="94">
        <v>2.2299639999999998</v>
      </c>
      <c r="AF58" s="94">
        <v>2.259061</v>
      </c>
      <c r="AG58" s="90">
        <v>1.7191999999999999E-2</v>
      </c>
    </row>
    <row r="59" spans="1:33" ht="15" customHeight="1" x14ac:dyDescent="0.35">
      <c r="A59" s="93" t="s">
        <v>500</v>
      </c>
      <c r="B59" s="92" t="s">
        <v>97</v>
      </c>
      <c r="C59" s="94">
        <v>3.94</v>
      </c>
      <c r="D59" s="94">
        <v>4.0659999999999998</v>
      </c>
      <c r="E59" s="94">
        <v>4.0311620000000001</v>
      </c>
      <c r="F59" s="94">
        <v>4.007263</v>
      </c>
      <c r="G59" s="94">
        <v>4.0013969999999999</v>
      </c>
      <c r="H59" s="94">
        <v>3.9870679999999998</v>
      </c>
      <c r="I59" s="94">
        <v>3.9570379999999998</v>
      </c>
      <c r="J59" s="94">
        <v>3.9302890000000001</v>
      </c>
      <c r="K59" s="94">
        <v>3.9039640000000002</v>
      </c>
      <c r="L59" s="94">
        <v>3.8782019999999999</v>
      </c>
      <c r="M59" s="94">
        <v>3.8496489999999999</v>
      </c>
      <c r="N59" s="94">
        <v>3.8257469999999998</v>
      </c>
      <c r="O59" s="94">
        <v>3.8054969999999999</v>
      </c>
      <c r="P59" s="94">
        <v>3.7823220000000002</v>
      </c>
      <c r="Q59" s="94">
        <v>3.7641170000000002</v>
      </c>
      <c r="R59" s="94">
        <v>3.746823</v>
      </c>
      <c r="S59" s="94">
        <v>3.7364299999999999</v>
      </c>
      <c r="T59" s="94">
        <v>3.7305269999999999</v>
      </c>
      <c r="U59" s="94">
        <v>3.7250930000000002</v>
      </c>
      <c r="V59" s="94">
        <v>3.722226</v>
      </c>
      <c r="W59" s="94">
        <v>3.7214670000000001</v>
      </c>
      <c r="X59" s="94">
        <v>3.724116</v>
      </c>
      <c r="Y59" s="94">
        <v>3.726121</v>
      </c>
      <c r="Z59" s="94">
        <v>3.7270840000000001</v>
      </c>
      <c r="AA59" s="94">
        <v>3.7292459999999998</v>
      </c>
      <c r="AB59" s="94">
        <v>3.7339319999999998</v>
      </c>
      <c r="AC59" s="94">
        <v>3.7333219999999998</v>
      </c>
      <c r="AD59" s="94">
        <v>3.7291560000000001</v>
      </c>
      <c r="AE59" s="94">
        <v>3.7312379999999998</v>
      </c>
      <c r="AF59" s="94">
        <v>3.7412580000000002</v>
      </c>
      <c r="AG59" s="90">
        <v>-1.7830000000000001E-3</v>
      </c>
    </row>
    <row r="60" spans="1:33" ht="15" customHeight="1" x14ac:dyDescent="0.35">
      <c r="A60" s="93" t="s">
        <v>501</v>
      </c>
      <c r="B60" s="92" t="s">
        <v>98</v>
      </c>
      <c r="C60" s="94">
        <v>3.6619999999999999</v>
      </c>
      <c r="D60" s="94">
        <v>3.7949999999999999</v>
      </c>
      <c r="E60" s="94">
        <v>3.6224910000000001</v>
      </c>
      <c r="F60" s="94">
        <v>3.6063329999999998</v>
      </c>
      <c r="G60" s="94">
        <v>3.6055999999999999</v>
      </c>
      <c r="H60" s="94">
        <v>3.59701</v>
      </c>
      <c r="I60" s="94">
        <v>3.5729760000000002</v>
      </c>
      <c r="J60" s="94">
        <v>3.551126</v>
      </c>
      <c r="K60" s="94">
        <v>3.5286759999999999</v>
      </c>
      <c r="L60" s="94">
        <v>3.5061840000000002</v>
      </c>
      <c r="M60" s="94">
        <v>3.481681</v>
      </c>
      <c r="N60" s="94">
        <v>3.4606940000000002</v>
      </c>
      <c r="O60" s="94">
        <v>3.4428869999999998</v>
      </c>
      <c r="P60" s="94">
        <v>3.4229159999999998</v>
      </c>
      <c r="Q60" s="94">
        <v>3.4074</v>
      </c>
      <c r="R60" s="94">
        <v>3.392871</v>
      </c>
      <c r="S60" s="94">
        <v>3.385084</v>
      </c>
      <c r="T60" s="94">
        <v>3.3814869999999999</v>
      </c>
      <c r="U60" s="94">
        <v>3.3777689999999998</v>
      </c>
      <c r="V60" s="94">
        <v>3.3768699999999998</v>
      </c>
      <c r="W60" s="94">
        <v>3.3780990000000002</v>
      </c>
      <c r="X60" s="94">
        <v>3.3825750000000001</v>
      </c>
      <c r="Y60" s="94">
        <v>3.3866360000000002</v>
      </c>
      <c r="Z60" s="94">
        <v>3.3898579999999998</v>
      </c>
      <c r="AA60" s="94">
        <v>3.3939919999999999</v>
      </c>
      <c r="AB60" s="94">
        <v>3.4001920000000001</v>
      </c>
      <c r="AC60" s="94">
        <v>3.4013450000000001</v>
      </c>
      <c r="AD60" s="94">
        <v>3.398644</v>
      </c>
      <c r="AE60" s="94">
        <v>3.4021469999999998</v>
      </c>
      <c r="AF60" s="94">
        <v>3.4129390000000002</v>
      </c>
      <c r="AG60" s="90">
        <v>-2.4260000000000002E-3</v>
      </c>
    </row>
    <row r="61" spans="1:33" ht="15" customHeight="1" x14ac:dyDescent="0.35">
      <c r="A61" s="93" t="s">
        <v>502</v>
      </c>
      <c r="B61" s="92" t="s">
        <v>99</v>
      </c>
      <c r="C61" s="94">
        <v>0.28000000000000003</v>
      </c>
      <c r="D61" s="94">
        <v>0.23799999999999999</v>
      </c>
      <c r="E61" s="94">
        <v>0.25852000000000003</v>
      </c>
      <c r="F61" s="94">
        <v>0.256992</v>
      </c>
      <c r="G61" s="94">
        <v>0.25839400000000001</v>
      </c>
      <c r="H61" s="94">
        <v>0.25582300000000002</v>
      </c>
      <c r="I61" s="94">
        <v>0.25035400000000002</v>
      </c>
      <c r="J61" s="94">
        <v>0.248668</v>
      </c>
      <c r="K61" s="94">
        <v>0.24892500000000001</v>
      </c>
      <c r="L61" s="94">
        <v>0.247693</v>
      </c>
      <c r="M61" s="94">
        <v>0.25315599999999999</v>
      </c>
      <c r="N61" s="94">
        <v>0.25278</v>
      </c>
      <c r="O61" s="94">
        <v>0.25334000000000001</v>
      </c>
      <c r="P61" s="94">
        <v>0.254276</v>
      </c>
      <c r="Q61" s="94">
        <v>0.25511899999999998</v>
      </c>
      <c r="R61" s="94">
        <v>0.25678899999999999</v>
      </c>
      <c r="S61" s="94">
        <v>0.25875900000000002</v>
      </c>
      <c r="T61" s="94">
        <v>0.25767000000000001</v>
      </c>
      <c r="U61" s="94">
        <v>0.25937700000000002</v>
      </c>
      <c r="V61" s="94">
        <v>0.25308799999999998</v>
      </c>
      <c r="W61" s="94">
        <v>0.25018299999999999</v>
      </c>
      <c r="X61" s="94">
        <v>0.24726999999999999</v>
      </c>
      <c r="Y61" s="94">
        <v>0.241287</v>
      </c>
      <c r="Z61" s="94">
        <v>0.23680599999999999</v>
      </c>
      <c r="AA61" s="94">
        <v>0.23549</v>
      </c>
      <c r="AB61" s="94">
        <v>0.233628</v>
      </c>
      <c r="AC61" s="94">
        <v>0.232766</v>
      </c>
      <c r="AD61" s="94">
        <v>0.233626</v>
      </c>
      <c r="AE61" s="94">
        <v>0.23380200000000001</v>
      </c>
      <c r="AF61" s="94">
        <v>0.23483200000000001</v>
      </c>
      <c r="AG61" s="90">
        <v>-6.0480000000000004E-3</v>
      </c>
    </row>
    <row r="62" spans="1:33" ht="15" customHeight="1" x14ac:dyDescent="0.35">
      <c r="A62" s="93" t="s">
        <v>503</v>
      </c>
      <c r="B62" s="92" t="s">
        <v>100</v>
      </c>
      <c r="C62" s="94">
        <v>1.8320000000000001</v>
      </c>
      <c r="D62" s="94">
        <v>1.946</v>
      </c>
      <c r="E62" s="94">
        <v>1.80202</v>
      </c>
      <c r="F62" s="94">
        <v>1.7537389999999999</v>
      </c>
      <c r="G62" s="94">
        <v>1.7621</v>
      </c>
      <c r="H62" s="94">
        <v>1.7691669999999999</v>
      </c>
      <c r="I62" s="94">
        <v>1.76949</v>
      </c>
      <c r="J62" s="94">
        <v>1.7890950000000001</v>
      </c>
      <c r="K62" s="94">
        <v>1.80762</v>
      </c>
      <c r="L62" s="94">
        <v>1.824973</v>
      </c>
      <c r="M62" s="94">
        <v>1.8392329999999999</v>
      </c>
      <c r="N62" s="94">
        <v>1.853982</v>
      </c>
      <c r="O62" s="94">
        <v>1.863996</v>
      </c>
      <c r="P62" s="94">
        <v>1.87591</v>
      </c>
      <c r="Q62" s="94">
        <v>1.8835980000000001</v>
      </c>
      <c r="R62" s="94">
        <v>1.8956489999999999</v>
      </c>
      <c r="S62" s="94">
        <v>1.9134599999999999</v>
      </c>
      <c r="T62" s="94">
        <v>1.9171670000000001</v>
      </c>
      <c r="U62" s="94">
        <v>1.9315329999999999</v>
      </c>
      <c r="V62" s="94">
        <v>1.926563</v>
      </c>
      <c r="W62" s="94">
        <v>1.932518</v>
      </c>
      <c r="X62" s="94">
        <v>1.936347</v>
      </c>
      <c r="Y62" s="94">
        <v>1.9333670000000001</v>
      </c>
      <c r="Z62" s="94">
        <v>1.9379930000000001</v>
      </c>
      <c r="AA62" s="94">
        <v>1.9379390000000001</v>
      </c>
      <c r="AB62" s="94">
        <v>1.941432</v>
      </c>
      <c r="AC62" s="94">
        <v>1.951187</v>
      </c>
      <c r="AD62" s="94">
        <v>1.960707</v>
      </c>
      <c r="AE62" s="94">
        <v>1.9664189999999999</v>
      </c>
      <c r="AF62" s="94">
        <v>1.9706630000000001</v>
      </c>
      <c r="AG62" s="90">
        <v>2.519E-3</v>
      </c>
    </row>
    <row r="63" spans="1:33" ht="15" customHeight="1" x14ac:dyDescent="0.3">
      <c r="B63" s="96" t="s">
        <v>101</v>
      </c>
    </row>
    <row r="64" spans="1:33" ht="15" customHeight="1" x14ac:dyDescent="0.35">
      <c r="A64" s="93" t="s">
        <v>504</v>
      </c>
      <c r="B64" s="92" t="s">
        <v>102</v>
      </c>
      <c r="C64" s="94">
        <v>1.009217</v>
      </c>
      <c r="D64" s="94">
        <v>1.0344169999999999</v>
      </c>
      <c r="E64" s="94">
        <v>1.008173</v>
      </c>
      <c r="F64" s="94">
        <v>0.99815100000000001</v>
      </c>
      <c r="G64" s="94">
        <v>0.98956200000000005</v>
      </c>
      <c r="H64" s="94">
        <v>0.98121800000000003</v>
      </c>
      <c r="I64" s="94">
        <v>0.97663500000000003</v>
      </c>
      <c r="J64" s="94">
        <v>0.97155400000000003</v>
      </c>
      <c r="K64" s="94">
        <v>0.96668299999999996</v>
      </c>
      <c r="L64" s="94">
        <v>0.96220600000000001</v>
      </c>
      <c r="M64" s="94">
        <v>0.95711999999999997</v>
      </c>
      <c r="N64" s="94">
        <v>0.95266499999999998</v>
      </c>
      <c r="O64" s="94">
        <v>0.94864099999999996</v>
      </c>
      <c r="P64" s="94">
        <v>0.94523999999999997</v>
      </c>
      <c r="Q64" s="94">
        <v>0.94216599999999995</v>
      </c>
      <c r="R64" s="94">
        <v>0.93911599999999995</v>
      </c>
      <c r="S64" s="94">
        <v>0.935971</v>
      </c>
      <c r="T64" s="94">
        <v>0.93302499999999999</v>
      </c>
      <c r="U64" s="94">
        <v>0.93052500000000005</v>
      </c>
      <c r="V64" s="94">
        <v>0.92786400000000002</v>
      </c>
      <c r="W64" s="94">
        <v>0.92550200000000005</v>
      </c>
      <c r="X64" s="94">
        <v>0.92349899999999996</v>
      </c>
      <c r="Y64" s="94">
        <v>0.92118500000000003</v>
      </c>
      <c r="Z64" s="94">
        <v>0.91867200000000004</v>
      </c>
      <c r="AA64" s="94">
        <v>0.91655299999999995</v>
      </c>
      <c r="AB64" s="94">
        <v>0.91450200000000004</v>
      </c>
      <c r="AC64" s="94">
        <v>0.91280499999999998</v>
      </c>
      <c r="AD64" s="94">
        <v>0.91145600000000004</v>
      </c>
      <c r="AE64" s="94">
        <v>0.91032000000000002</v>
      </c>
      <c r="AF64" s="94">
        <v>0.90939999999999999</v>
      </c>
      <c r="AG64" s="90">
        <v>-3.5850000000000001E-3</v>
      </c>
    </row>
    <row r="65" spans="1:33" ht="15" customHeight="1" x14ac:dyDescent="0.35">
      <c r="A65" s="93" t="s">
        <v>505</v>
      </c>
      <c r="B65" s="92" t="s">
        <v>103</v>
      </c>
      <c r="C65" s="94">
        <v>5.2444810000000004</v>
      </c>
      <c r="D65" s="94">
        <v>5.470853</v>
      </c>
      <c r="E65" s="94">
        <v>5.7056050000000003</v>
      </c>
      <c r="F65" s="94">
        <v>5.7460250000000004</v>
      </c>
      <c r="G65" s="94">
        <v>5.8603940000000003</v>
      </c>
      <c r="H65" s="94">
        <v>5.9800399999999998</v>
      </c>
      <c r="I65" s="94">
        <v>6.0378689999999997</v>
      </c>
      <c r="J65" s="94">
        <v>6.1025109999999998</v>
      </c>
      <c r="K65" s="94">
        <v>6.1575639999999998</v>
      </c>
      <c r="L65" s="94">
        <v>6.2122849999999996</v>
      </c>
      <c r="M65" s="94">
        <v>6.2976029999999996</v>
      </c>
      <c r="N65" s="94">
        <v>6.3794519999999997</v>
      </c>
      <c r="O65" s="94">
        <v>6.4353069999999999</v>
      </c>
      <c r="P65" s="94">
        <v>6.4879579999999999</v>
      </c>
      <c r="Q65" s="94">
        <v>6.5262659999999997</v>
      </c>
      <c r="R65" s="94">
        <v>6.5738620000000001</v>
      </c>
      <c r="S65" s="94">
        <v>6.6419540000000001</v>
      </c>
      <c r="T65" s="94">
        <v>6.6856479999999996</v>
      </c>
      <c r="U65" s="94">
        <v>6.7437950000000004</v>
      </c>
      <c r="V65" s="94">
        <v>6.7723599999999999</v>
      </c>
      <c r="W65" s="94">
        <v>6.8282600000000002</v>
      </c>
      <c r="X65" s="94">
        <v>6.8736990000000002</v>
      </c>
      <c r="Y65" s="94">
        <v>6.9189689999999997</v>
      </c>
      <c r="Z65" s="94">
        <v>6.9701370000000002</v>
      </c>
      <c r="AA65" s="94">
        <v>7.015326</v>
      </c>
      <c r="AB65" s="94">
        <v>7.0649150000000001</v>
      </c>
      <c r="AC65" s="94">
        <v>7.1010179999999998</v>
      </c>
      <c r="AD65" s="94">
        <v>7.107793</v>
      </c>
      <c r="AE65" s="94">
        <v>7.1545240000000003</v>
      </c>
      <c r="AF65" s="94">
        <v>7.2402550000000003</v>
      </c>
      <c r="AG65" s="90">
        <v>1.1181999999999999E-2</v>
      </c>
    </row>
    <row r="66" spans="1:33" ht="14.5" x14ac:dyDescent="0.35">
      <c r="A66" s="93" t="s">
        <v>506</v>
      </c>
      <c r="B66" s="92" t="s">
        <v>104</v>
      </c>
      <c r="C66" s="94">
        <v>13.121565</v>
      </c>
      <c r="D66" s="94">
        <v>13.645082</v>
      </c>
      <c r="E66" s="94">
        <v>13.914452000000001</v>
      </c>
      <c r="F66" s="94">
        <v>13.92314</v>
      </c>
      <c r="G66" s="94">
        <v>13.936438000000001</v>
      </c>
      <c r="H66" s="94">
        <v>13.916717</v>
      </c>
      <c r="I66" s="94">
        <v>13.851305</v>
      </c>
      <c r="J66" s="94">
        <v>13.784580999999999</v>
      </c>
      <c r="K66" s="94">
        <v>13.726971000000001</v>
      </c>
      <c r="L66" s="94">
        <v>13.685101</v>
      </c>
      <c r="M66" s="94">
        <v>13.65109</v>
      </c>
      <c r="N66" s="94">
        <v>13.599878</v>
      </c>
      <c r="O66" s="94">
        <v>13.578317</v>
      </c>
      <c r="P66" s="94">
        <v>13.557086999999999</v>
      </c>
      <c r="Q66" s="94">
        <v>13.539664999999999</v>
      </c>
      <c r="R66" s="94">
        <v>13.529505</v>
      </c>
      <c r="S66" s="94">
        <v>13.538397</v>
      </c>
      <c r="T66" s="94">
        <v>13.550208</v>
      </c>
      <c r="U66" s="94">
        <v>13.575165</v>
      </c>
      <c r="V66" s="94">
        <v>13.604561</v>
      </c>
      <c r="W66" s="94">
        <v>13.638221</v>
      </c>
      <c r="X66" s="94">
        <v>13.682054000000001</v>
      </c>
      <c r="Y66" s="94">
        <v>13.726656999999999</v>
      </c>
      <c r="Z66" s="94">
        <v>13.776578000000001</v>
      </c>
      <c r="AA66" s="94">
        <v>13.840902</v>
      </c>
      <c r="AB66" s="94">
        <v>13.915133000000001</v>
      </c>
      <c r="AC66" s="94">
        <v>13.983224</v>
      </c>
      <c r="AD66" s="94">
        <v>14.049770000000001</v>
      </c>
      <c r="AE66" s="94">
        <v>14.132535000000001</v>
      </c>
      <c r="AF66" s="94">
        <v>14.233878000000001</v>
      </c>
      <c r="AG66" s="90">
        <v>2.81E-3</v>
      </c>
    </row>
    <row r="67" spans="1:33" ht="15" customHeight="1" x14ac:dyDescent="0.35">
      <c r="A67" s="93" t="s">
        <v>507</v>
      </c>
      <c r="B67" s="92" t="s">
        <v>105</v>
      </c>
      <c r="C67" s="94">
        <v>5.4015000000000001E-2</v>
      </c>
      <c r="D67" s="94">
        <v>5.1896999999999999E-2</v>
      </c>
      <c r="E67" s="94">
        <v>5.1872000000000001E-2</v>
      </c>
      <c r="F67" s="94">
        <v>4.8598000000000002E-2</v>
      </c>
      <c r="G67" s="94">
        <v>4.7507000000000001E-2</v>
      </c>
      <c r="H67" s="94">
        <v>4.5457999999999998E-2</v>
      </c>
      <c r="I67" s="94">
        <v>4.3055000000000003E-2</v>
      </c>
      <c r="J67" s="94">
        <v>4.1659000000000002E-2</v>
      </c>
      <c r="K67" s="94">
        <v>4.0599999999999997E-2</v>
      </c>
      <c r="L67" s="94">
        <v>3.9632000000000001E-2</v>
      </c>
      <c r="M67" s="94">
        <v>3.8168000000000001E-2</v>
      </c>
      <c r="N67" s="94">
        <v>3.7568999999999998E-2</v>
      </c>
      <c r="O67" s="94">
        <v>3.7259E-2</v>
      </c>
      <c r="P67" s="94">
        <v>3.6285999999999999E-2</v>
      </c>
      <c r="Q67" s="94">
        <v>3.5695999999999999E-2</v>
      </c>
      <c r="R67" s="94">
        <v>3.4895000000000002E-2</v>
      </c>
      <c r="S67" s="94">
        <v>3.4019000000000001E-2</v>
      </c>
      <c r="T67" s="94">
        <v>3.3139000000000002E-2</v>
      </c>
      <c r="U67" s="94">
        <v>3.2795999999999999E-2</v>
      </c>
      <c r="V67" s="94">
        <v>3.2217000000000003E-2</v>
      </c>
      <c r="W67" s="94">
        <v>3.0974000000000002E-2</v>
      </c>
      <c r="X67" s="94">
        <v>2.981E-2</v>
      </c>
      <c r="Y67" s="94">
        <v>2.8546999999999999E-2</v>
      </c>
      <c r="Z67" s="94">
        <v>2.7177E-2</v>
      </c>
      <c r="AA67" s="94">
        <v>2.5919000000000001E-2</v>
      </c>
      <c r="AB67" s="94">
        <v>2.6058000000000001E-2</v>
      </c>
      <c r="AC67" s="94">
        <v>2.6009000000000001E-2</v>
      </c>
      <c r="AD67" s="94">
        <v>2.6112E-2</v>
      </c>
      <c r="AE67" s="94">
        <v>2.5978999999999999E-2</v>
      </c>
      <c r="AF67" s="94">
        <v>2.6157E-2</v>
      </c>
      <c r="AG67" s="90">
        <v>-2.4695000000000002E-2</v>
      </c>
    </row>
    <row r="68" spans="1:33" ht="15" customHeight="1" x14ac:dyDescent="0.35">
      <c r="A68" s="93" t="s">
        <v>508</v>
      </c>
      <c r="B68" s="92" t="s">
        <v>220</v>
      </c>
      <c r="C68" s="94">
        <v>6.2564999999999996E-2</v>
      </c>
      <c r="D68" s="94">
        <v>-1.1657000000000001E-2</v>
      </c>
      <c r="E68" s="94">
        <v>-0.10675900000000001</v>
      </c>
      <c r="F68" s="94">
        <v>-0.107322</v>
      </c>
      <c r="G68" s="94">
        <v>-0.10809299999999999</v>
      </c>
      <c r="H68" s="94">
        <v>-0.108555</v>
      </c>
      <c r="I68" s="94">
        <v>-0.10846</v>
      </c>
      <c r="J68" s="94">
        <v>-0.108399</v>
      </c>
      <c r="K68" s="94">
        <v>-0.10832899999999999</v>
      </c>
      <c r="L68" s="94">
        <v>-0.108331</v>
      </c>
      <c r="M68" s="94">
        <v>-0.108193</v>
      </c>
      <c r="N68" s="94">
        <v>-0.10788</v>
      </c>
      <c r="O68" s="94">
        <v>-0.107877</v>
      </c>
      <c r="P68" s="94">
        <v>-0.107811</v>
      </c>
      <c r="Q68" s="94">
        <v>-0.107851</v>
      </c>
      <c r="R68" s="94">
        <v>-0.107921</v>
      </c>
      <c r="S68" s="94">
        <v>-0.108182</v>
      </c>
      <c r="T68" s="94">
        <v>-0.108478</v>
      </c>
      <c r="U68" s="94">
        <v>-0.108843</v>
      </c>
      <c r="V68" s="94">
        <v>-0.10932799999999999</v>
      </c>
      <c r="W68" s="94">
        <v>-0.109767</v>
      </c>
      <c r="X68" s="94">
        <v>-0.11032699999999999</v>
      </c>
      <c r="Y68" s="94">
        <v>-0.11090800000000001</v>
      </c>
      <c r="Z68" s="94">
        <v>-0.111446</v>
      </c>
      <c r="AA68" s="94">
        <v>-0.112097</v>
      </c>
      <c r="AB68" s="94">
        <v>-0.112799</v>
      </c>
      <c r="AC68" s="94">
        <v>-0.11334</v>
      </c>
      <c r="AD68" s="94">
        <v>-0.113791</v>
      </c>
      <c r="AE68" s="94">
        <v>-0.11444799999999999</v>
      </c>
      <c r="AF68" s="94">
        <v>-0.115304</v>
      </c>
      <c r="AG68" s="90" t="s">
        <v>666</v>
      </c>
    </row>
    <row r="69" spans="1:33" ht="15" customHeight="1" x14ac:dyDescent="0.3">
      <c r="A69" s="93" t="s">
        <v>509</v>
      </c>
      <c r="B69" s="96" t="s">
        <v>106</v>
      </c>
      <c r="C69" s="98">
        <v>19.339001</v>
      </c>
      <c r="D69" s="98">
        <v>20.148997999999999</v>
      </c>
      <c r="E69" s="98">
        <v>20.570250999999999</v>
      </c>
      <c r="F69" s="98">
        <v>20.603399</v>
      </c>
      <c r="G69" s="98">
        <v>20.724585000000001</v>
      </c>
      <c r="H69" s="98">
        <v>20.812984</v>
      </c>
      <c r="I69" s="98">
        <v>20.799517000000002</v>
      </c>
      <c r="J69" s="98">
        <v>20.790891999999999</v>
      </c>
      <c r="K69" s="98">
        <v>20.782326000000001</v>
      </c>
      <c r="L69" s="98">
        <v>20.790334999999999</v>
      </c>
      <c r="M69" s="98">
        <v>20.83503</v>
      </c>
      <c r="N69" s="98">
        <v>20.860887999999999</v>
      </c>
      <c r="O69" s="98">
        <v>20.890841000000002</v>
      </c>
      <c r="P69" s="98">
        <v>20.917905999999999</v>
      </c>
      <c r="Q69" s="98">
        <v>20.934968999999999</v>
      </c>
      <c r="R69" s="98">
        <v>20.968561000000001</v>
      </c>
      <c r="S69" s="98">
        <v>21.041236999999999</v>
      </c>
      <c r="T69" s="98">
        <v>21.09234</v>
      </c>
      <c r="U69" s="98">
        <v>21.172257999999999</v>
      </c>
      <c r="V69" s="98">
        <v>21.226559000000002</v>
      </c>
      <c r="W69" s="98">
        <v>21.311754000000001</v>
      </c>
      <c r="X69" s="98">
        <v>21.397272000000001</v>
      </c>
      <c r="Y69" s="98">
        <v>21.482948</v>
      </c>
      <c r="Z69" s="98">
        <v>21.579792000000001</v>
      </c>
      <c r="AA69" s="98">
        <v>21.685268000000001</v>
      </c>
      <c r="AB69" s="98">
        <v>21.806384999999999</v>
      </c>
      <c r="AC69" s="98">
        <v>21.908241</v>
      </c>
      <c r="AD69" s="98">
        <v>21.979755000000001</v>
      </c>
      <c r="AE69" s="98">
        <v>22.107033000000001</v>
      </c>
      <c r="AF69" s="98">
        <v>22.292318000000002</v>
      </c>
      <c r="AG69" s="97">
        <v>4.9129999999999998E-3</v>
      </c>
    </row>
    <row r="71" spans="1:33" ht="15" customHeight="1" x14ac:dyDescent="0.35">
      <c r="A71" s="93" t="s">
        <v>510</v>
      </c>
      <c r="B71" s="92" t="s">
        <v>221</v>
      </c>
      <c r="C71" s="94">
        <v>0.16031599999999999</v>
      </c>
      <c r="D71" s="94">
        <v>5.7117000000000001E-2</v>
      </c>
      <c r="E71" s="94">
        <v>-2.2112E-2</v>
      </c>
      <c r="F71" s="94">
        <v>-1.8075999999999998E-2</v>
      </c>
      <c r="G71" s="94">
        <v>-2.0941000000000001E-2</v>
      </c>
      <c r="H71" s="94">
        <v>-2.2398000000000001E-2</v>
      </c>
      <c r="I71" s="94">
        <v>-2.1794999999999998E-2</v>
      </c>
      <c r="J71" s="94">
        <v>-2.1760999999999999E-2</v>
      </c>
      <c r="K71" s="94">
        <v>-2.2082999999999998E-2</v>
      </c>
      <c r="L71" s="94">
        <v>-2.2943000000000002E-2</v>
      </c>
      <c r="M71" s="94">
        <v>-2.1728999999999998E-2</v>
      </c>
      <c r="N71" s="94">
        <v>-2.2512000000000001E-2</v>
      </c>
      <c r="O71" s="94">
        <v>-2.2741000000000001E-2</v>
      </c>
      <c r="P71" s="94">
        <v>-2.3473999999999998E-2</v>
      </c>
      <c r="Q71" s="94">
        <v>-2.4239E-2</v>
      </c>
      <c r="R71" s="94">
        <v>-2.5127E-2</v>
      </c>
      <c r="S71" s="94">
        <v>-2.6065999999999999E-2</v>
      </c>
      <c r="T71" s="94">
        <v>-2.5989999999999999E-2</v>
      </c>
      <c r="U71" s="94">
        <v>-2.6587E-2</v>
      </c>
      <c r="V71" s="94">
        <v>-2.6637999999999998E-2</v>
      </c>
      <c r="W71" s="94">
        <v>-2.6758000000000001E-2</v>
      </c>
      <c r="X71" s="94">
        <v>-2.6873000000000001E-2</v>
      </c>
      <c r="Y71" s="94">
        <v>-2.5803E-2</v>
      </c>
      <c r="Z71" s="94">
        <v>-2.6550000000000001E-2</v>
      </c>
      <c r="AA71" s="94">
        <v>-2.6374999999999999E-2</v>
      </c>
      <c r="AB71" s="94">
        <v>-2.6001E-2</v>
      </c>
      <c r="AC71" s="94">
        <v>-2.6577E-2</v>
      </c>
      <c r="AD71" s="94">
        <v>-2.742E-2</v>
      </c>
      <c r="AE71" s="94">
        <v>-2.7563000000000001E-2</v>
      </c>
      <c r="AF71" s="94">
        <v>-2.7767E-2</v>
      </c>
      <c r="AG71" s="90" t="s">
        <v>666</v>
      </c>
    </row>
    <row r="73" spans="1:33" ht="14.5" x14ac:dyDescent="0.35">
      <c r="A73" s="93" t="s">
        <v>511</v>
      </c>
      <c r="B73" s="92" t="s">
        <v>222</v>
      </c>
      <c r="C73" s="91">
        <v>18.124001</v>
      </c>
      <c r="D73" s="91">
        <v>18.129999000000002</v>
      </c>
      <c r="E73" s="91">
        <v>18.592608999999999</v>
      </c>
      <c r="F73" s="91">
        <v>18.665119000000001</v>
      </c>
      <c r="G73" s="91">
        <v>18.737631</v>
      </c>
      <c r="H73" s="91">
        <v>18.810141000000002</v>
      </c>
      <c r="I73" s="91">
        <v>18.810141000000002</v>
      </c>
      <c r="J73" s="91">
        <v>18.810141000000002</v>
      </c>
      <c r="K73" s="91">
        <v>18.810141000000002</v>
      </c>
      <c r="L73" s="91">
        <v>18.810141000000002</v>
      </c>
      <c r="M73" s="91">
        <v>18.810141000000002</v>
      </c>
      <c r="N73" s="91">
        <v>18.810141000000002</v>
      </c>
      <c r="O73" s="91">
        <v>18.810141000000002</v>
      </c>
      <c r="P73" s="91">
        <v>18.810141000000002</v>
      </c>
      <c r="Q73" s="91">
        <v>18.810141000000002</v>
      </c>
      <c r="R73" s="91">
        <v>18.810141000000002</v>
      </c>
      <c r="S73" s="91">
        <v>18.810141000000002</v>
      </c>
      <c r="T73" s="91">
        <v>18.810141000000002</v>
      </c>
      <c r="U73" s="91">
        <v>18.810141000000002</v>
      </c>
      <c r="V73" s="91">
        <v>18.810141000000002</v>
      </c>
      <c r="W73" s="91">
        <v>18.810141000000002</v>
      </c>
      <c r="X73" s="91">
        <v>18.810141000000002</v>
      </c>
      <c r="Y73" s="91">
        <v>18.810141000000002</v>
      </c>
      <c r="Z73" s="91">
        <v>18.810141000000002</v>
      </c>
      <c r="AA73" s="91">
        <v>18.810141000000002</v>
      </c>
      <c r="AB73" s="91">
        <v>18.810141000000002</v>
      </c>
      <c r="AC73" s="91">
        <v>18.810141000000002</v>
      </c>
      <c r="AD73" s="91">
        <v>18.810141000000002</v>
      </c>
      <c r="AE73" s="91">
        <v>18.810141000000002</v>
      </c>
      <c r="AF73" s="91">
        <v>18.810141000000002</v>
      </c>
      <c r="AG73" s="90">
        <v>1.2819999999999999E-3</v>
      </c>
    </row>
    <row r="74" spans="1:33" ht="15" customHeight="1" x14ac:dyDescent="0.35">
      <c r="A74" s="93" t="s">
        <v>512</v>
      </c>
      <c r="B74" s="92" t="s">
        <v>684</v>
      </c>
      <c r="C74" s="91">
        <v>86.334000000000003</v>
      </c>
      <c r="D74" s="91">
        <v>90.825996000000004</v>
      </c>
      <c r="E74" s="91">
        <v>91.684982000000005</v>
      </c>
      <c r="F74" s="91">
        <v>91.935867000000002</v>
      </c>
      <c r="G74" s="91">
        <v>92.108283999999998</v>
      </c>
      <c r="H74" s="91">
        <v>92.113876000000005</v>
      </c>
      <c r="I74" s="91">
        <v>92.142257999999998</v>
      </c>
      <c r="J74" s="91">
        <v>91.989470999999995</v>
      </c>
      <c r="K74" s="91">
        <v>91.916672000000005</v>
      </c>
      <c r="L74" s="91">
        <v>91.991973999999999</v>
      </c>
      <c r="M74" s="91">
        <v>91.873810000000006</v>
      </c>
      <c r="N74" s="91">
        <v>91.852920999999995</v>
      </c>
      <c r="O74" s="91">
        <v>91.656234999999995</v>
      </c>
      <c r="P74" s="91">
        <v>91.676192999999998</v>
      </c>
      <c r="Q74" s="91">
        <v>91.636971000000003</v>
      </c>
      <c r="R74" s="91">
        <v>91.519683999999998</v>
      </c>
      <c r="S74" s="91">
        <v>91.352844000000005</v>
      </c>
      <c r="T74" s="91">
        <v>91.591431</v>
      </c>
      <c r="U74" s="91">
        <v>91.494629000000003</v>
      </c>
      <c r="V74" s="91">
        <v>91.393517000000003</v>
      </c>
      <c r="W74" s="91">
        <v>91.401352000000003</v>
      </c>
      <c r="X74" s="91">
        <v>91.291054000000003</v>
      </c>
      <c r="Y74" s="91">
        <v>91.291313000000002</v>
      </c>
      <c r="Z74" s="91">
        <v>91.156265000000005</v>
      </c>
      <c r="AA74" s="91">
        <v>91.072601000000006</v>
      </c>
      <c r="AB74" s="91">
        <v>91.145302000000001</v>
      </c>
      <c r="AC74" s="91">
        <v>91.020247999999995</v>
      </c>
      <c r="AD74" s="91">
        <v>91.058707999999996</v>
      </c>
      <c r="AE74" s="91">
        <v>90.957581000000005</v>
      </c>
      <c r="AF74" s="91">
        <v>91.003394999999998</v>
      </c>
      <c r="AG74" s="90">
        <v>1.818E-3</v>
      </c>
    </row>
    <row r="75" spans="1:33" ht="15" customHeight="1" x14ac:dyDescent="0.35">
      <c r="A75" s="93" t="s">
        <v>513</v>
      </c>
      <c r="B75" s="92" t="s">
        <v>514</v>
      </c>
      <c r="C75" s="94">
        <v>8.4773370000000003</v>
      </c>
      <c r="D75" s="94">
        <v>9.5235059999999994</v>
      </c>
      <c r="E75" s="94">
        <v>9.5629559999999998</v>
      </c>
      <c r="F75" s="94">
        <v>9.3367719999999998</v>
      </c>
      <c r="G75" s="94">
        <v>9.1336770000000005</v>
      </c>
      <c r="H75" s="94">
        <v>8.8755039999999994</v>
      </c>
      <c r="I75" s="94">
        <v>8.9336800000000007</v>
      </c>
      <c r="J75" s="94">
        <v>8.7451340000000002</v>
      </c>
      <c r="K75" s="94">
        <v>8.6979489999999995</v>
      </c>
      <c r="L75" s="94">
        <v>8.7591579999999993</v>
      </c>
      <c r="M75" s="94">
        <v>8.8215120000000002</v>
      </c>
      <c r="N75" s="94">
        <v>8.9869529999999997</v>
      </c>
      <c r="O75" s="94">
        <v>8.8378420000000002</v>
      </c>
      <c r="P75" s="94">
        <v>9.0312040000000007</v>
      </c>
      <c r="Q75" s="94">
        <v>9.1695700000000002</v>
      </c>
      <c r="R75" s="94">
        <v>9.2271140000000003</v>
      </c>
      <c r="S75" s="94">
        <v>9.3047579999999996</v>
      </c>
      <c r="T75" s="94">
        <v>9.3864820000000009</v>
      </c>
      <c r="U75" s="94">
        <v>9.4172989999999999</v>
      </c>
      <c r="V75" s="94">
        <v>9.2977729999999994</v>
      </c>
      <c r="W75" s="94">
        <v>9.3020200000000006</v>
      </c>
      <c r="X75" s="94">
        <v>9.24024</v>
      </c>
      <c r="Y75" s="94">
        <v>9.2009989999999995</v>
      </c>
      <c r="Z75" s="94">
        <v>9.2359519999999993</v>
      </c>
      <c r="AA75" s="94">
        <v>9.0821950000000005</v>
      </c>
      <c r="AB75" s="94">
        <v>8.9202639999999995</v>
      </c>
      <c r="AC75" s="94">
        <v>9.0702569999999998</v>
      </c>
      <c r="AD75" s="94">
        <v>9.1544279999999993</v>
      </c>
      <c r="AE75" s="94">
        <v>9.0480809999999998</v>
      </c>
      <c r="AF75" s="94">
        <v>8.8879009999999994</v>
      </c>
      <c r="AG75" s="90">
        <v>1.632E-3</v>
      </c>
    </row>
    <row r="76" spans="1:33" ht="15" customHeight="1" x14ac:dyDescent="0.35">
      <c r="A76" s="93" t="s">
        <v>515</v>
      </c>
      <c r="B76" s="92" t="s">
        <v>516</v>
      </c>
      <c r="C76" s="94">
        <v>8.6984840000000005</v>
      </c>
      <c r="D76" s="94">
        <v>9.6034649999999999</v>
      </c>
      <c r="E76" s="94">
        <v>9.9824389999999994</v>
      </c>
      <c r="F76" s="94">
        <v>10.153382000000001</v>
      </c>
      <c r="G76" s="94">
        <v>10.362973999999999</v>
      </c>
      <c r="H76" s="94">
        <v>10.237954999999999</v>
      </c>
      <c r="I76" s="94">
        <v>10.208586</v>
      </c>
      <c r="J76" s="94">
        <v>10.220254000000001</v>
      </c>
      <c r="K76" s="94">
        <v>10.199095</v>
      </c>
      <c r="L76" s="94">
        <v>10.258969</v>
      </c>
      <c r="M76" s="94">
        <v>10.173781</v>
      </c>
      <c r="N76" s="94">
        <v>10.210756999999999</v>
      </c>
      <c r="O76" s="94">
        <v>10.089852</v>
      </c>
      <c r="P76" s="94">
        <v>10.169485999999999</v>
      </c>
      <c r="Q76" s="94">
        <v>10.194326</v>
      </c>
      <c r="R76" s="94">
        <v>10.11975</v>
      </c>
      <c r="S76" s="94">
        <v>10.031413000000001</v>
      </c>
      <c r="T76" s="94">
        <v>10.050091999999999</v>
      </c>
      <c r="U76" s="94">
        <v>10.091965</v>
      </c>
      <c r="V76" s="94">
        <v>10.088701</v>
      </c>
      <c r="W76" s="94">
        <v>10.115543000000001</v>
      </c>
      <c r="X76" s="94">
        <v>10.049128</v>
      </c>
      <c r="Y76" s="94">
        <v>9.8657690000000002</v>
      </c>
      <c r="Z76" s="94">
        <v>9.9377960000000005</v>
      </c>
      <c r="AA76" s="94">
        <v>9.8051010000000005</v>
      </c>
      <c r="AB76" s="94">
        <v>9.6194640000000007</v>
      </c>
      <c r="AC76" s="94">
        <v>9.6306360000000009</v>
      </c>
      <c r="AD76" s="94">
        <v>9.5954660000000001</v>
      </c>
      <c r="AE76" s="94">
        <v>9.5881129999999999</v>
      </c>
      <c r="AF76" s="94">
        <v>9.4217759999999995</v>
      </c>
      <c r="AG76" s="90">
        <v>2.758E-3</v>
      </c>
    </row>
    <row r="77" spans="1:33" ht="15" customHeight="1" x14ac:dyDescent="0.35">
      <c r="A77" s="93" t="s">
        <v>517</v>
      </c>
      <c r="B77" s="92" t="s">
        <v>518</v>
      </c>
      <c r="C77" s="94">
        <v>-0.22114800000000001</v>
      </c>
      <c r="D77" s="94">
        <v>-7.9959000000000002E-2</v>
      </c>
      <c r="E77" s="94">
        <v>-0.41948299999999999</v>
      </c>
      <c r="F77" s="94">
        <v>-0.81660999999999995</v>
      </c>
      <c r="G77" s="94">
        <v>-1.2292970000000001</v>
      </c>
      <c r="H77" s="94">
        <v>-1.3624510000000001</v>
      </c>
      <c r="I77" s="94">
        <v>-1.2749060000000001</v>
      </c>
      <c r="J77" s="94">
        <v>-1.47512</v>
      </c>
      <c r="K77" s="94">
        <v>-1.501145</v>
      </c>
      <c r="L77" s="94">
        <v>-1.499811</v>
      </c>
      <c r="M77" s="94">
        <v>-1.3522689999999999</v>
      </c>
      <c r="N77" s="94">
        <v>-1.2238039999999999</v>
      </c>
      <c r="O77" s="94">
        <v>-1.2520100000000001</v>
      </c>
      <c r="P77" s="94">
        <v>-1.138282</v>
      </c>
      <c r="Q77" s="94">
        <v>-1.024756</v>
      </c>
      <c r="R77" s="94">
        <v>-0.89263599999999999</v>
      </c>
      <c r="S77" s="94">
        <v>-0.72665500000000005</v>
      </c>
      <c r="T77" s="94">
        <v>-0.66361000000000003</v>
      </c>
      <c r="U77" s="94">
        <v>-0.67466499999999996</v>
      </c>
      <c r="V77" s="94">
        <v>-0.79092799999999996</v>
      </c>
      <c r="W77" s="94">
        <v>-0.813523</v>
      </c>
      <c r="X77" s="94">
        <v>-0.80888700000000002</v>
      </c>
      <c r="Y77" s="94">
        <v>-0.66476999999999997</v>
      </c>
      <c r="Z77" s="94">
        <v>-0.70184299999999999</v>
      </c>
      <c r="AA77" s="94">
        <v>-0.72290600000000005</v>
      </c>
      <c r="AB77" s="94">
        <v>-0.69920000000000004</v>
      </c>
      <c r="AC77" s="94">
        <v>-0.56037899999999996</v>
      </c>
      <c r="AD77" s="94">
        <v>-0.44103700000000001</v>
      </c>
      <c r="AE77" s="94">
        <v>-0.54003100000000004</v>
      </c>
      <c r="AF77" s="94">
        <v>-0.53387499999999999</v>
      </c>
      <c r="AG77" s="90">
        <v>3.0856999999999999E-2</v>
      </c>
    </row>
    <row r="78" spans="1:33" ht="15" customHeight="1" x14ac:dyDescent="0.35">
      <c r="A78" s="93" t="s">
        <v>519</v>
      </c>
      <c r="B78" s="92" t="s">
        <v>683</v>
      </c>
      <c r="C78" s="91">
        <v>-1.1341319999999999</v>
      </c>
      <c r="D78" s="91">
        <v>-0.39571400000000001</v>
      </c>
      <c r="E78" s="91">
        <v>-2.0414629999999998</v>
      </c>
      <c r="F78" s="91">
        <v>-3.9669530000000002</v>
      </c>
      <c r="G78" s="91">
        <v>-5.9375799999999996</v>
      </c>
      <c r="H78" s="91">
        <v>-6.5532139999999997</v>
      </c>
      <c r="I78" s="91">
        <v>-6.1359269999999997</v>
      </c>
      <c r="J78" s="91">
        <v>-7.1024630000000002</v>
      </c>
      <c r="K78" s="91">
        <v>-7.2308700000000004</v>
      </c>
      <c r="L78" s="91">
        <v>-7.2219550000000003</v>
      </c>
      <c r="M78" s="91">
        <v>-6.4971370000000004</v>
      </c>
      <c r="N78" s="91">
        <v>-5.8728350000000002</v>
      </c>
      <c r="O78" s="91">
        <v>-5.9996349999999996</v>
      </c>
      <c r="P78" s="91">
        <v>-5.4477789999999997</v>
      </c>
      <c r="Q78" s="91">
        <v>-4.9006280000000002</v>
      </c>
      <c r="R78" s="91">
        <v>-4.2621339999999996</v>
      </c>
      <c r="S78" s="91">
        <v>-3.457767</v>
      </c>
      <c r="T78" s="91">
        <v>-3.1500880000000002</v>
      </c>
      <c r="U78" s="91">
        <v>-3.1905549999999998</v>
      </c>
      <c r="V78" s="91">
        <v>-3.7308080000000001</v>
      </c>
      <c r="W78" s="91">
        <v>-3.822047</v>
      </c>
      <c r="X78" s="91">
        <v>-3.785091</v>
      </c>
      <c r="Y78" s="91">
        <v>-3.098125</v>
      </c>
      <c r="Z78" s="91">
        <v>-3.2563219999999999</v>
      </c>
      <c r="AA78" s="91">
        <v>-3.3376839999999999</v>
      </c>
      <c r="AB78" s="91">
        <v>-3.2102210000000002</v>
      </c>
      <c r="AC78" s="91">
        <v>-2.5609579999999998</v>
      </c>
      <c r="AD78" s="91">
        <v>-2.0090650000000001</v>
      </c>
      <c r="AE78" s="91">
        <v>-2.4458549999999999</v>
      </c>
      <c r="AF78" s="91">
        <v>-2.397869</v>
      </c>
      <c r="AG78" s="90">
        <v>2.6154E-2</v>
      </c>
    </row>
    <row r="79" spans="1:33" ht="12" x14ac:dyDescent="0.3">
      <c r="B79" s="96" t="s">
        <v>224</v>
      </c>
    </row>
    <row r="80" spans="1:33" ht="15" customHeight="1" x14ac:dyDescent="0.35">
      <c r="A80" s="93" t="s">
        <v>520</v>
      </c>
      <c r="B80" s="92" t="s">
        <v>682</v>
      </c>
      <c r="C80" s="95">
        <v>154.39324999999999</v>
      </c>
      <c r="D80" s="95">
        <v>190.59983800000001</v>
      </c>
      <c r="E80" s="95">
        <v>179.606842</v>
      </c>
      <c r="F80" s="95">
        <v>188.373367</v>
      </c>
      <c r="G80" s="95">
        <v>186.32591199999999</v>
      </c>
      <c r="H80" s="95">
        <v>183.348038</v>
      </c>
      <c r="I80" s="95">
        <v>190.436172</v>
      </c>
      <c r="J80" s="95">
        <v>189.80882299999999</v>
      </c>
      <c r="K80" s="95">
        <v>191.54298399999999</v>
      </c>
      <c r="L80" s="95">
        <v>195.709656</v>
      </c>
      <c r="M80" s="95">
        <v>200.291122</v>
      </c>
      <c r="N80" s="95">
        <v>207.90902700000001</v>
      </c>
      <c r="O80" s="95">
        <v>206.44924900000001</v>
      </c>
      <c r="P80" s="95">
        <v>213.49537699999999</v>
      </c>
      <c r="Q80" s="95">
        <v>218.937073</v>
      </c>
      <c r="R80" s="95">
        <v>223.496185</v>
      </c>
      <c r="S80" s="95">
        <v>225.71156300000001</v>
      </c>
      <c r="T80" s="95">
        <v>231.793533</v>
      </c>
      <c r="U80" s="95">
        <v>232.27832000000001</v>
      </c>
      <c r="V80" s="95">
        <v>236.78453099999999</v>
      </c>
      <c r="W80" s="95">
        <v>239.64733899999999</v>
      </c>
      <c r="X80" s="95">
        <v>239.460114</v>
      </c>
      <c r="Y80" s="95">
        <v>243.54109199999999</v>
      </c>
      <c r="Z80" s="95">
        <v>248.94335899999999</v>
      </c>
      <c r="AA80" s="95">
        <v>245.82217399999999</v>
      </c>
      <c r="AB80" s="95">
        <v>245.13561999999999</v>
      </c>
      <c r="AC80" s="95">
        <v>249.900757</v>
      </c>
      <c r="AD80" s="95">
        <v>251.27938800000001</v>
      </c>
      <c r="AE80" s="95">
        <v>248.118484</v>
      </c>
      <c r="AF80" s="95">
        <v>243.11927800000001</v>
      </c>
      <c r="AG80" s="90">
        <v>1.5779999999999999E-2</v>
      </c>
    </row>
    <row r="81" spans="2:2" ht="12" x14ac:dyDescent="0.3"/>
    <row r="82" spans="2:2" ht="15" customHeight="1" thickBot="1" x14ac:dyDescent="0.35"/>
    <row r="83" spans="2:2" ht="15" customHeight="1" x14ac:dyDescent="0.3">
      <c r="B83" s="89" t="s">
        <v>638</v>
      </c>
    </row>
    <row r="84" spans="2:2" ht="15" customHeight="1" x14ac:dyDescent="0.3">
      <c r="B84" s="88" t="s">
        <v>619</v>
      </c>
    </row>
    <row r="85" spans="2:2" ht="15" customHeight="1" x14ac:dyDescent="0.3">
      <c r="B85" s="88" t="s">
        <v>620</v>
      </c>
    </row>
    <row r="86" spans="2:2" ht="15" customHeight="1" x14ac:dyDescent="0.3">
      <c r="B86" s="88" t="s">
        <v>621</v>
      </c>
    </row>
    <row r="87" spans="2:2" ht="15" customHeight="1" x14ac:dyDescent="0.3">
      <c r="B87" s="88" t="s">
        <v>108</v>
      </c>
    </row>
    <row r="88" spans="2:2" ht="15" customHeight="1" x14ac:dyDescent="0.3">
      <c r="B88" s="88" t="s">
        <v>622</v>
      </c>
    </row>
    <row r="89" spans="2:2" ht="15" customHeight="1" x14ac:dyDescent="0.3">
      <c r="B89" s="88" t="s">
        <v>109</v>
      </c>
    </row>
    <row r="90" spans="2:2" ht="15" customHeight="1" x14ac:dyDescent="0.3">
      <c r="B90" s="88" t="s">
        <v>623</v>
      </c>
    </row>
    <row r="91" spans="2:2" ht="15" customHeight="1" x14ac:dyDescent="0.3">
      <c r="B91" s="88" t="s">
        <v>624</v>
      </c>
    </row>
    <row r="92" spans="2:2" ht="12" x14ac:dyDescent="0.3">
      <c r="B92" s="88" t="s">
        <v>225</v>
      </c>
    </row>
    <row r="93" spans="2:2" ht="15" customHeight="1" x14ac:dyDescent="0.3">
      <c r="B93" s="88" t="s">
        <v>625</v>
      </c>
    </row>
    <row r="94" spans="2:2" ht="15" customHeight="1" x14ac:dyDescent="0.3">
      <c r="B94" s="88" t="s">
        <v>626</v>
      </c>
    </row>
    <row r="95" spans="2:2" ht="15" customHeight="1" x14ac:dyDescent="0.3">
      <c r="B95" s="88" t="s">
        <v>681</v>
      </c>
    </row>
    <row r="96" spans="2:2" ht="15" customHeight="1" x14ac:dyDescent="0.3">
      <c r="B96" s="88" t="s">
        <v>521</v>
      </c>
    </row>
    <row r="97" spans="2:33" ht="15" customHeight="1" x14ac:dyDescent="0.3">
      <c r="B97" s="88" t="s">
        <v>628</v>
      </c>
    </row>
    <row r="98" spans="2:33" ht="15" customHeight="1" x14ac:dyDescent="0.3">
      <c r="B98" s="88" t="s">
        <v>629</v>
      </c>
    </row>
    <row r="99" spans="2:33" ht="15" customHeight="1" x14ac:dyDescent="0.3">
      <c r="B99" s="88" t="s">
        <v>630</v>
      </c>
    </row>
    <row r="100" spans="2:33" ht="15" customHeight="1" x14ac:dyDescent="0.3">
      <c r="B100" s="88" t="s">
        <v>528</v>
      </c>
    </row>
    <row r="101" spans="2:33" ht="12" x14ac:dyDescent="0.3">
      <c r="B101" s="88" t="s">
        <v>631</v>
      </c>
    </row>
    <row r="102" spans="2:33" ht="12" x14ac:dyDescent="0.3">
      <c r="B102" s="88" t="s">
        <v>632</v>
      </c>
    </row>
    <row r="103" spans="2:33" ht="15" customHeight="1" x14ac:dyDescent="0.3">
      <c r="B103" s="88" t="s">
        <v>633</v>
      </c>
    </row>
    <row r="104" spans="2:33" ht="15" customHeight="1" x14ac:dyDescent="0.3">
      <c r="B104" s="88" t="s">
        <v>634</v>
      </c>
    </row>
    <row r="105" spans="2:33" ht="15" customHeight="1" x14ac:dyDescent="0.3">
      <c r="B105" s="88" t="s">
        <v>635</v>
      </c>
    </row>
    <row r="106" spans="2:33" ht="15" customHeight="1" x14ac:dyDescent="0.3">
      <c r="B106" s="88" t="s">
        <v>636</v>
      </c>
    </row>
    <row r="107" spans="2:33" ht="15" customHeight="1" x14ac:dyDescent="0.3">
      <c r="B107" s="88" t="s">
        <v>110</v>
      </c>
    </row>
    <row r="108" spans="2:33" ht="15" customHeight="1" x14ac:dyDescent="0.3">
      <c r="B108" s="88" t="s">
        <v>589</v>
      </c>
    </row>
    <row r="109" spans="2:33" ht="15" customHeight="1" x14ac:dyDescent="0.3">
      <c r="B109" s="88" t="s">
        <v>590</v>
      </c>
    </row>
    <row r="110" spans="2:33" ht="15" customHeight="1" x14ac:dyDescent="0.3">
      <c r="B110" s="88" t="s">
        <v>680</v>
      </c>
    </row>
    <row r="111" spans="2:33" ht="15" customHeight="1" x14ac:dyDescent="0.3">
      <c r="B111" s="88" t="s">
        <v>659</v>
      </c>
    </row>
    <row r="112" spans="2:33" ht="15" customHeight="1" x14ac:dyDescent="0.3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</row>
    <row r="141" ht="12" x14ac:dyDescent="0.3"/>
    <row r="142" ht="12" x14ac:dyDescent="0.3"/>
    <row r="143" ht="12" x14ac:dyDescent="0.3"/>
    <row r="144" ht="12" x14ac:dyDescent="0.3"/>
    <row r="145" ht="12" x14ac:dyDescent="0.3"/>
    <row r="146" ht="12" x14ac:dyDescent="0.3"/>
    <row r="147" ht="12" x14ac:dyDescent="0.3"/>
    <row r="148" ht="12" x14ac:dyDescent="0.3"/>
    <row r="149" ht="12" x14ac:dyDescent="0.3"/>
    <row r="165" ht="12" x14ac:dyDescent="0.3"/>
    <row r="180" ht="12" x14ac:dyDescent="0.3"/>
    <row r="205" ht="12" x14ac:dyDescent="0.3"/>
    <row r="206" ht="12" x14ac:dyDescent="0.3"/>
    <row r="223" ht="12" x14ac:dyDescent="0.3"/>
    <row r="226" ht="12" x14ac:dyDescent="0.3"/>
    <row r="308" spans="2:33" ht="15" customHeight="1" x14ac:dyDescent="0.3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</row>
    <row r="511" spans="2:33" ht="15" customHeight="1" x14ac:dyDescent="0.3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</row>
    <row r="712" spans="2:33" ht="15" customHeight="1" x14ac:dyDescent="0.3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</row>
    <row r="887" spans="2:33" ht="15" customHeight="1" x14ac:dyDescent="0.3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</row>
    <row r="1100" spans="2:33" ht="15" customHeight="1" x14ac:dyDescent="0.3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</row>
    <row r="1227" spans="2:33" ht="15" customHeight="1" x14ac:dyDescent="0.3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</row>
    <row r="1390" spans="2:33" ht="15" customHeight="1" x14ac:dyDescent="0.3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</row>
    <row r="1502" spans="2:33" ht="15" customHeight="1" x14ac:dyDescent="0.3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</row>
    <row r="1604" spans="2:33" ht="15" customHeight="1" x14ac:dyDescent="0.3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</row>
    <row r="1698" spans="2:33" ht="15" customHeight="1" x14ac:dyDescent="0.3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</row>
    <row r="1945" spans="2:33" ht="15" customHeight="1" x14ac:dyDescent="0.3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</row>
    <row r="2031" spans="2:33" ht="15" customHeight="1" x14ac:dyDescent="0.3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</row>
    <row r="2153" spans="2:33" ht="15" customHeight="1" x14ac:dyDescent="0.3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</row>
    <row r="2317" spans="2:33" ht="15" customHeight="1" x14ac:dyDescent="0.3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</row>
    <row r="2419" spans="2:33" ht="15" customHeight="1" x14ac:dyDescent="0.3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</row>
    <row r="2509" spans="2:33" ht="15" customHeight="1" x14ac:dyDescent="0.3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</row>
    <row r="2598" spans="2:33" ht="15" customHeight="1" x14ac:dyDescent="0.3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</row>
    <row r="2719" spans="2:33" ht="15" customHeight="1" x14ac:dyDescent="0.3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</row>
    <row r="2837" spans="2:33" ht="15" customHeight="1" x14ac:dyDescent="0.3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</row>
  </sheetData>
  <mergeCells count="20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zoomScale="80" zoomScaleNormal="80" workbookViewId="0">
      <selection activeCell="D43" sqref="D43"/>
    </sheetView>
  </sheetViews>
  <sheetFormatPr defaultColWidth="8.7265625" defaultRowHeight="14.5" x14ac:dyDescent="0.35"/>
  <cols>
    <col min="1" max="1" width="60.7265625" style="73" bestFit="1" customWidth="1"/>
    <col min="2" max="2" width="41.54296875" style="73" customWidth="1"/>
    <col min="3" max="3" width="11.7265625" style="73" bestFit="1" customWidth="1"/>
    <col min="4" max="4" width="13" style="73" bestFit="1" customWidth="1"/>
    <col min="5" max="5" width="12.1796875" style="73" bestFit="1" customWidth="1"/>
    <col min="6" max="26" width="9.54296875" style="73" bestFit="1" customWidth="1"/>
    <col min="27" max="27" width="12.1796875" style="73" bestFit="1" customWidth="1"/>
    <col min="28" max="36" width="9.54296875" style="73" bestFit="1" customWidth="1"/>
    <col min="37" max="16384" width="8.7265625" style="73"/>
  </cols>
  <sheetData>
    <row r="1" spans="1:36" x14ac:dyDescent="0.35">
      <c r="A1" s="15" t="s">
        <v>261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35">
      <c r="A2" s="13" t="s">
        <v>339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x14ac:dyDescent="0.35">
      <c r="A3" s="17" t="s">
        <v>262</v>
      </c>
      <c r="B3" s="73" t="s">
        <v>0</v>
      </c>
      <c r="C3" s="73">
        <v>2020</v>
      </c>
      <c r="D3" s="73">
        <v>2021</v>
      </c>
      <c r="E3" s="73">
        <v>2022</v>
      </c>
      <c r="F3" s="73">
        <v>2023</v>
      </c>
      <c r="G3" s="73">
        <v>2024</v>
      </c>
      <c r="H3" s="73">
        <v>2025</v>
      </c>
      <c r="I3" s="73">
        <v>2026</v>
      </c>
      <c r="J3" s="73">
        <v>2027</v>
      </c>
      <c r="K3" s="73">
        <v>2028</v>
      </c>
      <c r="L3" s="73">
        <v>2029</v>
      </c>
      <c r="M3" s="73">
        <v>2030</v>
      </c>
      <c r="N3" s="73">
        <v>2031</v>
      </c>
      <c r="O3" s="73">
        <v>2032</v>
      </c>
      <c r="P3" s="73">
        <v>2033</v>
      </c>
      <c r="Q3" s="73">
        <v>2034</v>
      </c>
      <c r="R3" s="73">
        <v>2035</v>
      </c>
      <c r="S3" s="73">
        <v>2036</v>
      </c>
      <c r="T3" s="73">
        <v>2037</v>
      </c>
      <c r="U3" s="73">
        <v>2038</v>
      </c>
      <c r="V3" s="73">
        <v>2039</v>
      </c>
      <c r="W3" s="73">
        <v>2040</v>
      </c>
      <c r="X3" s="73">
        <v>2041</v>
      </c>
      <c r="Y3" s="73">
        <v>2042</v>
      </c>
      <c r="Z3" s="73">
        <v>2043</v>
      </c>
      <c r="AA3" s="73">
        <v>2044</v>
      </c>
      <c r="AB3" s="73">
        <v>2045</v>
      </c>
      <c r="AC3" s="73">
        <v>2046</v>
      </c>
      <c r="AD3" s="73">
        <v>2047</v>
      </c>
      <c r="AE3" s="73">
        <v>2048</v>
      </c>
      <c r="AF3" s="73">
        <v>2049</v>
      </c>
      <c r="AG3" s="73">
        <v>2050</v>
      </c>
    </row>
    <row r="4" spans="1:36" x14ac:dyDescent="0.35">
      <c r="A4" s="73" t="s">
        <v>257</v>
      </c>
      <c r="B4" s="73" t="s">
        <v>539</v>
      </c>
      <c r="C4" s="7">
        <v>1236130</v>
      </c>
      <c r="D4" s="7">
        <v>1162950</v>
      </c>
      <c r="E4" s="7">
        <v>1097550</v>
      </c>
      <c r="F4" s="7">
        <v>1036680</v>
      </c>
      <c r="G4" s="73">
        <v>984395</v>
      </c>
      <c r="H4" s="73">
        <v>939448</v>
      </c>
      <c r="I4" s="73">
        <v>876749</v>
      </c>
      <c r="J4" s="73">
        <v>827610</v>
      </c>
      <c r="K4" s="73">
        <v>780512</v>
      </c>
      <c r="L4" s="73">
        <v>738678</v>
      </c>
      <c r="M4" s="73">
        <v>697778</v>
      </c>
      <c r="N4" s="73">
        <v>682690</v>
      </c>
      <c r="O4" s="73">
        <v>668458</v>
      </c>
      <c r="P4" s="73">
        <v>656157</v>
      </c>
      <c r="Q4" s="73">
        <v>644664</v>
      </c>
      <c r="R4" s="73">
        <v>634183</v>
      </c>
      <c r="S4" s="73">
        <v>624954</v>
      </c>
      <c r="T4" s="73">
        <v>617326</v>
      </c>
      <c r="U4" s="73">
        <v>610111</v>
      </c>
      <c r="V4" s="73">
        <v>603419</v>
      </c>
      <c r="W4" s="73">
        <v>597334</v>
      </c>
      <c r="X4" s="73">
        <v>591720</v>
      </c>
      <c r="Y4" s="73">
        <v>586389</v>
      </c>
      <c r="Z4" s="73">
        <v>581227</v>
      </c>
      <c r="AA4" s="73">
        <v>576002</v>
      </c>
      <c r="AB4" s="73">
        <v>570667</v>
      </c>
      <c r="AC4" s="73">
        <v>565925</v>
      </c>
      <c r="AD4" s="73">
        <v>561487</v>
      </c>
      <c r="AE4" s="73">
        <v>557214</v>
      </c>
      <c r="AF4" s="73">
        <v>552948</v>
      </c>
      <c r="AG4" s="73">
        <v>549004</v>
      </c>
    </row>
    <row r="5" spans="1:36" x14ac:dyDescent="0.35">
      <c r="A5" s="73" t="s">
        <v>652</v>
      </c>
      <c r="C5" s="73">
        <f>'Subsidies Paid'!K8*'Monetizing Tax Credit Penalty'!$A$30</f>
        <v>0.20099999999999998</v>
      </c>
      <c r="D5" s="73">
        <f>'Subsidies Paid'!L8*'Monetizing Tax Credit Penalty'!$A$30</f>
        <v>0.20099999999999998</v>
      </c>
      <c r="E5" s="73">
        <f>'Subsidies Paid'!M8*'Monetizing Tax Credit Penalty'!$A$30</f>
        <v>0.17419999999999999</v>
      </c>
      <c r="F5" s="73">
        <f>'Subsidies Paid'!N8*'Monetizing Tax Credit Penalty'!$A$30</f>
        <v>0.17419999999999999</v>
      </c>
      <c r="G5" s="73">
        <f>'Subsidies Paid'!O8*'Monetizing Tax Credit Penalty'!$A$30</f>
        <v>0.17419999999999999</v>
      </c>
      <c r="H5" s="73">
        <f>'Subsidies Paid'!P8*'Monetizing Tax Credit Penalty'!$A$30</f>
        <v>0.14739999999999998</v>
      </c>
      <c r="I5" s="73">
        <f>'Subsidies Paid'!Q8*'Monetizing Tax Credit Penalty'!$A$30</f>
        <v>6.699999999999999E-2</v>
      </c>
      <c r="J5" s="73">
        <f>'Subsidies Paid'!R8*'Monetizing Tax Credit Penalty'!$A$30</f>
        <v>6.699999999999999E-2</v>
      </c>
      <c r="K5" s="73">
        <f>'Subsidies Paid'!S8*'Monetizing Tax Credit Penalty'!$A$30</f>
        <v>6.699999999999999E-2</v>
      </c>
      <c r="L5" s="73">
        <f>'Subsidies Paid'!T8*'Monetizing Tax Credit Penalty'!$A$30</f>
        <v>6.699999999999999E-2</v>
      </c>
      <c r="M5" s="73">
        <f>'Subsidies Paid'!U8*'Monetizing Tax Credit Penalty'!$A$30</f>
        <v>6.699999999999999E-2</v>
      </c>
      <c r="N5" s="73">
        <f>'Subsidies Paid'!V8*'Monetizing Tax Credit Penalty'!$A$30</f>
        <v>6.699999999999999E-2</v>
      </c>
      <c r="O5" s="73">
        <f>'Subsidies Paid'!W8*'Monetizing Tax Credit Penalty'!$A$30</f>
        <v>6.699999999999999E-2</v>
      </c>
      <c r="P5" s="73">
        <f>O5</f>
        <v>6.699999999999999E-2</v>
      </c>
      <c r="Q5" s="73">
        <f t="shared" ref="Q5:AG5" si="0">P5</f>
        <v>6.699999999999999E-2</v>
      </c>
      <c r="R5" s="73">
        <f t="shared" si="0"/>
        <v>6.699999999999999E-2</v>
      </c>
      <c r="S5" s="73">
        <f t="shared" si="0"/>
        <v>6.699999999999999E-2</v>
      </c>
      <c r="T5" s="73">
        <f t="shared" si="0"/>
        <v>6.699999999999999E-2</v>
      </c>
      <c r="U5" s="73">
        <f t="shared" si="0"/>
        <v>6.699999999999999E-2</v>
      </c>
      <c r="V5" s="73">
        <f t="shared" si="0"/>
        <v>6.699999999999999E-2</v>
      </c>
      <c r="W5" s="73">
        <f t="shared" si="0"/>
        <v>6.699999999999999E-2</v>
      </c>
      <c r="X5" s="73">
        <f t="shared" si="0"/>
        <v>6.699999999999999E-2</v>
      </c>
      <c r="Y5" s="73">
        <f t="shared" si="0"/>
        <v>6.699999999999999E-2</v>
      </c>
      <c r="Z5" s="73">
        <f t="shared" si="0"/>
        <v>6.699999999999999E-2</v>
      </c>
      <c r="AA5" s="73">
        <f t="shared" si="0"/>
        <v>6.699999999999999E-2</v>
      </c>
      <c r="AB5" s="73">
        <f t="shared" si="0"/>
        <v>6.699999999999999E-2</v>
      </c>
      <c r="AC5" s="73">
        <f t="shared" si="0"/>
        <v>6.699999999999999E-2</v>
      </c>
      <c r="AD5" s="73">
        <f t="shared" si="0"/>
        <v>6.699999999999999E-2</v>
      </c>
      <c r="AE5" s="73">
        <f t="shared" si="0"/>
        <v>6.699999999999999E-2</v>
      </c>
      <c r="AF5" s="73">
        <f t="shared" si="0"/>
        <v>6.699999999999999E-2</v>
      </c>
      <c r="AG5" s="73">
        <f t="shared" si="0"/>
        <v>6.699999999999999E-2</v>
      </c>
    </row>
    <row r="6" spans="1:36" x14ac:dyDescent="0.35">
      <c r="C6" s="84" t="s">
        <v>650</v>
      </c>
      <c r="D6" s="84"/>
      <c r="E6" s="84"/>
      <c r="F6" s="84"/>
      <c r="G6" s="84"/>
      <c r="H6" s="84"/>
    </row>
    <row r="7" spans="1:36" x14ac:dyDescent="0.35">
      <c r="A7" s="73" t="s">
        <v>258</v>
      </c>
      <c r="C7" s="26">
        <f>C5*C4</f>
        <v>248462.12999999998</v>
      </c>
      <c r="D7" s="26">
        <f t="shared" ref="D7:AG7" si="1">D5*D4</f>
        <v>233752.94999999998</v>
      </c>
      <c r="E7" s="26">
        <f t="shared" si="1"/>
        <v>191193.21</v>
      </c>
      <c r="F7" s="26">
        <f t="shared" si="1"/>
        <v>180589.65599999999</v>
      </c>
      <c r="G7" s="26">
        <f t="shared" si="1"/>
        <v>171481.609</v>
      </c>
      <c r="H7" s="26">
        <f t="shared" si="1"/>
        <v>138474.63519999999</v>
      </c>
      <c r="I7" s="26">
        <f t="shared" si="1"/>
        <v>58742.18299999999</v>
      </c>
      <c r="J7" s="26">
        <f t="shared" si="1"/>
        <v>55449.869999999995</v>
      </c>
      <c r="K7" s="26">
        <f t="shared" si="1"/>
        <v>52294.303999999989</v>
      </c>
      <c r="L7" s="26">
        <f t="shared" si="1"/>
        <v>49491.425999999992</v>
      </c>
      <c r="M7" s="26">
        <f t="shared" si="1"/>
        <v>46751.125999999997</v>
      </c>
      <c r="N7" s="26">
        <f t="shared" si="1"/>
        <v>45740.229999999996</v>
      </c>
      <c r="O7" s="26">
        <f t="shared" si="1"/>
        <v>44786.685999999994</v>
      </c>
      <c r="P7" s="26">
        <f t="shared" si="1"/>
        <v>43962.518999999993</v>
      </c>
      <c r="Q7" s="26">
        <f t="shared" si="1"/>
        <v>43192.48799999999</v>
      </c>
      <c r="R7" s="26">
        <f t="shared" si="1"/>
        <v>42490.260999999991</v>
      </c>
      <c r="S7" s="26">
        <f t="shared" si="1"/>
        <v>41871.917999999991</v>
      </c>
      <c r="T7" s="26">
        <f t="shared" si="1"/>
        <v>41360.841999999997</v>
      </c>
      <c r="U7" s="26">
        <f t="shared" si="1"/>
        <v>40877.436999999991</v>
      </c>
      <c r="V7" s="26">
        <f t="shared" si="1"/>
        <v>40429.072999999997</v>
      </c>
      <c r="W7" s="26">
        <f t="shared" si="1"/>
        <v>40021.377999999997</v>
      </c>
      <c r="X7" s="26">
        <f t="shared" si="1"/>
        <v>39645.239999999991</v>
      </c>
      <c r="Y7" s="26">
        <f t="shared" si="1"/>
        <v>39288.062999999995</v>
      </c>
      <c r="Z7" s="26">
        <f t="shared" si="1"/>
        <v>38942.208999999995</v>
      </c>
      <c r="AA7" s="26">
        <f t="shared" si="1"/>
        <v>38592.133999999991</v>
      </c>
      <c r="AB7" s="26">
        <f t="shared" si="1"/>
        <v>38234.688999999991</v>
      </c>
      <c r="AC7" s="26">
        <f t="shared" si="1"/>
        <v>37916.974999999991</v>
      </c>
      <c r="AD7" s="26">
        <f t="shared" si="1"/>
        <v>37619.628999999994</v>
      </c>
      <c r="AE7" s="26">
        <f t="shared" si="1"/>
        <v>37333.337999999996</v>
      </c>
      <c r="AF7" s="26">
        <f t="shared" si="1"/>
        <v>37047.515999999996</v>
      </c>
      <c r="AG7" s="26">
        <f t="shared" si="1"/>
        <v>36783.267999999996</v>
      </c>
    </row>
    <row r="9" spans="1:36" x14ac:dyDescent="0.35">
      <c r="A9" s="13" t="s">
        <v>548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35">
      <c r="A10" s="17" t="s">
        <v>262</v>
      </c>
      <c r="B10" s="73" t="s">
        <v>0</v>
      </c>
      <c r="C10" s="73">
        <v>2020</v>
      </c>
      <c r="D10" s="73">
        <v>2021</v>
      </c>
      <c r="E10" s="73">
        <v>2022</v>
      </c>
      <c r="F10" s="73">
        <v>2023</v>
      </c>
      <c r="G10" s="73">
        <v>2024</v>
      </c>
      <c r="H10" s="73">
        <v>2025</v>
      </c>
      <c r="I10" s="73">
        <v>2026</v>
      </c>
      <c r="J10" s="73">
        <v>2027</v>
      </c>
      <c r="K10" s="73">
        <v>2028</v>
      </c>
      <c r="L10" s="73">
        <v>2029</v>
      </c>
      <c r="M10" s="73">
        <v>2030</v>
      </c>
      <c r="N10" s="73">
        <v>2031</v>
      </c>
      <c r="O10" s="73">
        <v>2032</v>
      </c>
      <c r="P10" s="73">
        <v>2033</v>
      </c>
      <c r="Q10" s="73">
        <v>2034</v>
      </c>
      <c r="R10" s="73">
        <v>2035</v>
      </c>
      <c r="S10" s="73">
        <v>2036</v>
      </c>
      <c r="T10" s="73">
        <v>2037</v>
      </c>
      <c r="U10" s="73">
        <v>2038</v>
      </c>
      <c r="V10" s="73">
        <v>2039</v>
      </c>
      <c r="W10" s="73">
        <v>2040</v>
      </c>
      <c r="X10" s="73">
        <v>2041</v>
      </c>
      <c r="Y10" s="73">
        <v>2042</v>
      </c>
      <c r="Z10" s="73">
        <v>2043</v>
      </c>
      <c r="AA10" s="73">
        <v>2044</v>
      </c>
      <c r="AB10" s="73">
        <v>2045</v>
      </c>
      <c r="AC10" s="73">
        <v>2046</v>
      </c>
      <c r="AD10" s="73">
        <v>2047</v>
      </c>
      <c r="AE10" s="73">
        <v>2048</v>
      </c>
      <c r="AF10" s="73">
        <v>2049</v>
      </c>
      <c r="AG10" s="73">
        <v>2050</v>
      </c>
    </row>
    <row r="11" spans="1:36" x14ac:dyDescent="0.35">
      <c r="A11" s="73" t="s">
        <v>546</v>
      </c>
      <c r="B11" s="73" t="s">
        <v>539</v>
      </c>
      <c r="C11" s="7">
        <v>4181490</v>
      </c>
      <c r="D11" s="7">
        <v>3954720</v>
      </c>
      <c r="E11" s="7">
        <v>3738570</v>
      </c>
      <c r="F11" s="7">
        <v>3531110</v>
      </c>
      <c r="G11" s="7">
        <v>3258520</v>
      </c>
      <c r="H11" s="73">
        <v>3074340</v>
      </c>
      <c r="I11" s="73">
        <v>2958590</v>
      </c>
      <c r="J11" s="73">
        <v>2853280</v>
      </c>
      <c r="K11" s="73">
        <v>2756500</v>
      </c>
      <c r="L11" s="73">
        <v>2666830</v>
      </c>
      <c r="M11" s="73">
        <v>2583090</v>
      </c>
      <c r="N11" s="73">
        <v>2510020</v>
      </c>
      <c r="O11" s="73">
        <v>2441580</v>
      </c>
      <c r="P11" s="73">
        <v>2377060</v>
      </c>
      <c r="Q11" s="73">
        <v>2315900</v>
      </c>
      <c r="R11" s="73">
        <v>2257660</v>
      </c>
      <c r="S11" s="73">
        <v>2225490</v>
      </c>
      <c r="T11" s="73">
        <v>2196980</v>
      </c>
      <c r="U11" s="73">
        <v>2171660</v>
      </c>
      <c r="V11" s="73">
        <v>2149110</v>
      </c>
      <c r="W11" s="73">
        <v>2129020</v>
      </c>
      <c r="X11" s="73">
        <v>2094540</v>
      </c>
      <c r="Y11" s="73">
        <v>2063310</v>
      </c>
      <c r="Z11" s="73">
        <v>2034900</v>
      </c>
      <c r="AA11" s="73">
        <v>2008960</v>
      </c>
      <c r="AB11" s="73">
        <v>1985200</v>
      </c>
      <c r="AC11" s="73">
        <v>1958370</v>
      </c>
      <c r="AD11" s="73">
        <v>1934300</v>
      </c>
      <c r="AE11" s="73">
        <v>1912600</v>
      </c>
      <c r="AF11" s="73">
        <v>1892950</v>
      </c>
      <c r="AG11" s="73">
        <v>1875110</v>
      </c>
    </row>
    <row r="12" spans="1:36" x14ac:dyDescent="0.35">
      <c r="A12" s="73" t="s">
        <v>653</v>
      </c>
      <c r="C12" s="73">
        <f>'Subsidies Paid'!M9*'Monetizing Tax Credit Penalty'!$A$30</f>
        <v>0</v>
      </c>
      <c r="D12" s="73">
        <f>'Subsidies Paid'!N9*'Monetizing Tax Credit Penalty'!$A$30</f>
        <v>0.20099999999999998</v>
      </c>
      <c r="E12" s="73">
        <f>'Subsidies Paid'!O9*'Monetizing Tax Credit Penalty'!$A$30</f>
        <v>0.20099999999999998</v>
      </c>
      <c r="F12" s="73">
        <f>'Subsidies Paid'!P9*'Monetizing Tax Credit Penalty'!$A$30</f>
        <v>0.20099999999999998</v>
      </c>
      <c r="G12" s="73">
        <f>'Subsidies Paid'!Q9*'Monetizing Tax Credit Penalty'!$A$30</f>
        <v>0.20099999999999998</v>
      </c>
      <c r="H12" s="73">
        <f>'Subsidies Paid'!R9*'Monetizing Tax Credit Penalty'!$A$30</f>
        <v>0.20099999999999998</v>
      </c>
      <c r="I12" s="76">
        <f>H12</f>
        <v>0.20099999999999998</v>
      </c>
      <c r="J12" s="76">
        <f t="shared" ref="J12:K12" si="2">I12</f>
        <v>0.20099999999999998</v>
      </c>
      <c r="K12" s="76">
        <f t="shared" si="2"/>
        <v>0.20099999999999998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</row>
    <row r="13" spans="1:36" x14ac:dyDescent="0.35">
      <c r="I13" s="85" t="s">
        <v>651</v>
      </c>
      <c r="J13" s="85"/>
      <c r="K13" s="85"/>
    </row>
    <row r="14" spans="1:36" x14ac:dyDescent="0.35">
      <c r="A14" s="73" t="s">
        <v>547</v>
      </c>
      <c r="C14" s="26">
        <f t="shared" ref="C14:K14" si="3">C12*C11</f>
        <v>0</v>
      </c>
      <c r="D14" s="26">
        <f>D12*D11</f>
        <v>794898.72</v>
      </c>
      <c r="E14" s="26">
        <f t="shared" si="3"/>
        <v>751452.57</v>
      </c>
      <c r="F14" s="26">
        <f t="shared" si="3"/>
        <v>709753.11</v>
      </c>
      <c r="G14" s="26">
        <f t="shared" si="3"/>
        <v>654962.5199999999</v>
      </c>
      <c r="H14" s="26">
        <f t="shared" si="3"/>
        <v>617942.34</v>
      </c>
      <c r="I14" s="26">
        <f t="shared" si="3"/>
        <v>594676.59</v>
      </c>
      <c r="J14" s="26">
        <f t="shared" si="3"/>
        <v>573509.27999999991</v>
      </c>
      <c r="K14" s="26">
        <f t="shared" si="3"/>
        <v>554056.5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</row>
    <row r="16" spans="1:36" x14ac:dyDescent="0.35">
      <c r="A16" s="13" t="s">
        <v>340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5" x14ac:dyDescent="0.35">
      <c r="A17" s="17" t="s">
        <v>262</v>
      </c>
      <c r="B17" s="73" t="s">
        <v>0</v>
      </c>
      <c r="C17" s="73">
        <v>2020</v>
      </c>
      <c r="D17" s="73">
        <v>2021</v>
      </c>
      <c r="E17" s="73">
        <v>2022</v>
      </c>
      <c r="F17" s="73">
        <v>2023</v>
      </c>
      <c r="G17" s="73">
        <v>2024</v>
      </c>
      <c r="H17" s="73">
        <v>2025</v>
      </c>
      <c r="I17" s="73">
        <v>2026</v>
      </c>
      <c r="J17" s="73">
        <v>2027</v>
      </c>
      <c r="K17" s="73">
        <v>2028</v>
      </c>
      <c r="L17" s="73">
        <v>2029</v>
      </c>
      <c r="M17" s="73">
        <v>2030</v>
      </c>
      <c r="N17" s="73">
        <v>2031</v>
      </c>
      <c r="O17" s="73">
        <v>2032</v>
      </c>
      <c r="P17" s="73">
        <v>2033</v>
      </c>
      <c r="Q17" s="73">
        <v>2034</v>
      </c>
      <c r="R17" s="73">
        <v>2035</v>
      </c>
      <c r="S17" s="73">
        <v>2036</v>
      </c>
      <c r="T17" s="73">
        <v>2037</v>
      </c>
      <c r="U17" s="73">
        <v>2038</v>
      </c>
      <c r="V17" s="73">
        <v>2039</v>
      </c>
      <c r="W17" s="73">
        <v>2040</v>
      </c>
      <c r="X17" s="73">
        <v>2041</v>
      </c>
      <c r="Y17" s="73">
        <v>2042</v>
      </c>
      <c r="Z17" s="73">
        <v>2043</v>
      </c>
      <c r="AA17" s="73">
        <v>2044</v>
      </c>
      <c r="AB17" s="73">
        <v>2045</v>
      </c>
      <c r="AC17" s="73">
        <v>2046</v>
      </c>
      <c r="AD17" s="73">
        <v>2047</v>
      </c>
      <c r="AE17" s="73">
        <v>2048</v>
      </c>
      <c r="AF17" s="73">
        <v>2049</v>
      </c>
      <c r="AG17" s="73">
        <v>2050</v>
      </c>
    </row>
    <row r="18" spans="1:35" x14ac:dyDescent="0.35">
      <c r="A18" s="73" t="s">
        <v>259</v>
      </c>
      <c r="B18" s="73" t="s">
        <v>539</v>
      </c>
      <c r="C18" s="7">
        <v>6500520</v>
      </c>
      <c r="D18" s="7">
        <v>6169200</v>
      </c>
      <c r="E18" s="7">
        <v>5843880</v>
      </c>
      <c r="F18" s="7">
        <v>5630240</v>
      </c>
      <c r="G18" s="7">
        <v>5422800</v>
      </c>
      <c r="H18" s="7">
        <v>5233450</v>
      </c>
      <c r="I18" s="7">
        <v>5058220</v>
      </c>
      <c r="J18" s="7">
        <v>4898610</v>
      </c>
      <c r="K18" s="7">
        <v>4753980</v>
      </c>
      <c r="L18" s="7">
        <v>4620220</v>
      </c>
      <c r="M18" s="7">
        <v>4501030</v>
      </c>
      <c r="N18" s="7">
        <v>4393600</v>
      </c>
      <c r="O18" s="7">
        <v>4297490</v>
      </c>
      <c r="P18" s="7">
        <v>4212530</v>
      </c>
      <c r="Q18" s="7">
        <v>4135500</v>
      </c>
      <c r="R18" s="7">
        <v>4069500</v>
      </c>
      <c r="S18" s="7">
        <v>4010230</v>
      </c>
      <c r="T18" s="7">
        <v>3958590</v>
      </c>
      <c r="U18" s="7">
        <v>3914720</v>
      </c>
      <c r="V18" s="7">
        <v>3876450</v>
      </c>
      <c r="W18" s="7">
        <v>3843370</v>
      </c>
      <c r="X18" s="7">
        <v>3814240</v>
      </c>
      <c r="Y18" s="7">
        <v>3789350</v>
      </c>
      <c r="Z18" s="7">
        <v>3768370</v>
      </c>
      <c r="AA18" s="7">
        <v>3749030</v>
      </c>
      <c r="AB18" s="7">
        <v>3730660</v>
      </c>
      <c r="AC18" s="7">
        <v>3714590</v>
      </c>
      <c r="AD18" s="7">
        <v>3697200</v>
      </c>
      <c r="AE18" s="7">
        <v>3680150</v>
      </c>
      <c r="AF18" s="7">
        <v>3662120</v>
      </c>
      <c r="AG18" s="7">
        <v>3640820</v>
      </c>
    </row>
    <row r="19" spans="1:35" x14ac:dyDescent="0.35">
      <c r="A19" s="73" t="s">
        <v>654</v>
      </c>
      <c r="C19" s="73">
        <f>'Subsidies Paid'!K8*'Monetizing Tax Credit Penalty'!$A$30</f>
        <v>0.20099999999999998</v>
      </c>
      <c r="D19" s="73">
        <f>'Subsidies Paid'!L8*'Monetizing Tax Credit Penalty'!$A$30</f>
        <v>0.20099999999999998</v>
      </c>
      <c r="E19" s="73">
        <f>'Subsidies Paid'!M8*'Monetizing Tax Credit Penalty'!$A$30</f>
        <v>0.17419999999999999</v>
      </c>
      <c r="F19" s="73">
        <f>'Subsidies Paid'!N8*'Monetizing Tax Credit Penalty'!$A$30</f>
        <v>0.17419999999999999</v>
      </c>
      <c r="G19" s="73">
        <f>'Subsidies Paid'!O8*'Monetizing Tax Credit Penalty'!$A$30</f>
        <v>0.17419999999999999</v>
      </c>
      <c r="H19" s="73">
        <f>'Subsidies Paid'!P8*'Monetizing Tax Credit Penalty'!$A$30</f>
        <v>0.14739999999999998</v>
      </c>
      <c r="I19" s="73">
        <f>'Subsidies Paid'!Q8*'Monetizing Tax Credit Penalty'!$A$30</f>
        <v>6.699999999999999E-2</v>
      </c>
      <c r="J19" s="73">
        <f>'Subsidies Paid'!R8*'Monetizing Tax Credit Penalty'!$A$30</f>
        <v>6.699999999999999E-2</v>
      </c>
      <c r="K19" s="73">
        <f>'Subsidies Paid'!S8*'Monetizing Tax Credit Penalty'!$A$30</f>
        <v>6.699999999999999E-2</v>
      </c>
      <c r="L19" s="73">
        <f>'Subsidies Paid'!T8*'Monetizing Tax Credit Penalty'!$A$30</f>
        <v>6.699999999999999E-2</v>
      </c>
      <c r="M19" s="73">
        <f>'Subsidies Paid'!U8*'Monetizing Tax Credit Penalty'!$A$30</f>
        <v>6.699999999999999E-2</v>
      </c>
      <c r="N19" s="73">
        <f>'Subsidies Paid'!V8*'Monetizing Tax Credit Penalty'!$A$30</f>
        <v>6.699999999999999E-2</v>
      </c>
      <c r="O19" s="73">
        <f>'Subsidies Paid'!W8*'Monetizing Tax Credit Penalty'!$A$30</f>
        <v>6.699999999999999E-2</v>
      </c>
      <c r="P19" s="73">
        <f>O19</f>
        <v>6.699999999999999E-2</v>
      </c>
      <c r="Q19" s="73">
        <f t="shared" ref="Q19:AG19" si="4">P19</f>
        <v>6.699999999999999E-2</v>
      </c>
      <c r="R19" s="73">
        <f t="shared" si="4"/>
        <v>6.699999999999999E-2</v>
      </c>
      <c r="S19" s="73">
        <f t="shared" si="4"/>
        <v>6.699999999999999E-2</v>
      </c>
      <c r="T19" s="73">
        <f t="shared" si="4"/>
        <v>6.699999999999999E-2</v>
      </c>
      <c r="U19" s="73">
        <f t="shared" si="4"/>
        <v>6.699999999999999E-2</v>
      </c>
      <c r="V19" s="73">
        <f t="shared" si="4"/>
        <v>6.699999999999999E-2</v>
      </c>
      <c r="W19" s="73">
        <f t="shared" si="4"/>
        <v>6.699999999999999E-2</v>
      </c>
      <c r="X19" s="73">
        <f t="shared" si="4"/>
        <v>6.699999999999999E-2</v>
      </c>
      <c r="Y19" s="73">
        <f t="shared" si="4"/>
        <v>6.699999999999999E-2</v>
      </c>
      <c r="Z19" s="73">
        <f t="shared" si="4"/>
        <v>6.699999999999999E-2</v>
      </c>
      <c r="AA19" s="73">
        <f t="shared" si="4"/>
        <v>6.699999999999999E-2</v>
      </c>
      <c r="AB19" s="73">
        <f t="shared" si="4"/>
        <v>6.699999999999999E-2</v>
      </c>
      <c r="AC19" s="73">
        <f t="shared" si="4"/>
        <v>6.699999999999999E-2</v>
      </c>
      <c r="AD19" s="73">
        <f t="shared" si="4"/>
        <v>6.699999999999999E-2</v>
      </c>
      <c r="AE19" s="73">
        <f t="shared" si="4"/>
        <v>6.699999999999999E-2</v>
      </c>
      <c r="AF19" s="73">
        <f t="shared" si="4"/>
        <v>6.699999999999999E-2</v>
      </c>
      <c r="AG19" s="73">
        <f t="shared" si="4"/>
        <v>6.699999999999999E-2</v>
      </c>
    </row>
    <row r="20" spans="1:35" x14ac:dyDescent="0.35">
      <c r="C20" s="74"/>
      <c r="D20" s="84" t="s">
        <v>650</v>
      </c>
      <c r="E20" s="84"/>
      <c r="F20" s="84"/>
      <c r="G20" s="84"/>
      <c r="H20" s="84"/>
      <c r="I20" s="84"/>
    </row>
    <row r="21" spans="1:35" x14ac:dyDescent="0.35">
      <c r="A21" s="73" t="s">
        <v>260</v>
      </c>
      <c r="C21" s="73">
        <f t="shared" ref="C21:AG21" si="5">C19*C18</f>
        <v>1306604.5199999998</v>
      </c>
      <c r="D21" s="73">
        <f t="shared" si="5"/>
        <v>1240009.2</v>
      </c>
      <c r="E21" s="73">
        <f t="shared" si="5"/>
        <v>1018003.8959999999</v>
      </c>
      <c r="F21" s="73">
        <f t="shared" si="5"/>
        <v>980787.80799999996</v>
      </c>
      <c r="G21" s="73">
        <f t="shared" si="5"/>
        <v>944651.76</v>
      </c>
      <c r="H21" s="73">
        <f t="shared" si="5"/>
        <v>771410.52999999991</v>
      </c>
      <c r="I21" s="73">
        <f t="shared" si="5"/>
        <v>338900.73999999993</v>
      </c>
      <c r="J21" s="73">
        <f t="shared" si="5"/>
        <v>328206.86999999994</v>
      </c>
      <c r="K21" s="73">
        <f t="shared" si="5"/>
        <v>318516.65999999997</v>
      </c>
      <c r="L21" s="73">
        <f t="shared" si="5"/>
        <v>309554.73999999993</v>
      </c>
      <c r="M21" s="73">
        <f t="shared" si="5"/>
        <v>301569.00999999995</v>
      </c>
      <c r="N21" s="73">
        <f t="shared" si="5"/>
        <v>294371.19999999995</v>
      </c>
      <c r="O21" s="73">
        <f t="shared" si="5"/>
        <v>287931.82999999996</v>
      </c>
      <c r="P21" s="73">
        <f t="shared" si="5"/>
        <v>282239.50999999995</v>
      </c>
      <c r="Q21" s="73">
        <f t="shared" si="5"/>
        <v>277078.49999999994</v>
      </c>
      <c r="R21" s="73">
        <f t="shared" si="5"/>
        <v>272656.49999999994</v>
      </c>
      <c r="S21" s="73">
        <f t="shared" si="5"/>
        <v>268685.40999999997</v>
      </c>
      <c r="T21" s="73">
        <f t="shared" si="5"/>
        <v>265225.52999999997</v>
      </c>
      <c r="U21" s="73">
        <f t="shared" si="5"/>
        <v>262286.23999999993</v>
      </c>
      <c r="V21" s="73">
        <f t="shared" si="5"/>
        <v>259722.14999999997</v>
      </c>
      <c r="W21" s="73">
        <f t="shared" si="5"/>
        <v>257505.78999999995</v>
      </c>
      <c r="X21" s="73">
        <f t="shared" si="5"/>
        <v>255554.07999999996</v>
      </c>
      <c r="Y21" s="73">
        <f t="shared" si="5"/>
        <v>253886.44999999995</v>
      </c>
      <c r="Z21" s="73">
        <f t="shared" si="5"/>
        <v>252480.78999999995</v>
      </c>
      <c r="AA21" s="73">
        <f t="shared" si="5"/>
        <v>251185.00999999995</v>
      </c>
      <c r="AB21" s="73">
        <f t="shared" si="5"/>
        <v>249954.21999999997</v>
      </c>
      <c r="AC21" s="73">
        <f t="shared" si="5"/>
        <v>248877.52999999997</v>
      </c>
      <c r="AD21" s="73">
        <f t="shared" si="5"/>
        <v>247712.39999999997</v>
      </c>
      <c r="AE21" s="73">
        <f t="shared" si="5"/>
        <v>246570.04999999996</v>
      </c>
      <c r="AF21" s="73">
        <f t="shared" si="5"/>
        <v>245362.03999999995</v>
      </c>
      <c r="AG21" s="73">
        <f t="shared" si="5"/>
        <v>243934.93999999997</v>
      </c>
    </row>
    <row r="23" spans="1:35" x14ac:dyDescent="0.35">
      <c r="A23" s="13" t="s">
        <v>341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x14ac:dyDescent="0.35">
      <c r="A24" s="17" t="s">
        <v>262</v>
      </c>
      <c r="B24" s="73" t="s">
        <v>0</v>
      </c>
      <c r="C24" s="73">
        <v>2020</v>
      </c>
      <c r="D24" s="73">
        <v>2021</v>
      </c>
      <c r="E24" s="73">
        <v>2022</v>
      </c>
      <c r="F24" s="73">
        <v>2023</v>
      </c>
      <c r="G24" s="73">
        <v>2024</v>
      </c>
      <c r="H24" s="73">
        <v>2025</v>
      </c>
      <c r="I24" s="73">
        <v>2026</v>
      </c>
      <c r="J24" s="73">
        <v>2027</v>
      </c>
      <c r="K24" s="73">
        <v>2028</v>
      </c>
      <c r="L24" s="73">
        <v>2029</v>
      </c>
      <c r="M24" s="73">
        <v>2030</v>
      </c>
      <c r="N24" s="73">
        <v>2031</v>
      </c>
      <c r="O24" s="73">
        <v>2032</v>
      </c>
      <c r="P24" s="73">
        <v>2033</v>
      </c>
      <c r="Q24" s="73">
        <v>2034</v>
      </c>
      <c r="R24" s="73">
        <v>2035</v>
      </c>
      <c r="S24" s="73">
        <v>2036</v>
      </c>
      <c r="T24" s="73">
        <v>2037</v>
      </c>
      <c r="U24" s="73">
        <v>2038</v>
      </c>
      <c r="V24" s="73">
        <v>2039</v>
      </c>
      <c r="W24" s="73">
        <v>2040</v>
      </c>
      <c r="X24" s="73">
        <v>2041</v>
      </c>
      <c r="Y24" s="73">
        <v>2042</v>
      </c>
      <c r="Z24" s="73">
        <v>2043</v>
      </c>
      <c r="AA24" s="73">
        <v>2044</v>
      </c>
      <c r="AB24" s="73">
        <v>2045</v>
      </c>
      <c r="AC24" s="73">
        <v>2046</v>
      </c>
      <c r="AD24" s="73">
        <v>2047</v>
      </c>
      <c r="AE24" s="73">
        <v>2048</v>
      </c>
      <c r="AF24" s="73">
        <v>2049</v>
      </c>
      <c r="AG24" s="73">
        <v>2050</v>
      </c>
    </row>
    <row r="25" spans="1:35" x14ac:dyDescent="0.35">
      <c r="A25" s="73" t="s">
        <v>305</v>
      </c>
      <c r="B25" s="73" t="s">
        <v>539</v>
      </c>
      <c r="C25" s="7">
        <v>6032460</v>
      </c>
      <c r="D25" s="7">
        <v>5940580</v>
      </c>
      <c r="E25" s="7">
        <v>5849080</v>
      </c>
      <c r="F25" s="7">
        <v>5757950</v>
      </c>
      <c r="G25" s="7">
        <v>5667180</v>
      </c>
      <c r="H25" s="7">
        <v>5576790</v>
      </c>
      <c r="I25" s="7">
        <v>5486760</v>
      </c>
      <c r="J25" s="7">
        <v>5397110</v>
      </c>
      <c r="K25" s="7">
        <v>5307820</v>
      </c>
      <c r="L25" s="7">
        <v>5218900</v>
      </c>
      <c r="M25" s="7">
        <v>5130360</v>
      </c>
      <c r="N25" s="7">
        <v>5041190</v>
      </c>
      <c r="O25" s="7">
        <v>5015980</v>
      </c>
      <c r="P25" s="7">
        <v>4990900</v>
      </c>
      <c r="Q25" s="7">
        <v>4965950</v>
      </c>
      <c r="R25" s="7">
        <v>4941120</v>
      </c>
      <c r="S25" s="7">
        <v>4916410</v>
      </c>
      <c r="T25" s="7">
        <v>4891830</v>
      </c>
      <c r="U25" s="7">
        <v>4867370</v>
      </c>
      <c r="V25" s="7">
        <v>4843030</v>
      </c>
      <c r="W25" s="7">
        <v>4818820</v>
      </c>
      <c r="X25" s="7">
        <v>4794730</v>
      </c>
      <c r="Y25" s="7">
        <v>4770750</v>
      </c>
      <c r="Z25" s="7">
        <v>4746900</v>
      </c>
      <c r="AA25" s="7">
        <v>4723160</v>
      </c>
      <c r="AB25" s="7">
        <v>4699550</v>
      </c>
      <c r="AC25" s="7">
        <v>4676050</v>
      </c>
      <c r="AD25" s="7">
        <v>4652670</v>
      </c>
      <c r="AE25" s="7">
        <v>4629410</v>
      </c>
      <c r="AF25" s="7">
        <v>4606260</v>
      </c>
      <c r="AG25" s="7">
        <v>4583230</v>
      </c>
    </row>
    <row r="26" spans="1:35" x14ac:dyDescent="0.35">
      <c r="A26" s="73" t="s">
        <v>655</v>
      </c>
      <c r="C26" s="73">
        <f>'Subsidies Paid'!M13*'Monetizing Tax Credit Penalty'!$A$30</f>
        <v>6.699999999999999E-2</v>
      </c>
      <c r="D26" s="73">
        <f>'Subsidies Paid'!N13*'Monetizing Tax Credit Penalty'!$A$30</f>
        <v>6.699999999999999E-2</v>
      </c>
      <c r="E26" s="73">
        <f>'Subsidies Paid'!O13*'Monetizing Tax Credit Penalty'!$A$30</f>
        <v>6.699999999999999E-2</v>
      </c>
      <c r="F26" s="73">
        <f>'Subsidies Paid'!P13*'Monetizing Tax Credit Penalty'!$A$30</f>
        <v>6.699999999999999E-2</v>
      </c>
      <c r="G26" s="73">
        <f>'Subsidies Paid'!Q13*'Monetizing Tax Credit Penalty'!$A$30</f>
        <v>6.699999999999999E-2</v>
      </c>
      <c r="H26" s="73">
        <f>'Subsidies Paid'!R13*'Monetizing Tax Credit Penalty'!$A$30</f>
        <v>6.699999999999999E-2</v>
      </c>
      <c r="I26" s="73">
        <f>'Subsidies Paid'!S13*'Monetizing Tax Credit Penalty'!$A$30</f>
        <v>6.699999999999999E-2</v>
      </c>
      <c r="J26" s="73">
        <f>'Subsidies Paid'!T13*'Monetizing Tax Credit Penalty'!$A$30</f>
        <v>6.699999999999999E-2</v>
      </c>
      <c r="K26" s="73">
        <f>'Subsidies Paid'!U13*'Monetizing Tax Credit Penalty'!$A$30</f>
        <v>6.699999999999999E-2</v>
      </c>
      <c r="L26" s="73">
        <f>'Subsidies Paid'!V13*'Monetizing Tax Credit Penalty'!$A$30</f>
        <v>6.699999999999999E-2</v>
      </c>
      <c r="M26" s="73">
        <f>'Subsidies Paid'!W13*'Monetizing Tax Credit Penalty'!$A$30</f>
        <v>6.699999999999999E-2</v>
      </c>
      <c r="N26" s="73">
        <f>M26</f>
        <v>6.699999999999999E-2</v>
      </c>
      <c r="O26" s="73">
        <f t="shared" ref="O26:AG26" si="6">N26</f>
        <v>6.699999999999999E-2</v>
      </c>
      <c r="P26" s="73">
        <f t="shared" si="6"/>
        <v>6.699999999999999E-2</v>
      </c>
      <c r="Q26" s="73">
        <f t="shared" si="6"/>
        <v>6.699999999999999E-2</v>
      </c>
      <c r="R26" s="73">
        <f t="shared" si="6"/>
        <v>6.699999999999999E-2</v>
      </c>
      <c r="S26" s="73">
        <f t="shared" si="6"/>
        <v>6.699999999999999E-2</v>
      </c>
      <c r="T26" s="73">
        <f t="shared" si="6"/>
        <v>6.699999999999999E-2</v>
      </c>
      <c r="U26" s="73">
        <f t="shared" si="6"/>
        <v>6.699999999999999E-2</v>
      </c>
      <c r="V26" s="73">
        <f t="shared" si="6"/>
        <v>6.699999999999999E-2</v>
      </c>
      <c r="W26" s="73">
        <f t="shared" si="6"/>
        <v>6.699999999999999E-2</v>
      </c>
      <c r="X26" s="73">
        <f t="shared" si="6"/>
        <v>6.699999999999999E-2</v>
      </c>
      <c r="Y26" s="73">
        <f t="shared" si="6"/>
        <v>6.699999999999999E-2</v>
      </c>
      <c r="Z26" s="73">
        <f t="shared" si="6"/>
        <v>6.699999999999999E-2</v>
      </c>
      <c r="AA26" s="73">
        <f t="shared" si="6"/>
        <v>6.699999999999999E-2</v>
      </c>
      <c r="AB26" s="73">
        <f t="shared" si="6"/>
        <v>6.699999999999999E-2</v>
      </c>
      <c r="AC26" s="73">
        <f t="shared" si="6"/>
        <v>6.699999999999999E-2</v>
      </c>
      <c r="AD26" s="73">
        <f t="shared" si="6"/>
        <v>6.699999999999999E-2</v>
      </c>
      <c r="AE26" s="73">
        <f t="shared" si="6"/>
        <v>6.699999999999999E-2</v>
      </c>
      <c r="AF26" s="73">
        <f t="shared" si="6"/>
        <v>6.699999999999999E-2</v>
      </c>
      <c r="AG26" s="73">
        <f t="shared" si="6"/>
        <v>6.699999999999999E-2</v>
      </c>
    </row>
    <row r="27" spans="1:35" x14ac:dyDescent="0.35">
      <c r="A27" s="73" t="s">
        <v>306</v>
      </c>
      <c r="C27" s="26">
        <f t="shared" ref="C27:AG27" si="7">C25*C26</f>
        <v>404174.81999999995</v>
      </c>
      <c r="D27" s="26">
        <f t="shared" si="7"/>
        <v>398018.85999999993</v>
      </c>
      <c r="E27" s="26">
        <f t="shared" si="7"/>
        <v>391888.35999999993</v>
      </c>
      <c r="F27" s="26">
        <f t="shared" si="7"/>
        <v>385782.64999999997</v>
      </c>
      <c r="G27" s="26">
        <f t="shared" si="7"/>
        <v>379701.05999999994</v>
      </c>
      <c r="H27" s="26">
        <f t="shared" si="7"/>
        <v>373644.92999999993</v>
      </c>
      <c r="I27" s="26">
        <f t="shared" si="7"/>
        <v>367612.91999999993</v>
      </c>
      <c r="J27" s="26">
        <f t="shared" si="7"/>
        <v>361606.36999999994</v>
      </c>
      <c r="K27" s="26">
        <f t="shared" si="7"/>
        <v>355623.93999999994</v>
      </c>
      <c r="L27" s="26">
        <f t="shared" si="7"/>
        <v>349666.29999999993</v>
      </c>
      <c r="M27" s="26">
        <f t="shared" si="7"/>
        <v>343734.11999999994</v>
      </c>
      <c r="N27" s="26">
        <f t="shared" si="7"/>
        <v>337759.72999999992</v>
      </c>
      <c r="O27" s="26">
        <f t="shared" si="7"/>
        <v>336070.66</v>
      </c>
      <c r="P27" s="26">
        <f t="shared" si="7"/>
        <v>334390.29999999993</v>
      </c>
      <c r="Q27" s="26">
        <f t="shared" si="7"/>
        <v>332718.64999999997</v>
      </c>
      <c r="R27" s="26">
        <f t="shared" si="7"/>
        <v>331055.03999999998</v>
      </c>
      <c r="S27" s="26">
        <f t="shared" si="7"/>
        <v>329399.46999999997</v>
      </c>
      <c r="T27" s="26">
        <f t="shared" si="7"/>
        <v>327752.60999999993</v>
      </c>
      <c r="U27" s="26">
        <f t="shared" si="7"/>
        <v>326113.78999999998</v>
      </c>
      <c r="V27" s="26">
        <f t="shared" si="7"/>
        <v>324483.00999999995</v>
      </c>
      <c r="W27" s="26">
        <f t="shared" si="7"/>
        <v>322860.93999999994</v>
      </c>
      <c r="X27" s="26">
        <f t="shared" si="7"/>
        <v>321246.90999999997</v>
      </c>
      <c r="Y27" s="26">
        <f t="shared" si="7"/>
        <v>319640.24999999994</v>
      </c>
      <c r="Z27" s="26">
        <f t="shared" si="7"/>
        <v>318042.29999999993</v>
      </c>
      <c r="AA27" s="26">
        <f t="shared" si="7"/>
        <v>316451.71999999997</v>
      </c>
      <c r="AB27" s="26">
        <f t="shared" si="7"/>
        <v>314869.84999999998</v>
      </c>
      <c r="AC27" s="26">
        <f t="shared" si="7"/>
        <v>313295.34999999998</v>
      </c>
      <c r="AD27" s="26">
        <f t="shared" si="7"/>
        <v>311728.88999999996</v>
      </c>
      <c r="AE27" s="26">
        <f t="shared" si="7"/>
        <v>310170.46999999997</v>
      </c>
      <c r="AF27" s="26">
        <f t="shared" si="7"/>
        <v>308619.41999999993</v>
      </c>
      <c r="AG27" s="26">
        <f t="shared" si="7"/>
        <v>307076.40999999997</v>
      </c>
    </row>
    <row r="29" spans="1:35" x14ac:dyDescent="0.35">
      <c r="A29" s="16" t="s">
        <v>342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35">
      <c r="A30" s="18" t="s">
        <v>32</v>
      </c>
      <c r="B30" s="73" t="s">
        <v>0</v>
      </c>
      <c r="C30" s="73">
        <v>2020</v>
      </c>
      <c r="D30" s="73">
        <v>2021</v>
      </c>
      <c r="E30" s="73">
        <v>2022</v>
      </c>
      <c r="F30" s="73">
        <v>2023</v>
      </c>
      <c r="G30" s="73">
        <v>2024</v>
      </c>
      <c r="H30" s="73">
        <v>2025</v>
      </c>
      <c r="I30" s="73">
        <v>2026</v>
      </c>
      <c r="J30" s="73">
        <v>2027</v>
      </c>
      <c r="K30" s="73">
        <v>2028</v>
      </c>
      <c r="L30" s="73">
        <v>2029</v>
      </c>
      <c r="M30" s="73">
        <v>2030</v>
      </c>
      <c r="N30" s="73">
        <v>2031</v>
      </c>
      <c r="O30" s="73">
        <v>2032</v>
      </c>
      <c r="P30" s="73">
        <v>2033</v>
      </c>
      <c r="Q30" s="73">
        <v>2034</v>
      </c>
      <c r="R30" s="73">
        <v>2035</v>
      </c>
      <c r="S30" s="73">
        <v>2036</v>
      </c>
      <c r="T30" s="73">
        <v>2037</v>
      </c>
      <c r="U30" s="73">
        <v>2038</v>
      </c>
      <c r="V30" s="73">
        <v>2039</v>
      </c>
      <c r="W30" s="73">
        <v>2040</v>
      </c>
      <c r="X30" s="73">
        <v>2041</v>
      </c>
      <c r="Y30" s="73">
        <v>2042</v>
      </c>
      <c r="Z30" s="73">
        <v>2043</v>
      </c>
      <c r="AA30" s="73">
        <v>2044</v>
      </c>
      <c r="AB30" s="73">
        <v>2045</v>
      </c>
      <c r="AC30" s="73">
        <v>2046</v>
      </c>
      <c r="AD30" s="73">
        <v>2047</v>
      </c>
      <c r="AE30" s="73">
        <v>2048</v>
      </c>
      <c r="AF30" s="73">
        <v>2049</v>
      </c>
      <c r="AG30" s="73">
        <v>2050</v>
      </c>
    </row>
    <row r="31" spans="1:35" x14ac:dyDescent="0.35">
      <c r="A31" s="73" t="s">
        <v>263</v>
      </c>
      <c r="B31" s="73" t="s">
        <v>304</v>
      </c>
      <c r="C31" s="7">
        <f>'Subsidies Paid'!K4*10^9</f>
        <v>300000000</v>
      </c>
      <c r="D31" s="7">
        <f>C31</f>
        <v>300000000</v>
      </c>
      <c r="E31" s="7">
        <f t="shared" ref="E31:AG31" si="8">D31</f>
        <v>300000000</v>
      </c>
      <c r="F31" s="7">
        <f t="shared" si="8"/>
        <v>300000000</v>
      </c>
      <c r="G31" s="7">
        <f t="shared" si="8"/>
        <v>300000000</v>
      </c>
      <c r="H31" s="7">
        <f t="shared" si="8"/>
        <v>300000000</v>
      </c>
      <c r="I31" s="7">
        <f t="shared" si="8"/>
        <v>300000000</v>
      </c>
      <c r="J31" s="7">
        <f t="shared" si="8"/>
        <v>300000000</v>
      </c>
      <c r="K31" s="7">
        <f t="shared" si="8"/>
        <v>300000000</v>
      </c>
      <c r="L31" s="7">
        <f t="shared" si="8"/>
        <v>300000000</v>
      </c>
      <c r="M31" s="7">
        <f t="shared" si="8"/>
        <v>300000000</v>
      </c>
      <c r="N31" s="7">
        <f t="shared" si="8"/>
        <v>300000000</v>
      </c>
      <c r="O31" s="7">
        <f t="shared" si="8"/>
        <v>300000000</v>
      </c>
      <c r="P31" s="7">
        <f t="shared" si="8"/>
        <v>300000000</v>
      </c>
      <c r="Q31" s="7">
        <f t="shared" si="8"/>
        <v>300000000</v>
      </c>
      <c r="R31" s="7">
        <f t="shared" si="8"/>
        <v>300000000</v>
      </c>
      <c r="S31" s="7">
        <f t="shared" si="8"/>
        <v>300000000</v>
      </c>
      <c r="T31" s="7">
        <f t="shared" si="8"/>
        <v>300000000</v>
      </c>
      <c r="U31" s="7">
        <f t="shared" si="8"/>
        <v>300000000</v>
      </c>
      <c r="V31" s="7">
        <f t="shared" si="8"/>
        <v>300000000</v>
      </c>
      <c r="W31" s="7">
        <f t="shared" si="8"/>
        <v>300000000</v>
      </c>
      <c r="X31" s="7">
        <f t="shared" si="8"/>
        <v>300000000</v>
      </c>
      <c r="Y31" s="7">
        <f t="shared" si="8"/>
        <v>300000000</v>
      </c>
      <c r="Z31" s="7">
        <f t="shared" si="8"/>
        <v>300000000</v>
      </c>
      <c r="AA31" s="7">
        <f t="shared" si="8"/>
        <v>300000000</v>
      </c>
      <c r="AB31" s="7">
        <f t="shared" si="8"/>
        <v>300000000</v>
      </c>
      <c r="AC31" s="7">
        <f t="shared" si="8"/>
        <v>300000000</v>
      </c>
      <c r="AD31" s="7">
        <f t="shared" si="8"/>
        <v>300000000</v>
      </c>
      <c r="AE31" s="7">
        <f t="shared" si="8"/>
        <v>300000000</v>
      </c>
      <c r="AF31" s="7">
        <f t="shared" si="8"/>
        <v>300000000</v>
      </c>
      <c r="AG31" s="7">
        <f t="shared" si="8"/>
        <v>300000000</v>
      </c>
      <c r="AH31" s="7"/>
      <c r="AI31" s="7"/>
    </row>
    <row r="32" spans="1:35" x14ac:dyDescent="0.35">
      <c r="A32" s="73" t="s">
        <v>264</v>
      </c>
      <c r="B32" s="73" t="s">
        <v>686</v>
      </c>
      <c r="C32" s="7">
        <f>INDEX('AEO21 Table 8'!19:19,MATCH(Calculations!C30,'AEO21 Table 8'!13:13,0))*10^6</f>
        <v>764960510</v>
      </c>
      <c r="D32" s="7">
        <f>INDEX('AEO22 Table 8'!19:19,MATCH(Calculations!D30,'AEO22 Table 8'!13:13,0))*10^6</f>
        <v>937806702</v>
      </c>
      <c r="E32" s="7">
        <f>INDEX('AEO22 Table 8'!19:19,MATCH(Calculations!E30,'AEO22 Table 8'!13:13,0))*10^6</f>
        <v>893933411</v>
      </c>
      <c r="F32" s="7">
        <f>INDEX('AEO22 Table 8'!19:19,MATCH(Calculations!F30,'AEO22 Table 8'!13:13,0))*10^6</f>
        <v>873139099</v>
      </c>
      <c r="G32" s="7">
        <f>INDEX('AEO22 Table 8'!19:19,MATCH(Calculations!G30,'AEO22 Table 8'!13:13,0))*10^6</f>
        <v>743903076</v>
      </c>
      <c r="H32" s="7">
        <f>INDEX('AEO22 Table 8'!19:19,MATCH(Calculations!H30,'AEO22 Table 8'!13:13,0))*10^6</f>
        <v>723127441</v>
      </c>
      <c r="I32" s="7">
        <f>INDEX('AEO22 Table 8'!19:19,MATCH(Calculations!I30,'AEO22 Table 8'!13:13,0))*10^6</f>
        <v>715054688</v>
      </c>
      <c r="J32" s="7">
        <f>INDEX('AEO22 Table 8'!19:19,MATCH(Calculations!J30,'AEO22 Table 8'!13:13,0))*10^6</f>
        <v>710031982</v>
      </c>
      <c r="K32" s="7">
        <f>INDEX('AEO22 Table 8'!19:19,MATCH(Calculations!K30,'AEO22 Table 8'!13:13,0))*10^6</f>
        <v>702171448</v>
      </c>
      <c r="L32" s="7">
        <f>INDEX('AEO22 Table 8'!19:19,MATCH(Calculations!L30,'AEO22 Table 8'!13:13,0))*10^6</f>
        <v>680508667</v>
      </c>
      <c r="M32" s="7">
        <f>INDEX('AEO22 Table 8'!19:19,MATCH(Calculations!M30,'AEO22 Table 8'!13:13,0))*10^6</f>
        <v>669652222</v>
      </c>
      <c r="N32" s="7">
        <f>INDEX('AEO22 Table 8'!19:19,MATCH(Calculations!N30,'AEO22 Table 8'!13:13,0))*10^6</f>
        <v>660967285</v>
      </c>
      <c r="O32" s="7">
        <f>INDEX('AEO22 Table 8'!19:19,MATCH(Calculations!O30,'AEO22 Table 8'!13:13,0))*10^6</f>
        <v>647204895</v>
      </c>
      <c r="P32" s="7">
        <f>INDEX('AEO22 Table 8'!19:19,MATCH(Calculations!P30,'AEO22 Table 8'!13:13,0))*10^6</f>
        <v>653868958</v>
      </c>
      <c r="Q32" s="7">
        <f>INDEX('AEO22 Table 8'!19:19,MATCH(Calculations!Q30,'AEO22 Table 8'!13:13,0))*10^6</f>
        <v>616454041</v>
      </c>
      <c r="R32" s="7">
        <f>INDEX('AEO22 Table 8'!19:19,MATCH(Calculations!R30,'AEO22 Table 8'!13:13,0))*10^6</f>
        <v>598418030</v>
      </c>
      <c r="S32" s="7">
        <f>INDEX('AEO22 Table 8'!19:19,MATCH(Calculations!S30,'AEO22 Table 8'!13:13,0))*10^6</f>
        <v>575855103</v>
      </c>
      <c r="T32" s="7">
        <f>INDEX('AEO22 Table 8'!19:19,MATCH(Calculations!T30,'AEO22 Table 8'!13:13,0))*10^6</f>
        <v>565281067</v>
      </c>
      <c r="U32" s="7">
        <f>INDEX('AEO22 Table 8'!19:19,MATCH(Calculations!U30,'AEO22 Table 8'!13:13,0))*10^6</f>
        <v>563113281</v>
      </c>
      <c r="V32" s="7">
        <f>INDEX('AEO22 Table 8'!19:19,MATCH(Calculations!V30,'AEO22 Table 8'!13:13,0))*10^6</f>
        <v>560640930</v>
      </c>
      <c r="W32" s="7">
        <f>INDEX('AEO22 Table 8'!19:19,MATCH(Calculations!W30,'AEO22 Table 8'!13:13,0))*10^6</f>
        <v>550026611</v>
      </c>
      <c r="X32" s="7">
        <f>INDEX('AEO22 Table 8'!19:19,MATCH(Calculations!X30,'AEO22 Table 8'!13:13,0))*10^6</f>
        <v>544983704</v>
      </c>
      <c r="Y32" s="7">
        <f>INDEX('AEO22 Table 8'!19:19,MATCH(Calculations!Y30,'AEO22 Table 8'!13:13,0))*10^6</f>
        <v>539497620</v>
      </c>
      <c r="Z32" s="7">
        <f>INDEX('AEO22 Table 8'!19:19,MATCH(Calculations!Z30,'AEO22 Table 8'!13:13,0))*10^6</f>
        <v>531754761.00000006</v>
      </c>
      <c r="AA32" s="7">
        <f>INDEX('AEO22 Table 8'!19:19,MATCH(Calculations!AA30,'AEO22 Table 8'!13:13,0))*10^6</f>
        <v>523568787.00000006</v>
      </c>
      <c r="AB32" s="7">
        <f>INDEX('AEO22 Table 8'!19:19,MATCH(Calculations!AB30,'AEO22 Table 8'!13:13,0))*10^6</f>
        <v>517141540.99999994</v>
      </c>
      <c r="AC32" s="7">
        <f>INDEX('AEO22 Table 8'!19:19,MATCH(Calculations!AC30,'AEO22 Table 8'!13:13,0))*10^6</f>
        <v>514634460</v>
      </c>
      <c r="AD32" s="7">
        <f>INDEX('AEO22 Table 8'!19:19,MATCH(Calculations!AD30,'AEO22 Table 8'!13:13,0))*10^6</f>
        <v>510989868</v>
      </c>
      <c r="AE32" s="7">
        <f>INDEX('AEO22 Table 8'!19:19,MATCH(Calculations!AE30,'AEO22 Table 8'!13:13,0))*10^6</f>
        <v>509226288</v>
      </c>
      <c r="AF32" s="7">
        <f>INDEX('AEO22 Table 8'!19:19,MATCH(Calculations!AF30,'AEO22 Table 8'!13:13,0))*10^6</f>
        <v>509000397</v>
      </c>
      <c r="AG32" s="7">
        <f>INDEX('AEO22 Table 8'!19:19,MATCH(Calculations!AG30,'AEO22 Table 8'!13:13,0))*10^6</f>
        <v>509804596</v>
      </c>
      <c r="AH32" s="7"/>
      <c r="AI32" s="7"/>
    </row>
    <row r="33" spans="1:35" x14ac:dyDescent="0.35">
      <c r="A33" s="73" t="s">
        <v>266</v>
      </c>
      <c r="C33" s="73">
        <f>C31/C32</f>
        <v>0.39217710728623101</v>
      </c>
      <c r="D33" s="73">
        <f t="shared" ref="D33:O33" si="9">D31/D32</f>
        <v>0.31989534662122726</v>
      </c>
      <c r="E33" s="73">
        <f t="shared" si="9"/>
        <v>0.33559546640549492</v>
      </c>
      <c r="F33" s="73">
        <f t="shared" si="9"/>
        <v>0.34358786629024846</v>
      </c>
      <c r="G33" s="73">
        <f t="shared" si="9"/>
        <v>0.40327834321255046</v>
      </c>
      <c r="H33" s="73">
        <f t="shared" si="9"/>
        <v>0.41486463241546384</v>
      </c>
      <c r="I33" s="73">
        <f t="shared" si="9"/>
        <v>0.4195483297076153</v>
      </c>
      <c r="J33" s="73">
        <f t="shared" si="9"/>
        <v>0.42251617899656807</v>
      </c>
      <c r="K33" s="73">
        <f t="shared" si="9"/>
        <v>0.42724608192841246</v>
      </c>
      <c r="L33" s="73">
        <f t="shared" si="9"/>
        <v>0.44084669975261315</v>
      </c>
      <c r="M33" s="73">
        <f t="shared" si="9"/>
        <v>0.44799373487332356</v>
      </c>
      <c r="N33" s="73">
        <f t="shared" si="9"/>
        <v>0.4538802552080925</v>
      </c>
      <c r="O33" s="73">
        <f t="shared" si="9"/>
        <v>0.46353172282480959</v>
      </c>
      <c r="P33" s="73">
        <f t="shared" ref="P33:Q33" si="10">P31/P32</f>
        <v>0.45880752760861299</v>
      </c>
      <c r="Q33" s="73">
        <f t="shared" si="10"/>
        <v>0.48665428409447314</v>
      </c>
      <c r="R33" s="73">
        <f t="shared" ref="R33:Z33" si="11">R31/R32</f>
        <v>0.50132179339583072</v>
      </c>
      <c r="S33" s="73">
        <f t="shared" si="11"/>
        <v>0.52096438572326065</v>
      </c>
      <c r="T33" s="73">
        <f t="shared" si="11"/>
        <v>0.53070944263555175</v>
      </c>
      <c r="U33" s="73">
        <f t="shared" si="11"/>
        <v>0.53275248537425279</v>
      </c>
      <c r="V33" s="73">
        <f t="shared" si="11"/>
        <v>0.53510185208917949</v>
      </c>
      <c r="W33" s="73">
        <f t="shared" si="11"/>
        <v>0.54542815565699965</v>
      </c>
      <c r="X33" s="73">
        <f t="shared" si="11"/>
        <v>0.55047517530909507</v>
      </c>
      <c r="Y33" s="73">
        <f t="shared" si="11"/>
        <v>0.55607288869967586</v>
      </c>
      <c r="Z33" s="73">
        <f t="shared" si="11"/>
        <v>0.56416984294758377</v>
      </c>
      <c r="AA33" s="73">
        <f t="shared" ref="AA33:AG33" si="12">AA31/AA32</f>
        <v>0.57299061259738537</v>
      </c>
      <c r="AB33" s="73">
        <f t="shared" si="12"/>
        <v>0.58011197363856726</v>
      </c>
      <c r="AC33" s="73">
        <f t="shared" si="12"/>
        <v>0.58293803333729344</v>
      </c>
      <c r="AD33" s="73">
        <f t="shared" si="12"/>
        <v>0.58709578953921648</v>
      </c>
      <c r="AE33" s="73">
        <f t="shared" si="12"/>
        <v>0.58912905140513872</v>
      </c>
      <c r="AF33" s="73">
        <f t="shared" si="12"/>
        <v>0.58939050297047213</v>
      </c>
      <c r="AG33" s="73">
        <f t="shared" si="12"/>
        <v>0.58846075997321923</v>
      </c>
    </row>
    <row r="35" spans="1:35" x14ac:dyDescent="0.35">
      <c r="A35" s="13" t="s">
        <v>343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35">
      <c r="A36" s="18" t="s">
        <v>250</v>
      </c>
      <c r="B36" s="73" t="s">
        <v>0</v>
      </c>
      <c r="C36" s="73">
        <v>2020</v>
      </c>
      <c r="D36" s="73">
        <v>2021</v>
      </c>
      <c r="E36" s="73">
        <v>2022</v>
      </c>
      <c r="F36" s="73">
        <v>2023</v>
      </c>
      <c r="G36" s="73">
        <v>2024</v>
      </c>
      <c r="H36" s="73">
        <v>2025</v>
      </c>
      <c r="I36" s="73">
        <v>2026</v>
      </c>
      <c r="J36" s="73">
        <v>2027</v>
      </c>
      <c r="K36" s="73">
        <v>2028</v>
      </c>
      <c r="L36" s="73">
        <v>2029</v>
      </c>
      <c r="M36" s="73">
        <v>2030</v>
      </c>
      <c r="N36" s="73">
        <v>2031</v>
      </c>
      <c r="O36" s="73">
        <v>2032</v>
      </c>
      <c r="P36" s="73">
        <v>2033</v>
      </c>
      <c r="Q36" s="73">
        <v>2034</v>
      </c>
      <c r="R36" s="73">
        <v>2035</v>
      </c>
      <c r="S36" s="73">
        <v>2036</v>
      </c>
      <c r="T36" s="73">
        <v>2037</v>
      </c>
      <c r="U36" s="73">
        <v>2038</v>
      </c>
      <c r="V36" s="73">
        <v>2039</v>
      </c>
      <c r="W36" s="73">
        <v>2040</v>
      </c>
      <c r="X36" s="73">
        <v>2041</v>
      </c>
      <c r="Y36" s="73">
        <v>2042</v>
      </c>
      <c r="Z36" s="73">
        <v>2043</v>
      </c>
      <c r="AA36" s="73">
        <v>2044</v>
      </c>
      <c r="AB36" s="73">
        <v>2045</v>
      </c>
      <c r="AC36" s="73">
        <v>2046</v>
      </c>
      <c r="AD36" s="73">
        <v>2047</v>
      </c>
      <c r="AE36" s="73">
        <v>2048</v>
      </c>
      <c r="AF36" s="73">
        <v>2049</v>
      </c>
      <c r="AG36" s="73">
        <v>2050</v>
      </c>
    </row>
    <row r="37" spans="1:35" x14ac:dyDescent="0.35">
      <c r="A37" s="73" t="s">
        <v>269</v>
      </c>
      <c r="B37" s="73" t="s">
        <v>304</v>
      </c>
      <c r="C37" s="7">
        <f>('Subsidies Paid'!K6+'Subsidies Paid'!M7)*10^9</f>
        <v>300000000</v>
      </c>
      <c r="D37" s="7">
        <f>('Subsidies Paid'!L6+'Subsidies Paid'!N7)*10^9</f>
        <v>0</v>
      </c>
      <c r="E37" s="7">
        <f>('Subsidies Paid'!M6+'Subsidies Paid'!O7)*10^9</f>
        <v>1200000000</v>
      </c>
      <c r="F37" s="7">
        <f>('Subsidies Paid'!N6+'Subsidies Paid'!P7)*10^9</f>
        <v>1200000000</v>
      </c>
      <c r="G37" s="7">
        <f>('Subsidies Paid'!O6+'Subsidies Paid'!Q7)*10^9</f>
        <v>1200000000</v>
      </c>
      <c r="H37" s="7">
        <f>('Subsidies Paid'!P6+'Subsidies Paid'!R7)*10^9</f>
        <v>1200000000</v>
      </c>
      <c r="I37" s="7">
        <f>('Subsidies Paid'!Q6+'Subsidies Paid'!S7)*10^9</f>
        <v>1200000000</v>
      </c>
      <c r="J37" s="7">
        <f>('Subsidies Paid'!R6+'Subsidies Paid'!T7)*10^9</f>
        <v>0</v>
      </c>
      <c r="K37" s="7">
        <f>('Subsidies Paid'!S6+'Subsidies Paid'!U7)*10^9</f>
        <v>0</v>
      </c>
      <c r="L37" s="7">
        <f>('Subsidies Paid'!T6+'Subsidies Paid'!V7)*10^9</f>
        <v>0</v>
      </c>
      <c r="M37" s="7">
        <f>('Subsidies Paid'!U6+'Subsidies Paid'!W7)*10^9</f>
        <v>0</v>
      </c>
      <c r="N37" s="7">
        <f t="shared" ref="N37:AG37" si="13">M37</f>
        <v>0</v>
      </c>
      <c r="O37" s="7">
        <f t="shared" si="13"/>
        <v>0</v>
      </c>
      <c r="P37" s="7">
        <f t="shared" si="13"/>
        <v>0</v>
      </c>
      <c r="Q37" s="7">
        <f t="shared" si="13"/>
        <v>0</v>
      </c>
      <c r="R37" s="7">
        <f t="shared" si="13"/>
        <v>0</v>
      </c>
      <c r="S37" s="7">
        <f t="shared" si="13"/>
        <v>0</v>
      </c>
      <c r="T37" s="7">
        <f t="shared" si="13"/>
        <v>0</v>
      </c>
      <c r="U37" s="7">
        <f t="shared" si="13"/>
        <v>0</v>
      </c>
      <c r="V37" s="7">
        <f t="shared" si="13"/>
        <v>0</v>
      </c>
      <c r="W37" s="7">
        <f t="shared" si="13"/>
        <v>0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7">
        <f t="shared" si="13"/>
        <v>0</v>
      </c>
      <c r="AB37" s="7">
        <f t="shared" si="13"/>
        <v>0</v>
      </c>
      <c r="AC37" s="7">
        <f t="shared" si="13"/>
        <v>0</v>
      </c>
      <c r="AD37" s="7">
        <f t="shared" si="13"/>
        <v>0</v>
      </c>
      <c r="AE37" s="7">
        <f t="shared" si="13"/>
        <v>0</v>
      </c>
      <c r="AF37" s="7">
        <f t="shared" si="13"/>
        <v>0</v>
      </c>
      <c r="AG37" s="7">
        <f t="shared" si="13"/>
        <v>0</v>
      </c>
      <c r="AH37" s="7"/>
      <c r="AI37" s="7"/>
    </row>
    <row r="38" spans="1:35" x14ac:dyDescent="0.35">
      <c r="A38" s="73" t="s">
        <v>270</v>
      </c>
      <c r="B38" s="79" t="s">
        <v>686</v>
      </c>
      <c r="C38" s="7">
        <f>INDEX('AEO21 Table 8'!22:22,MATCH(Calculations!C36,'AEO21 Table 8'!13:13,0))*10^6</f>
        <v>784792236</v>
      </c>
      <c r="D38" s="7">
        <f>INDEX('AEO22 Table 8'!22:22,MATCH(Calculations!D36,'AEO22 Table 8'!13:13,0))*10^6</f>
        <v>777682190</v>
      </c>
      <c r="E38" s="7">
        <f>INDEX('AEO22 Table 8'!22:22,MATCH(Calculations!E36,'AEO22 Table 8'!13:13,0))*10^6</f>
        <v>783615601</v>
      </c>
      <c r="F38" s="7">
        <f>INDEX('AEO22 Table 8'!22:22,MATCH(Calculations!F36,'AEO22 Table 8'!13:13,0))*10^6</f>
        <v>785479919</v>
      </c>
      <c r="G38" s="7">
        <f>INDEX('AEO22 Table 8'!22:22,MATCH(Calculations!G36,'AEO22 Table 8'!13:13,0))*10^6</f>
        <v>788973083</v>
      </c>
      <c r="H38" s="7">
        <f>INDEX('AEO22 Table 8'!22:22,MATCH(Calculations!H36,'AEO22 Table 8'!13:13,0))*10^6</f>
        <v>781775940</v>
      </c>
      <c r="I38" s="7">
        <f>INDEX('AEO22 Table 8'!22:22,MATCH(Calculations!I36,'AEO22 Table 8'!13:13,0))*10^6</f>
        <v>773335144</v>
      </c>
      <c r="J38" s="7">
        <f>INDEX('AEO22 Table 8'!22:22,MATCH(Calculations!J36,'AEO22 Table 8'!13:13,0))*10^6</f>
        <v>759403198</v>
      </c>
      <c r="K38" s="7">
        <f>INDEX('AEO22 Table 8'!22:22,MATCH(Calculations!K36,'AEO22 Table 8'!13:13,0))*10^6</f>
        <v>721808838</v>
      </c>
      <c r="L38" s="7">
        <f>INDEX('AEO22 Table 8'!22:22,MATCH(Calculations!L36,'AEO22 Table 8'!13:13,0))*10^6</f>
        <v>715159424</v>
      </c>
      <c r="M38" s="7">
        <f>INDEX('AEO22 Table 8'!22:22,MATCH(Calculations!M36,'AEO22 Table 8'!13:13,0))*10^6</f>
        <v>707001709</v>
      </c>
      <c r="N38" s="7">
        <f>INDEX('AEO22 Table 8'!22:22,MATCH(Calculations!N36,'AEO22 Table 8'!13:13,0))*10^6</f>
        <v>708094971</v>
      </c>
      <c r="O38" s="7">
        <f>INDEX('AEO22 Table 8'!22:22,MATCH(Calculations!O36,'AEO22 Table 8'!13:13,0))*10^6</f>
        <v>708853394</v>
      </c>
      <c r="P38" s="7">
        <f>INDEX('AEO22 Table 8'!22:22,MATCH(Calculations!P36,'AEO22 Table 8'!13:13,0))*10^6</f>
        <v>668132751</v>
      </c>
      <c r="Q38" s="7">
        <f>INDEX('AEO22 Table 8'!22:22,MATCH(Calculations!Q36,'AEO22 Table 8'!13:13,0))*10^6</f>
        <v>668827271</v>
      </c>
      <c r="R38" s="7">
        <f>INDEX('AEO22 Table 8'!22:22,MATCH(Calculations!R36,'AEO22 Table 8'!13:13,0))*10^6</f>
        <v>670232300</v>
      </c>
      <c r="S38" s="7">
        <f>INDEX('AEO22 Table 8'!22:22,MATCH(Calculations!S36,'AEO22 Table 8'!13:13,0))*10^6</f>
        <v>671276855</v>
      </c>
      <c r="T38" s="7">
        <f>INDEX('AEO22 Table 8'!22:22,MATCH(Calculations!T36,'AEO22 Table 8'!13:13,0))*10^6</f>
        <v>665094849</v>
      </c>
      <c r="U38" s="7">
        <f>INDEX('AEO22 Table 8'!22:22,MATCH(Calculations!U36,'AEO22 Table 8'!13:13,0))*10^6</f>
        <v>665305420</v>
      </c>
      <c r="V38" s="7">
        <f>INDEX('AEO22 Table 8'!22:22,MATCH(Calculations!V36,'AEO22 Table 8'!13:13,0))*10^6</f>
        <v>664896606</v>
      </c>
      <c r="W38" s="7">
        <f>INDEX('AEO22 Table 8'!22:22,MATCH(Calculations!W36,'AEO22 Table 8'!13:13,0))*10^6</f>
        <v>665355957</v>
      </c>
      <c r="X38" s="7">
        <f>INDEX('AEO22 Table 8'!22:22,MATCH(Calculations!X36,'AEO22 Table 8'!13:13,0))*10^6</f>
        <v>666541321</v>
      </c>
      <c r="Y38" s="7">
        <f>INDEX('AEO22 Table 8'!22:22,MATCH(Calculations!Y36,'AEO22 Table 8'!13:13,0))*10^6</f>
        <v>667808411</v>
      </c>
      <c r="Z38" s="7">
        <f>INDEX('AEO22 Table 8'!22:22,MATCH(Calculations!Z36,'AEO22 Table 8'!13:13,0))*10^6</f>
        <v>668674927</v>
      </c>
      <c r="AA38" s="7">
        <f>INDEX('AEO22 Table 8'!22:22,MATCH(Calculations!AA36,'AEO22 Table 8'!13:13,0))*10^6</f>
        <v>669437256</v>
      </c>
      <c r="AB38" s="7">
        <f>INDEX('AEO22 Table 8'!22:22,MATCH(Calculations!AB36,'AEO22 Table 8'!13:13,0))*10^6</f>
        <v>670255371</v>
      </c>
      <c r="AC38" s="7">
        <f>INDEX('AEO22 Table 8'!22:22,MATCH(Calculations!AC36,'AEO22 Table 8'!13:13,0))*10^6</f>
        <v>670682373</v>
      </c>
      <c r="AD38" s="7">
        <f>INDEX('AEO22 Table 8'!22:22,MATCH(Calculations!AD36,'AEO22 Table 8'!13:13,0))*10^6</f>
        <v>671107910</v>
      </c>
      <c r="AE38" s="7">
        <f>INDEX('AEO22 Table 8'!22:22,MATCH(Calculations!AE36,'AEO22 Table 8'!13:13,0))*10^6</f>
        <v>661607788</v>
      </c>
      <c r="AF38" s="7">
        <f>INDEX('AEO22 Table 8'!22:22,MATCH(Calculations!AF36,'AEO22 Table 8'!13:13,0))*10^6</f>
        <v>661928955</v>
      </c>
      <c r="AG38" s="7">
        <f>INDEX('AEO22 Table 8'!22:22,MATCH(Calculations!AG36,'AEO22 Table 8'!13:13,0))*10^6</f>
        <v>662392517</v>
      </c>
      <c r="AH38" s="7"/>
      <c r="AI38" s="7"/>
    </row>
    <row r="39" spans="1:35" x14ac:dyDescent="0.35">
      <c r="A39" s="73" t="s">
        <v>267</v>
      </c>
      <c r="C39" s="73">
        <f t="shared" ref="C39:O39" si="14">C37/C38</f>
        <v>0.3822667786942785</v>
      </c>
      <c r="D39" s="73">
        <f t="shared" si="14"/>
        <v>0</v>
      </c>
      <c r="E39" s="73">
        <f t="shared" si="14"/>
        <v>1.5313630796383289</v>
      </c>
      <c r="F39" s="73">
        <f t="shared" si="14"/>
        <v>1.5277284256072752</v>
      </c>
      <c r="G39" s="73">
        <f t="shared" si="14"/>
        <v>1.5209644357410861</v>
      </c>
      <c r="H39" s="73">
        <f t="shared" si="14"/>
        <v>1.5349666555356001</v>
      </c>
      <c r="I39" s="73">
        <f t="shared" si="14"/>
        <v>1.5517205047647491</v>
      </c>
      <c r="J39" s="73">
        <f t="shared" si="14"/>
        <v>0</v>
      </c>
      <c r="K39" s="73">
        <f t="shared" si="14"/>
        <v>0</v>
      </c>
      <c r="L39" s="73">
        <f t="shared" si="14"/>
        <v>0</v>
      </c>
      <c r="M39" s="73">
        <f t="shared" si="14"/>
        <v>0</v>
      </c>
      <c r="N39" s="73">
        <f t="shared" si="14"/>
        <v>0</v>
      </c>
      <c r="O39" s="73">
        <f t="shared" si="14"/>
        <v>0</v>
      </c>
      <c r="P39" s="73">
        <f t="shared" ref="P39:Z39" si="15">P37/P38</f>
        <v>0</v>
      </c>
      <c r="Q39" s="73">
        <f t="shared" si="15"/>
        <v>0</v>
      </c>
      <c r="R39" s="73">
        <f t="shared" si="15"/>
        <v>0</v>
      </c>
      <c r="S39" s="73">
        <f t="shared" si="15"/>
        <v>0</v>
      </c>
      <c r="T39" s="73">
        <f t="shared" si="15"/>
        <v>0</v>
      </c>
      <c r="U39" s="73">
        <f t="shared" si="15"/>
        <v>0</v>
      </c>
      <c r="V39" s="73">
        <f t="shared" si="15"/>
        <v>0</v>
      </c>
      <c r="W39" s="73">
        <f t="shared" si="15"/>
        <v>0</v>
      </c>
      <c r="X39" s="73">
        <f t="shared" si="15"/>
        <v>0</v>
      </c>
      <c r="Y39" s="73">
        <f t="shared" si="15"/>
        <v>0</v>
      </c>
      <c r="Z39" s="73">
        <f t="shared" si="15"/>
        <v>0</v>
      </c>
      <c r="AA39" s="73">
        <f t="shared" ref="AA39:AG39" si="16">AA37/AA38</f>
        <v>0</v>
      </c>
      <c r="AB39" s="73">
        <f t="shared" si="16"/>
        <v>0</v>
      </c>
      <c r="AC39" s="73">
        <f t="shared" si="16"/>
        <v>0</v>
      </c>
      <c r="AD39" s="73">
        <f t="shared" si="16"/>
        <v>0</v>
      </c>
      <c r="AE39" s="73">
        <f t="shared" si="16"/>
        <v>0</v>
      </c>
      <c r="AF39" s="73">
        <f t="shared" si="16"/>
        <v>0</v>
      </c>
      <c r="AG39" s="73">
        <f t="shared" si="16"/>
        <v>0</v>
      </c>
    </row>
    <row r="41" spans="1:35" x14ac:dyDescent="0.35">
      <c r="A41" s="15" t="s">
        <v>268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35">
      <c r="A42" s="13" t="s">
        <v>232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3.9" customHeight="1" x14ac:dyDescent="0.35">
      <c r="A43" s="18" t="s">
        <v>240</v>
      </c>
      <c r="B43" s="73" t="s">
        <v>0</v>
      </c>
      <c r="C43" s="73">
        <v>2020</v>
      </c>
      <c r="D43" s="73">
        <v>2021</v>
      </c>
      <c r="E43" s="73">
        <v>2022</v>
      </c>
      <c r="F43" s="73">
        <v>2023</v>
      </c>
      <c r="G43" s="73">
        <v>2024</v>
      </c>
      <c r="H43" s="73">
        <v>2025</v>
      </c>
      <c r="I43" s="73">
        <v>2026</v>
      </c>
      <c r="J43" s="73">
        <v>2027</v>
      </c>
      <c r="K43" s="73">
        <v>2028</v>
      </c>
      <c r="L43" s="73">
        <v>2029</v>
      </c>
      <c r="M43" s="73">
        <v>2030</v>
      </c>
      <c r="N43" s="73">
        <v>2031</v>
      </c>
      <c r="O43" s="73">
        <v>2032</v>
      </c>
      <c r="P43" s="73">
        <v>2033</v>
      </c>
      <c r="Q43" s="73">
        <v>2034</v>
      </c>
      <c r="R43" s="73">
        <v>2035</v>
      </c>
      <c r="S43" s="73">
        <v>2036</v>
      </c>
      <c r="T43" s="73">
        <v>2037</v>
      </c>
      <c r="U43" s="73">
        <v>2038</v>
      </c>
      <c r="V43" s="73">
        <v>2039</v>
      </c>
      <c r="W43" s="73">
        <v>2040</v>
      </c>
      <c r="X43" s="73">
        <v>2041</v>
      </c>
      <c r="Y43" s="73">
        <v>2042</v>
      </c>
      <c r="Z43" s="73">
        <v>2043</v>
      </c>
      <c r="AA43" s="73">
        <v>2044</v>
      </c>
      <c r="AB43" s="73">
        <v>2045</v>
      </c>
      <c r="AC43" s="73">
        <v>2046</v>
      </c>
      <c r="AD43" s="73">
        <v>2047</v>
      </c>
      <c r="AE43" s="73">
        <v>2048</v>
      </c>
      <c r="AF43" s="73">
        <v>2049</v>
      </c>
      <c r="AG43" s="73">
        <v>2050</v>
      </c>
    </row>
    <row r="44" spans="1:35" x14ac:dyDescent="0.35">
      <c r="A44" s="73" t="s">
        <v>273</v>
      </c>
      <c r="B44" s="73" t="s">
        <v>304</v>
      </c>
      <c r="C44" s="7">
        <f>'Subsidies Paid'!K15*10^9</f>
        <v>100000000</v>
      </c>
      <c r="D44" s="7">
        <f>C44</f>
        <v>100000000</v>
      </c>
      <c r="E44" s="7">
        <f t="shared" ref="E44:AG44" si="17">D44</f>
        <v>100000000</v>
      </c>
      <c r="F44" s="7">
        <f t="shared" si="17"/>
        <v>100000000</v>
      </c>
      <c r="G44" s="7">
        <f t="shared" si="17"/>
        <v>100000000</v>
      </c>
      <c r="H44" s="7">
        <f t="shared" si="17"/>
        <v>100000000</v>
      </c>
      <c r="I44" s="7">
        <f t="shared" si="17"/>
        <v>100000000</v>
      </c>
      <c r="J44" s="7">
        <f t="shared" si="17"/>
        <v>100000000</v>
      </c>
      <c r="K44" s="7">
        <f t="shared" si="17"/>
        <v>100000000</v>
      </c>
      <c r="L44" s="7">
        <f t="shared" si="17"/>
        <v>100000000</v>
      </c>
      <c r="M44" s="7">
        <f t="shared" si="17"/>
        <v>100000000</v>
      </c>
      <c r="N44" s="7">
        <f t="shared" si="17"/>
        <v>100000000</v>
      </c>
      <c r="O44" s="7">
        <f t="shared" si="17"/>
        <v>100000000</v>
      </c>
      <c r="P44" s="7">
        <f t="shared" si="17"/>
        <v>100000000</v>
      </c>
      <c r="Q44" s="7">
        <f t="shared" si="17"/>
        <v>100000000</v>
      </c>
      <c r="R44" s="7">
        <f t="shared" si="17"/>
        <v>100000000</v>
      </c>
      <c r="S44" s="7">
        <f t="shared" si="17"/>
        <v>100000000</v>
      </c>
      <c r="T44" s="7">
        <f t="shared" si="17"/>
        <v>100000000</v>
      </c>
      <c r="U44" s="7">
        <f t="shared" si="17"/>
        <v>100000000</v>
      </c>
      <c r="V44" s="7">
        <f t="shared" si="17"/>
        <v>100000000</v>
      </c>
      <c r="W44" s="7">
        <f t="shared" si="17"/>
        <v>100000000</v>
      </c>
      <c r="X44" s="7">
        <f t="shared" si="17"/>
        <v>100000000</v>
      </c>
      <c r="Y44" s="7">
        <f t="shared" si="17"/>
        <v>100000000</v>
      </c>
      <c r="Z44" s="7">
        <f t="shared" si="17"/>
        <v>100000000</v>
      </c>
      <c r="AA44" s="7">
        <f t="shared" si="17"/>
        <v>100000000</v>
      </c>
      <c r="AB44" s="7">
        <f t="shared" si="17"/>
        <v>100000000</v>
      </c>
      <c r="AC44" s="7">
        <f t="shared" si="17"/>
        <v>100000000</v>
      </c>
      <c r="AD44" s="7">
        <f t="shared" si="17"/>
        <v>100000000</v>
      </c>
      <c r="AE44" s="7">
        <f t="shared" si="17"/>
        <v>100000000</v>
      </c>
      <c r="AF44" s="7">
        <f t="shared" si="17"/>
        <v>100000000</v>
      </c>
      <c r="AG44" s="7">
        <f t="shared" si="17"/>
        <v>100000000</v>
      </c>
      <c r="AH44" s="7"/>
      <c r="AI44" s="7"/>
    </row>
    <row r="45" spans="1:35" x14ac:dyDescent="0.35">
      <c r="A45" s="73" t="s">
        <v>274</v>
      </c>
      <c r="B45" s="73" t="s">
        <v>687</v>
      </c>
      <c r="C45" s="7">
        <f>INDEX('AEO21 Table 1'!19:19,MATCH(Calculations!C43,'AEO21 Table 1'!13:13,0))*10^15</f>
        <v>1.0784114E+16</v>
      </c>
      <c r="D45" s="7">
        <f>INDEX('AEO22 Table 1'!19:19,MATCH(Calculations!D43,'AEO22 Table 1'!13:13,0))*10^15</f>
        <v>1.3080795E+16</v>
      </c>
      <c r="E45" s="7">
        <f>INDEX('AEO22 Table 1'!19:19,MATCH(Calculations!E43,'AEO22 Table 1'!13:13,0))*10^15</f>
        <v>1.2697872E+16</v>
      </c>
      <c r="F45" s="7">
        <f>INDEX('AEO22 Table 1'!19:19,MATCH(Calculations!F43,'AEO22 Table 1'!13:13,0))*10^15</f>
        <v>1.305766E+16</v>
      </c>
      <c r="G45" s="7">
        <f>INDEX('AEO22 Table 1'!19:19,MATCH(Calculations!G43,'AEO22 Table 1'!13:13,0))*10^15</f>
        <v>1.1547979E+16</v>
      </c>
      <c r="H45" s="7">
        <f>INDEX('AEO22 Table 1'!19:19,MATCH(Calculations!H43,'AEO22 Table 1'!13:13,0))*10^15</f>
        <v>1.1248151E+16</v>
      </c>
      <c r="I45" s="7">
        <f>INDEX('AEO22 Table 1'!19:19,MATCH(Calculations!I43,'AEO22 Table 1'!13:13,0))*10^15</f>
        <v>1.1334068E+16</v>
      </c>
      <c r="J45" s="7">
        <f>INDEX('AEO22 Table 1'!19:19,MATCH(Calculations!J43,'AEO22 Table 1'!13:13,0))*10^15</f>
        <v>1.1198977E+16</v>
      </c>
      <c r="K45" s="7">
        <f>INDEX('AEO22 Table 1'!19:19,MATCH(Calculations!K43,'AEO22 Table 1'!13:13,0))*10^15</f>
        <v>1.1104506E+16</v>
      </c>
      <c r="L45" s="7">
        <f>INDEX('AEO22 Table 1'!19:19,MATCH(Calculations!L43,'AEO22 Table 1'!13:13,0))*10^15</f>
        <v>1.0842525E+16</v>
      </c>
      <c r="M45" s="7">
        <f>INDEX('AEO22 Table 1'!19:19,MATCH(Calculations!M43,'AEO22 Table 1'!13:13,0))*10^15</f>
        <v>1.0713126E+16</v>
      </c>
      <c r="N45" s="7">
        <f>INDEX('AEO22 Table 1'!19:19,MATCH(Calculations!N43,'AEO22 Table 1'!13:13,0))*10^15</f>
        <v>1.0645558E+16</v>
      </c>
      <c r="O45" s="7">
        <f>INDEX('AEO22 Table 1'!19:19,MATCH(Calculations!O43,'AEO22 Table 1'!13:13,0))*10^15</f>
        <v>1.0560084E+16</v>
      </c>
      <c r="P45" s="7">
        <f>INDEX('AEO22 Table 1'!19:19,MATCH(Calculations!P43,'AEO22 Table 1'!13:13,0))*10^15</f>
        <v>1.0560112E+16</v>
      </c>
      <c r="Q45" s="7">
        <f>INDEX('AEO22 Table 1'!19:19,MATCH(Calculations!Q43,'AEO22 Table 1'!13:13,0))*10^15</f>
        <v>1.0136657E+16</v>
      </c>
      <c r="R45" s="7">
        <f>INDEX('AEO22 Table 1'!19:19,MATCH(Calculations!R43,'AEO22 Table 1'!13:13,0))*10^15</f>
        <v>9990791000000000</v>
      </c>
      <c r="S45" s="7">
        <f>INDEX('AEO22 Table 1'!19:19,MATCH(Calculations!S43,'AEO22 Table 1'!13:13,0))*10^15</f>
        <v>9732625000000000</v>
      </c>
      <c r="T45" s="7">
        <f>INDEX('AEO22 Table 1'!19:19,MATCH(Calculations!T43,'AEO22 Table 1'!13:13,0))*10^15</f>
        <v>9617750000000000</v>
      </c>
      <c r="U45" s="7">
        <f>INDEX('AEO22 Table 1'!19:19,MATCH(Calculations!U43,'AEO22 Table 1'!13:13,0))*10^15</f>
        <v>9623413000000000</v>
      </c>
      <c r="V45" s="7">
        <f>INDEX('AEO22 Table 1'!19:19,MATCH(Calculations!V43,'AEO22 Table 1'!13:13,0))*10^15</f>
        <v>9556143000000000</v>
      </c>
      <c r="W45" s="7">
        <f>INDEX('AEO22 Table 1'!19:19,MATCH(Calculations!W43,'AEO22 Table 1'!13:13,0))*10^15</f>
        <v>9459515000000000</v>
      </c>
      <c r="X45" s="7">
        <f>INDEX('AEO22 Table 1'!19:19,MATCH(Calculations!X43,'AEO22 Table 1'!13:13,0))*10^15</f>
        <v>9393283000000000</v>
      </c>
      <c r="Y45" s="7">
        <f>INDEX('AEO22 Table 1'!19:19,MATCH(Calculations!Y43,'AEO22 Table 1'!13:13,0))*10^15</f>
        <v>9346779000000000</v>
      </c>
      <c r="Z45" s="7">
        <f>INDEX('AEO22 Table 1'!19:19,MATCH(Calculations!Z43,'AEO22 Table 1'!13:13,0))*10^15</f>
        <v>9226521000000000</v>
      </c>
      <c r="AA45" s="7">
        <f>INDEX('AEO22 Table 1'!19:19,MATCH(Calculations!AA43,'AEO22 Table 1'!13:13,0))*10^15</f>
        <v>9147988000000000</v>
      </c>
      <c r="AB45" s="7">
        <f>INDEX('AEO22 Table 1'!19:19,MATCH(Calculations!AB43,'AEO22 Table 1'!13:13,0))*10^15</f>
        <v>9083104000000000</v>
      </c>
      <c r="AC45" s="7">
        <f>INDEX('AEO22 Table 1'!19:19,MATCH(Calculations!AC43,'AEO22 Table 1'!13:13,0))*10^15</f>
        <v>9039000000000000</v>
      </c>
      <c r="AD45" s="7">
        <f>INDEX('AEO22 Table 1'!19:19,MATCH(Calculations!AD43,'AEO22 Table 1'!13:13,0))*10^15</f>
        <v>8990652000000001</v>
      </c>
      <c r="AE45" s="7">
        <f>INDEX('AEO22 Table 1'!19:19,MATCH(Calculations!AE43,'AEO22 Table 1'!13:13,0))*10^15</f>
        <v>8989613000000000</v>
      </c>
      <c r="AF45" s="7">
        <f>INDEX('AEO22 Table 1'!19:19,MATCH(Calculations!AF43,'AEO22 Table 1'!13:13,0))*10^15</f>
        <v>8989715000000000</v>
      </c>
      <c r="AG45" s="7">
        <f>INDEX('AEO22 Table 1'!19:19,MATCH(Calculations!AG43,'AEO22 Table 1'!13:13,0))*10^15</f>
        <v>9012465000000000</v>
      </c>
      <c r="AH45" s="7"/>
      <c r="AI45" s="7"/>
    </row>
    <row r="46" spans="1:35" x14ac:dyDescent="0.35">
      <c r="A46" s="73" t="s">
        <v>290</v>
      </c>
      <c r="C46" s="73">
        <f t="shared" ref="C46:O46" si="18">C44/C45</f>
        <v>9.2728990068168788E-9</v>
      </c>
      <c r="D46" s="7">
        <f>D44/D45</f>
        <v>7.6447952895829349E-9</v>
      </c>
      <c r="E46" s="73">
        <f t="shared" si="18"/>
        <v>7.8753353317784266E-9</v>
      </c>
      <c r="F46" s="73">
        <f t="shared" si="18"/>
        <v>7.6583400088530418E-9</v>
      </c>
      <c r="G46" s="73">
        <f t="shared" si="18"/>
        <v>8.6595238872533452E-9</v>
      </c>
      <c r="H46" s="73">
        <f t="shared" si="18"/>
        <v>8.8903500673132861E-9</v>
      </c>
      <c r="I46" s="73">
        <f t="shared" si="18"/>
        <v>8.8229574765212281E-9</v>
      </c>
      <c r="J46" s="73">
        <f t="shared" si="18"/>
        <v>8.9293870324048346E-9</v>
      </c>
      <c r="K46" s="73">
        <f t="shared" si="18"/>
        <v>9.0053533223359961E-9</v>
      </c>
      <c r="L46" s="73">
        <f t="shared" si="18"/>
        <v>9.2229439175837733E-9</v>
      </c>
      <c r="M46" s="73">
        <f t="shared" si="18"/>
        <v>9.3343436826935483E-9</v>
      </c>
      <c r="N46" s="73">
        <f t="shared" si="18"/>
        <v>9.3935893261771721E-9</v>
      </c>
      <c r="O46" s="73">
        <f t="shared" si="18"/>
        <v>9.4696216431611725E-9</v>
      </c>
      <c r="P46" s="73">
        <f t="shared" ref="P46:AG46" si="19">P44/P45</f>
        <v>9.4695965345822097E-9</v>
      </c>
      <c r="Q46" s="73">
        <f t="shared" si="19"/>
        <v>9.8651853367436627E-9</v>
      </c>
      <c r="R46" s="73">
        <f t="shared" si="19"/>
        <v>1.0009217488385054E-8</v>
      </c>
      <c r="S46" s="73">
        <f t="shared" si="19"/>
        <v>1.0274720334955883E-8</v>
      </c>
      <c r="T46" s="73">
        <f t="shared" si="19"/>
        <v>1.0397442229211614E-8</v>
      </c>
      <c r="U46" s="73">
        <f t="shared" si="19"/>
        <v>1.0391323743457752E-8</v>
      </c>
      <c r="V46" s="73">
        <f t="shared" si="19"/>
        <v>1.0464472957342726E-8</v>
      </c>
      <c r="W46" s="73">
        <f t="shared" si="19"/>
        <v>1.057136650240525E-8</v>
      </c>
      <c r="X46" s="73">
        <f t="shared" si="19"/>
        <v>1.0645905164360532E-8</v>
      </c>
      <c r="Y46" s="73">
        <f t="shared" si="19"/>
        <v>1.0698872841649514E-8</v>
      </c>
      <c r="Z46" s="73">
        <f t="shared" si="19"/>
        <v>1.0838321399799557E-8</v>
      </c>
      <c r="AA46" s="73">
        <f t="shared" si="19"/>
        <v>1.0931365454349088E-8</v>
      </c>
      <c r="AB46" s="73">
        <f t="shared" si="19"/>
        <v>1.1009452275345521E-8</v>
      </c>
      <c r="AC46" s="73">
        <f t="shared" si="19"/>
        <v>1.1063170704723973E-8</v>
      </c>
      <c r="AD46" s="73">
        <f t="shared" si="19"/>
        <v>1.1122663851297991E-8</v>
      </c>
      <c r="AE46" s="73">
        <f t="shared" si="19"/>
        <v>1.1123949384695426E-8</v>
      </c>
      <c r="AF46" s="73">
        <f t="shared" si="19"/>
        <v>1.1123823169032612E-8</v>
      </c>
      <c r="AG46" s="73">
        <f t="shared" si="19"/>
        <v>1.109574350635481E-8</v>
      </c>
    </row>
    <row r="48" spans="1:35" x14ac:dyDescent="0.35">
      <c r="A48" s="18" t="s">
        <v>253</v>
      </c>
    </row>
    <row r="49" spans="1:35" x14ac:dyDescent="0.35">
      <c r="A49" s="73" t="s">
        <v>273</v>
      </c>
      <c r="B49" s="73" t="s">
        <v>304</v>
      </c>
      <c r="C49" s="50">
        <f>'Subsidies Paid'!H14</f>
        <v>53000000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35">
      <c r="A50" s="73" t="s">
        <v>274</v>
      </c>
      <c r="B50" s="73" t="s">
        <v>265</v>
      </c>
      <c r="C50" s="50">
        <f>INDEX('AEO21 Table 1'!19:19,MATCH(Calculations!C43,'AEO21 Table 1'!13:13,0))*10^15</f>
        <v>1.0784114E+16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35">
      <c r="A51" s="73" t="s">
        <v>290</v>
      </c>
      <c r="C51" s="7">
        <f>C49/C50</f>
        <v>4.9146364736129455E-9</v>
      </c>
      <c r="D51" s="7">
        <f>C51</f>
        <v>4.9146364736129455E-9</v>
      </c>
      <c r="E51" s="7">
        <f>D51</f>
        <v>4.9146364736129455E-9</v>
      </c>
      <c r="F51" s="73">
        <f t="shared" ref="F51:AG51" si="20">E51</f>
        <v>4.9146364736129455E-9</v>
      </c>
      <c r="G51" s="73">
        <f t="shared" si="20"/>
        <v>4.9146364736129455E-9</v>
      </c>
      <c r="H51" s="73">
        <f t="shared" si="20"/>
        <v>4.9146364736129455E-9</v>
      </c>
      <c r="I51" s="73">
        <f t="shared" si="20"/>
        <v>4.9146364736129455E-9</v>
      </c>
      <c r="J51" s="73">
        <f t="shared" si="20"/>
        <v>4.9146364736129455E-9</v>
      </c>
      <c r="K51" s="73">
        <f t="shared" si="20"/>
        <v>4.9146364736129455E-9</v>
      </c>
      <c r="L51" s="73">
        <f t="shared" si="20"/>
        <v>4.9146364736129455E-9</v>
      </c>
      <c r="M51" s="73">
        <f t="shared" si="20"/>
        <v>4.9146364736129455E-9</v>
      </c>
      <c r="N51" s="73">
        <f t="shared" si="20"/>
        <v>4.9146364736129455E-9</v>
      </c>
      <c r="O51" s="73">
        <f t="shared" si="20"/>
        <v>4.9146364736129455E-9</v>
      </c>
      <c r="P51" s="73">
        <f t="shared" si="20"/>
        <v>4.9146364736129455E-9</v>
      </c>
      <c r="Q51" s="73">
        <f t="shared" si="20"/>
        <v>4.9146364736129455E-9</v>
      </c>
      <c r="R51" s="73">
        <f t="shared" si="20"/>
        <v>4.9146364736129455E-9</v>
      </c>
      <c r="S51" s="73">
        <f t="shared" si="20"/>
        <v>4.9146364736129455E-9</v>
      </c>
      <c r="T51" s="73">
        <f t="shared" si="20"/>
        <v>4.9146364736129455E-9</v>
      </c>
      <c r="U51" s="73">
        <f t="shared" si="20"/>
        <v>4.9146364736129455E-9</v>
      </c>
      <c r="V51" s="73">
        <f t="shared" si="20"/>
        <v>4.9146364736129455E-9</v>
      </c>
      <c r="W51" s="73">
        <f t="shared" si="20"/>
        <v>4.9146364736129455E-9</v>
      </c>
      <c r="X51" s="73">
        <f t="shared" si="20"/>
        <v>4.9146364736129455E-9</v>
      </c>
      <c r="Y51" s="73">
        <f t="shared" si="20"/>
        <v>4.9146364736129455E-9</v>
      </c>
      <c r="Z51" s="73">
        <f t="shared" si="20"/>
        <v>4.9146364736129455E-9</v>
      </c>
      <c r="AA51" s="73">
        <f t="shared" si="20"/>
        <v>4.9146364736129455E-9</v>
      </c>
      <c r="AB51" s="73">
        <f t="shared" si="20"/>
        <v>4.9146364736129455E-9</v>
      </c>
      <c r="AC51" s="73">
        <f t="shared" si="20"/>
        <v>4.9146364736129455E-9</v>
      </c>
      <c r="AD51" s="73">
        <f t="shared" si="20"/>
        <v>4.9146364736129455E-9</v>
      </c>
      <c r="AE51" s="73">
        <f t="shared" si="20"/>
        <v>4.9146364736129455E-9</v>
      </c>
      <c r="AF51" s="73">
        <f t="shared" si="20"/>
        <v>4.9146364736129455E-9</v>
      </c>
      <c r="AG51" s="73">
        <f t="shared" si="20"/>
        <v>4.9146364736129455E-9</v>
      </c>
    </row>
    <row r="53" spans="1:35" x14ac:dyDescent="0.35">
      <c r="A53" s="13" t="s">
        <v>275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35">
      <c r="A54" s="20" t="s">
        <v>30</v>
      </c>
      <c r="B54" s="73" t="s">
        <v>0</v>
      </c>
      <c r="C54" s="73">
        <v>2020</v>
      </c>
      <c r="D54" s="73">
        <v>2021</v>
      </c>
      <c r="E54" s="73">
        <v>2022</v>
      </c>
      <c r="F54" s="73">
        <v>2023</v>
      </c>
      <c r="G54" s="73">
        <v>2024</v>
      </c>
      <c r="H54" s="73">
        <v>2025</v>
      </c>
      <c r="I54" s="73">
        <v>2026</v>
      </c>
      <c r="J54" s="73">
        <v>2027</v>
      </c>
      <c r="K54" s="73">
        <v>2028</v>
      </c>
      <c r="L54" s="73">
        <v>2029</v>
      </c>
      <c r="M54" s="73">
        <v>2030</v>
      </c>
      <c r="N54" s="73">
        <v>2031</v>
      </c>
      <c r="O54" s="73">
        <v>2032</v>
      </c>
      <c r="P54" s="73">
        <v>2033</v>
      </c>
      <c r="Q54" s="73">
        <v>2034</v>
      </c>
      <c r="R54" s="73">
        <v>2035</v>
      </c>
      <c r="S54" s="73">
        <v>2036</v>
      </c>
      <c r="T54" s="73">
        <v>2037</v>
      </c>
      <c r="U54" s="73">
        <v>2038</v>
      </c>
      <c r="V54" s="73">
        <v>2039</v>
      </c>
      <c r="W54" s="73">
        <v>2040</v>
      </c>
      <c r="X54" s="73">
        <v>2041</v>
      </c>
      <c r="Y54" s="73">
        <v>2042</v>
      </c>
      <c r="Z54" s="73">
        <v>2043</v>
      </c>
      <c r="AA54" s="73">
        <v>2044</v>
      </c>
      <c r="AB54" s="73">
        <v>2045</v>
      </c>
      <c r="AC54" s="73">
        <v>2046</v>
      </c>
      <c r="AD54" s="73">
        <v>2047</v>
      </c>
      <c r="AE54" s="73">
        <v>2048</v>
      </c>
      <c r="AF54" s="73">
        <v>2049</v>
      </c>
      <c r="AG54" s="73">
        <v>2050</v>
      </c>
    </row>
    <row r="55" spans="1:35" x14ac:dyDescent="0.35">
      <c r="A55" s="73" t="s">
        <v>282</v>
      </c>
      <c r="B55" s="73" t="s">
        <v>304</v>
      </c>
      <c r="C55" s="7">
        <f>'Subsidies Paid'!J17*10^9</f>
        <v>1620000000.0000002</v>
      </c>
      <c r="D55" s="7">
        <f>C55</f>
        <v>1620000000.0000002</v>
      </c>
      <c r="E55" s="7">
        <f t="shared" ref="E55:AG55" si="21">D55</f>
        <v>1620000000.0000002</v>
      </c>
      <c r="F55" s="7">
        <f t="shared" si="21"/>
        <v>1620000000.0000002</v>
      </c>
      <c r="G55" s="7">
        <f t="shared" si="21"/>
        <v>1620000000.0000002</v>
      </c>
      <c r="H55" s="7">
        <f t="shared" si="21"/>
        <v>1620000000.0000002</v>
      </c>
      <c r="I55" s="7">
        <f t="shared" si="21"/>
        <v>1620000000.0000002</v>
      </c>
      <c r="J55" s="7">
        <f t="shared" si="21"/>
        <v>1620000000.0000002</v>
      </c>
      <c r="K55" s="7">
        <f t="shared" si="21"/>
        <v>1620000000.0000002</v>
      </c>
      <c r="L55" s="7">
        <f t="shared" si="21"/>
        <v>1620000000.0000002</v>
      </c>
      <c r="M55" s="7">
        <f t="shared" si="21"/>
        <v>1620000000.0000002</v>
      </c>
      <c r="N55" s="7">
        <f t="shared" si="21"/>
        <v>1620000000.0000002</v>
      </c>
      <c r="O55" s="7">
        <f t="shared" si="21"/>
        <v>1620000000.0000002</v>
      </c>
      <c r="P55" s="7">
        <f t="shared" si="21"/>
        <v>1620000000.0000002</v>
      </c>
      <c r="Q55" s="7">
        <f t="shared" si="21"/>
        <v>1620000000.0000002</v>
      </c>
      <c r="R55" s="7">
        <f t="shared" si="21"/>
        <v>1620000000.0000002</v>
      </c>
      <c r="S55" s="7">
        <f t="shared" si="21"/>
        <v>1620000000.0000002</v>
      </c>
      <c r="T55" s="7">
        <f t="shared" si="21"/>
        <v>1620000000.0000002</v>
      </c>
      <c r="U55" s="7">
        <f t="shared" si="21"/>
        <v>1620000000.0000002</v>
      </c>
      <c r="V55" s="7">
        <f t="shared" si="21"/>
        <v>1620000000.0000002</v>
      </c>
      <c r="W55" s="7">
        <f t="shared" si="21"/>
        <v>1620000000.0000002</v>
      </c>
      <c r="X55" s="7">
        <f t="shared" si="21"/>
        <v>1620000000.0000002</v>
      </c>
      <c r="Y55" s="7">
        <f t="shared" si="21"/>
        <v>1620000000.0000002</v>
      </c>
      <c r="Z55" s="7">
        <f t="shared" si="21"/>
        <v>1620000000.0000002</v>
      </c>
      <c r="AA55" s="7">
        <f t="shared" si="21"/>
        <v>1620000000.0000002</v>
      </c>
      <c r="AB55" s="7">
        <f t="shared" si="21"/>
        <v>1620000000.0000002</v>
      </c>
      <c r="AC55" s="7">
        <f t="shared" si="21"/>
        <v>1620000000.0000002</v>
      </c>
      <c r="AD55" s="7">
        <f t="shared" si="21"/>
        <v>1620000000.0000002</v>
      </c>
      <c r="AE55" s="7">
        <f t="shared" si="21"/>
        <v>1620000000.0000002</v>
      </c>
      <c r="AF55" s="7">
        <f t="shared" si="21"/>
        <v>1620000000.0000002</v>
      </c>
      <c r="AG55" s="7">
        <f t="shared" si="21"/>
        <v>1620000000.0000002</v>
      </c>
      <c r="AH55" s="7"/>
      <c r="AI55" s="7"/>
    </row>
    <row r="56" spans="1:35" x14ac:dyDescent="0.35">
      <c r="A56" s="73" t="s">
        <v>276</v>
      </c>
      <c r="B56" s="73" t="s">
        <v>687</v>
      </c>
      <c r="C56" s="7">
        <f>INDEX('AEO21 Table 1'!18:18,MATCH(Calculations!C43,'AEO21 Table 1'!13:13,0))*10^15</f>
        <v>3.5071499000000004E+16</v>
      </c>
      <c r="D56" s="7">
        <f>INDEX('AEO22 Table 1'!18:18,MATCH(Calculations!D43,'AEO22 Table 1'!13:13,0))*10^15</f>
        <v>3.5677113E+16</v>
      </c>
      <c r="E56" s="7">
        <f>INDEX('AEO22 Table 1'!18:18,MATCH(Calculations!E43,'AEO22 Table 1'!13:13,0))*10^15</f>
        <v>3.700629E+16</v>
      </c>
      <c r="F56" s="7">
        <f>INDEX('AEO22 Table 1'!18:18,MATCH(Calculations!F43,'AEO22 Table 1'!13:13,0))*10^15</f>
        <v>3.7386219E+16</v>
      </c>
      <c r="G56" s="7">
        <f>INDEX('AEO22 Table 1'!18:18,MATCH(Calculations!G43,'AEO22 Table 1'!13:13,0))*10^15</f>
        <v>3.7756729E+16</v>
      </c>
      <c r="H56" s="7">
        <f>INDEX('AEO22 Table 1'!18:18,MATCH(Calculations!H43,'AEO22 Table 1'!13:13,0))*10^15</f>
        <v>3.7834484E+16</v>
      </c>
      <c r="I56" s="7">
        <f>INDEX('AEO22 Table 1'!18:18,MATCH(Calculations!I43,'AEO22 Table 1'!13:13,0))*10^15</f>
        <v>3.7923595E+16</v>
      </c>
      <c r="J56" s="7">
        <f>INDEX('AEO22 Table 1'!18:18,MATCH(Calculations!J43,'AEO22 Table 1'!13:13,0))*10^15</f>
        <v>3.8078377E+16</v>
      </c>
      <c r="K56" s="7">
        <f>INDEX('AEO22 Table 1'!18:18,MATCH(Calculations!K43,'AEO22 Table 1'!13:13,0))*10^15</f>
        <v>3.8638889E+16</v>
      </c>
      <c r="L56" s="7">
        <f>INDEX('AEO22 Table 1'!18:18,MATCH(Calculations!L43,'AEO22 Table 1'!13:13,0))*10^15</f>
        <v>3.890123E+16</v>
      </c>
      <c r="M56" s="7">
        <f>INDEX('AEO22 Table 1'!18:18,MATCH(Calculations!M43,'AEO22 Table 1'!13:13,0))*10^15</f>
        <v>3.9014061E+16</v>
      </c>
      <c r="N56" s="7">
        <f>INDEX('AEO22 Table 1'!18:18,MATCH(Calculations!N43,'AEO22 Table 1'!13:13,0))*10^15</f>
        <v>3.9335815E+16</v>
      </c>
      <c r="O56" s="7">
        <f>INDEX('AEO22 Table 1'!18:18,MATCH(Calculations!O43,'AEO22 Table 1'!13:13,0))*10^15</f>
        <v>3.9765285E+16</v>
      </c>
      <c r="P56" s="7">
        <f>INDEX('AEO22 Table 1'!18:18,MATCH(Calculations!P43,'AEO22 Table 1'!13:13,0))*10^15</f>
        <v>3.9928764E+16</v>
      </c>
      <c r="Q56" s="7">
        <f>INDEX('AEO22 Table 1'!18:18,MATCH(Calculations!Q43,'AEO22 Table 1'!13:13,0))*10^15</f>
        <v>4.0026867E+16</v>
      </c>
      <c r="R56" s="7">
        <f>INDEX('AEO22 Table 1'!18:18,MATCH(Calculations!R43,'AEO22 Table 1'!13:13,0))*10^15</f>
        <v>4.0023518E+16</v>
      </c>
      <c r="S56" s="7">
        <f>INDEX('AEO22 Table 1'!18:18,MATCH(Calculations!S43,'AEO22 Table 1'!13:13,0))*10^15</f>
        <v>4.0137062E+16</v>
      </c>
      <c r="T56" s="7">
        <f>INDEX('AEO22 Table 1'!18:18,MATCH(Calculations!T43,'AEO22 Table 1'!13:13,0))*10^15</f>
        <v>4.0332741E+16</v>
      </c>
      <c r="U56" s="7">
        <f>INDEX('AEO22 Table 1'!18:18,MATCH(Calculations!U43,'AEO22 Table 1'!13:13,0))*10^15</f>
        <v>4.0594585E+16</v>
      </c>
      <c r="V56" s="7">
        <f>INDEX('AEO22 Table 1'!18:18,MATCH(Calculations!V43,'AEO22 Table 1'!13:13,0))*10^15</f>
        <v>4.0806217E+16</v>
      </c>
      <c r="W56" s="7">
        <f>INDEX('AEO22 Table 1'!18:18,MATCH(Calculations!W43,'AEO22 Table 1'!13:13,0))*10^15</f>
        <v>4.1107716E+16</v>
      </c>
      <c r="X56" s="7">
        <f>INDEX('AEO22 Table 1'!18:18,MATCH(Calculations!X43,'AEO22 Table 1'!13:13,0))*10^15</f>
        <v>4.1445438E+16</v>
      </c>
      <c r="Y56" s="7">
        <f>INDEX('AEO22 Table 1'!18:18,MATCH(Calculations!Y43,'AEO22 Table 1'!13:13,0))*10^15</f>
        <v>4.1757412E+16</v>
      </c>
      <c r="Z56" s="7">
        <f>INDEX('AEO22 Table 1'!18:18,MATCH(Calculations!Z43,'AEO22 Table 1'!13:13,0))*10^15</f>
        <v>4.2016827E+16</v>
      </c>
      <c r="AA56" s="7">
        <f>INDEX('AEO22 Table 1'!18:18,MATCH(Calculations!AA43,'AEO22 Table 1'!13:13,0))*10^15</f>
        <v>4.2548439E+16</v>
      </c>
      <c r="AB56" s="7">
        <f>INDEX('AEO22 Table 1'!18:18,MATCH(Calculations!AB43,'AEO22 Table 1'!13:13,0))*10^15</f>
        <v>4.2854004E+16</v>
      </c>
      <c r="AC56" s="7">
        <f>INDEX('AEO22 Table 1'!18:18,MATCH(Calculations!AC43,'AEO22 Table 1'!13:13,0))*10^15</f>
        <v>4.3109142E+16</v>
      </c>
      <c r="AD56" s="7">
        <f>INDEX('AEO22 Table 1'!18:18,MATCH(Calculations!AD43,'AEO22 Table 1'!13:13,0))*10^15</f>
        <v>4.336729E+16</v>
      </c>
      <c r="AE56" s="7">
        <f>INDEX('AEO22 Table 1'!18:18,MATCH(Calculations!AE43,'AEO22 Table 1'!13:13,0))*10^15</f>
        <v>4.3614925E+16</v>
      </c>
      <c r="AF56" s="7">
        <f>INDEX('AEO22 Table 1'!18:18,MATCH(Calculations!AF43,'AEO22 Table 1'!13:13,0))*10^15</f>
        <v>4.3823196E+16</v>
      </c>
      <c r="AG56" s="7">
        <f>INDEX('AEO22 Table 1'!18:18,MATCH(Calculations!AG43,'AEO22 Table 1'!13:13,0))*10^15</f>
        <v>4.4157814E+16</v>
      </c>
      <c r="AH56" s="7"/>
      <c r="AI56" s="7"/>
    </row>
    <row r="57" spans="1:35" x14ac:dyDescent="0.35">
      <c r="A57" s="73" t="s">
        <v>283</v>
      </c>
      <c r="B57" s="79" t="s">
        <v>687</v>
      </c>
      <c r="C57" s="7">
        <f>SUM(INDEX('AEO21 Table 1'!16:17,0,MATCH(Calculations!C43,'AEO21 Table 1'!13:13,0)))*10^15</f>
        <v>3.0450764E+16</v>
      </c>
      <c r="D57" s="7">
        <f>SUM(INDEX('AEO22 Table 1'!16:17,0,MATCH(Calculations!D43,'AEO22 Table 1'!13:13,0)))*10^15</f>
        <v>3.0179698E+16</v>
      </c>
      <c r="E57" s="7">
        <f>SUM(INDEX('AEO22 Table 1'!16:17,0,MATCH(Calculations!E43,'AEO22 Table 1'!13:13,0)))*10^15</f>
        <v>3.2290571999999996E+16</v>
      </c>
      <c r="F57" s="7">
        <f>SUM(INDEX('AEO22 Table 1'!16:17,0,MATCH(Calculations!F43,'AEO22 Table 1'!13:13,0)))*10^15</f>
        <v>3.3409168E+16</v>
      </c>
      <c r="G57" s="7">
        <f>SUM(INDEX('AEO22 Table 1'!16:17,0,MATCH(Calculations!G43,'AEO22 Table 1'!13:13,0)))*10^15</f>
        <v>3.4230610999999996E+16</v>
      </c>
      <c r="H57" s="7">
        <f>SUM(INDEX('AEO22 Table 1'!16:17,0,MATCH(Calculations!H43,'AEO22 Table 1'!13:13,0)))*10^15</f>
        <v>3.5287217E+16</v>
      </c>
      <c r="I57" s="7">
        <f>SUM(INDEX('AEO22 Table 1'!16:17,0,MATCH(Calculations!I43,'AEO22 Table 1'!13:13,0)))*10^15</f>
        <v>3.5629959999999996E+16</v>
      </c>
      <c r="J57" s="7">
        <f>SUM(INDEX('AEO22 Table 1'!16:17,0,MATCH(Calculations!J43,'AEO22 Table 1'!13:13,0)))*10^15</f>
        <v>3.5485498E+16</v>
      </c>
      <c r="K57" s="7">
        <f>SUM(INDEX('AEO22 Table 1'!16:17,0,MATCH(Calculations!K43,'AEO22 Table 1'!13:13,0)))*10^15</f>
        <v>3.5935448E+16</v>
      </c>
      <c r="L57" s="7">
        <f>SUM(INDEX('AEO22 Table 1'!16:17,0,MATCH(Calculations!L43,'AEO22 Table 1'!13:13,0)))*10^15</f>
        <v>3.5930176000000004E+16</v>
      </c>
      <c r="M57" s="7">
        <f>SUM(INDEX('AEO22 Table 1'!16:17,0,MATCH(Calculations!M43,'AEO22 Table 1'!13:13,0)))*10^15</f>
        <v>3.5853969E+16</v>
      </c>
      <c r="N57" s="7">
        <f>SUM(INDEX('AEO22 Table 1'!16:17,0,MATCH(Calculations!N43,'AEO22 Table 1'!13:13,0)))*10^15</f>
        <v>3.5656368999999996E+16</v>
      </c>
      <c r="O57" s="7">
        <f>SUM(INDEX('AEO22 Table 1'!16:17,0,MATCH(Calculations!O43,'AEO22 Table 1'!13:13,0)))*10^15</f>
        <v>3.5464262000000004E+16</v>
      </c>
      <c r="P57" s="7">
        <f>SUM(INDEX('AEO22 Table 1'!16:17,0,MATCH(Calculations!P43,'AEO22 Table 1'!13:13,0)))*10^15</f>
        <v>3.5585301E+16</v>
      </c>
      <c r="Q57" s="7">
        <f>SUM(INDEX('AEO22 Table 1'!16:17,0,MATCH(Calculations!Q43,'AEO22 Table 1'!13:13,0)))*10^15</f>
        <v>3.5292073000000004E+16</v>
      </c>
      <c r="R57" s="7">
        <f>SUM(INDEX('AEO22 Table 1'!16:17,0,MATCH(Calculations!R43,'AEO22 Table 1'!13:13,0)))*10^15</f>
        <v>3.5034594E+16</v>
      </c>
      <c r="S57" s="7">
        <f>SUM(INDEX('AEO22 Table 1'!16:17,0,MATCH(Calculations!S43,'AEO22 Table 1'!13:13,0)))*10^15</f>
        <v>3.478638E+16</v>
      </c>
      <c r="T57" s="7">
        <f>SUM(INDEX('AEO22 Table 1'!16:17,0,MATCH(Calculations!T43,'AEO22 Table 1'!13:13,0)))*10^15</f>
        <v>3.4517500999999996E+16</v>
      </c>
      <c r="U57" s="7">
        <f>SUM(INDEX('AEO22 Table 1'!16:17,0,MATCH(Calculations!U43,'AEO22 Table 1'!13:13,0)))*10^15</f>
        <v>3.4409593E+16</v>
      </c>
      <c r="V57" s="7">
        <f>SUM(INDEX('AEO22 Table 1'!16:17,0,MATCH(Calculations!V43,'AEO22 Table 1'!13:13,0)))*10^15</f>
        <v>3.4500344E+16</v>
      </c>
      <c r="W57" s="7">
        <f>SUM(INDEX('AEO22 Table 1'!16:17,0,MATCH(Calculations!W43,'AEO22 Table 1'!13:13,0)))*10^15</f>
        <v>3.4790097000000004E+16</v>
      </c>
      <c r="X57" s="7">
        <f>SUM(INDEX('AEO22 Table 1'!16:17,0,MATCH(Calculations!X43,'AEO22 Table 1'!13:13,0)))*10^15</f>
        <v>3.4914985E+16</v>
      </c>
      <c r="Y57" s="7">
        <f>SUM(INDEX('AEO22 Table 1'!16:17,0,MATCH(Calculations!Y43,'AEO22 Table 1'!13:13,0)))*10^15</f>
        <v>3.5023697E+16</v>
      </c>
      <c r="Z57" s="7">
        <f>SUM(INDEX('AEO22 Table 1'!16:17,0,MATCH(Calculations!Z43,'AEO22 Table 1'!13:13,0)))*10^15</f>
        <v>3.4878198999999996E+16</v>
      </c>
      <c r="AA57" s="7">
        <f>SUM(INDEX('AEO22 Table 1'!16:17,0,MATCH(Calculations!AA43,'AEO22 Table 1'!13:13,0)))*10^15</f>
        <v>3.5037781000000004E+16</v>
      </c>
      <c r="AB57" s="7">
        <f>SUM(INDEX('AEO22 Table 1'!16:17,0,MATCH(Calculations!AB43,'AEO22 Table 1'!13:13,0)))*10^15</f>
        <v>3.5244808E+16</v>
      </c>
      <c r="AC57" s="7">
        <f>SUM(INDEX('AEO22 Table 1'!16:17,0,MATCH(Calculations!AC43,'AEO22 Table 1'!13:13,0)))*10^15</f>
        <v>3.5419115000000004E+16</v>
      </c>
      <c r="AD57" s="7">
        <f>SUM(INDEX('AEO22 Table 1'!16:17,0,MATCH(Calculations!AD43,'AEO22 Table 1'!13:13,0)))*10^15</f>
        <v>3.5260292999999996E+16</v>
      </c>
      <c r="AE57" s="7">
        <f>SUM(INDEX('AEO22 Table 1'!16:17,0,MATCH(Calculations!AE43,'AEO22 Table 1'!13:13,0)))*10^15</f>
        <v>3.5122121E+16</v>
      </c>
      <c r="AF57" s="7">
        <f>SUM(INDEX('AEO22 Table 1'!16:17,0,MATCH(Calculations!AF43,'AEO22 Table 1'!13:13,0)))*10^15</f>
        <v>3.5525346999999996E+16</v>
      </c>
      <c r="AG57" s="7">
        <f>SUM(INDEX('AEO22 Table 1'!16:17,0,MATCH(Calculations!AG43,'AEO22 Table 1'!13:13,0)))*10^15</f>
        <v>3.5860839999999996E+16</v>
      </c>
      <c r="AH57" s="7"/>
      <c r="AI57" s="7"/>
    </row>
    <row r="58" spans="1:35" x14ac:dyDescent="0.35">
      <c r="A58" s="73" t="s">
        <v>289</v>
      </c>
      <c r="C58" s="7">
        <f>C55*(C56/SUM(C56:C57))/C56</f>
        <v>2.472442076672474E-8</v>
      </c>
      <c r="D58" s="7">
        <f t="shared" ref="D58:O58" si="22">D55*(D56/SUM(D56:D57))/D56</f>
        <v>2.4598822436148637E-8</v>
      </c>
      <c r="E58" s="7">
        <f t="shared" si="22"/>
        <v>2.3377681950446763E-8</v>
      </c>
      <c r="F58" s="7">
        <f t="shared" si="22"/>
        <v>2.2882846872494676E-8</v>
      </c>
      <c r="G58" s="7">
        <f t="shared" si="22"/>
        <v>2.2503956945762965E-8</v>
      </c>
      <c r="H58" s="7">
        <f t="shared" si="22"/>
        <v>2.2154845659293404E-8</v>
      </c>
      <c r="I58" s="7">
        <f t="shared" si="22"/>
        <v>2.2024768211407326E-8</v>
      </c>
      <c r="J58" s="7">
        <f t="shared" si="22"/>
        <v>2.2021678439315494E-8</v>
      </c>
      <c r="K58" s="7">
        <f t="shared" si="22"/>
        <v>2.1723290681082426E-8</v>
      </c>
      <c r="L58" s="7">
        <f t="shared" si="22"/>
        <v>2.1648664465826024E-8</v>
      </c>
      <c r="M58" s="7">
        <f t="shared" si="22"/>
        <v>2.1638074355636182E-8</v>
      </c>
      <c r="N58" s="7">
        <f t="shared" si="22"/>
        <v>2.1602251242609501E-8</v>
      </c>
      <c r="O58" s="7">
        <f t="shared" si="22"/>
        <v>2.153409218322158E-8</v>
      </c>
      <c r="P58" s="7">
        <f t="shared" ref="P58:AG58" si="23">P55*(P56/SUM(P56:P57))/P56</f>
        <v>2.1452957141163043E-8</v>
      </c>
      <c r="Q58" s="7">
        <f t="shared" si="23"/>
        <v>2.1508534241188213E-8</v>
      </c>
      <c r="R58" s="7">
        <f t="shared" si="23"/>
        <v>2.1583276701657514E-8</v>
      </c>
      <c r="S58" s="7">
        <f t="shared" si="23"/>
        <v>2.1622071233726827E-8</v>
      </c>
      <c r="T58" s="7">
        <f t="shared" si="23"/>
        <v>2.1643216597749947E-8</v>
      </c>
      <c r="U58" s="7">
        <f t="shared" si="23"/>
        <v>2.1598796803026096E-8</v>
      </c>
      <c r="V58" s="7">
        <f t="shared" si="23"/>
        <v>2.1512069844750981E-8</v>
      </c>
      <c r="W58" s="7">
        <f t="shared" si="23"/>
        <v>2.1344488542772637E-8</v>
      </c>
      <c r="X58" s="7">
        <f t="shared" si="23"/>
        <v>2.1215178443943407E-8</v>
      </c>
      <c r="Y58" s="7">
        <f t="shared" si="23"/>
        <v>2.1098939844695397E-8</v>
      </c>
      <c r="Z58" s="7">
        <f t="shared" si="23"/>
        <v>2.1067682583266184E-8</v>
      </c>
      <c r="AA58" s="7">
        <f t="shared" si="23"/>
        <v>2.08799964736006E-8</v>
      </c>
      <c r="AB58" s="7">
        <f t="shared" si="23"/>
        <v>2.0742953170657711E-8</v>
      </c>
      <c r="AC58" s="7">
        <f t="shared" si="23"/>
        <v>2.0629516837486924E-8</v>
      </c>
      <c r="AD58" s="7">
        <f t="shared" si="23"/>
        <v>2.0603456677537706E-8</v>
      </c>
      <c r="AE58" s="7">
        <f t="shared" si="23"/>
        <v>2.0574813030196745E-8</v>
      </c>
      <c r="AF58" s="7">
        <f t="shared" si="23"/>
        <v>2.0416253893912082E-8</v>
      </c>
      <c r="AG58" s="7">
        <f t="shared" si="23"/>
        <v>2.0245279306997596E-8</v>
      </c>
      <c r="AH58" s="7"/>
      <c r="AI58" s="7"/>
    </row>
    <row r="60" spans="1:35" x14ac:dyDescent="0.35">
      <c r="A60" s="20" t="s">
        <v>31</v>
      </c>
    </row>
    <row r="61" spans="1:35" x14ac:dyDescent="0.35">
      <c r="A61" s="73" t="s">
        <v>282</v>
      </c>
      <c r="B61" s="73" t="s">
        <v>304</v>
      </c>
      <c r="C61" s="7">
        <f>'Subsidies Paid'!J18*10^9</f>
        <v>140000000</v>
      </c>
      <c r="D61" s="7">
        <f>C61</f>
        <v>140000000</v>
      </c>
      <c r="E61" s="7">
        <f t="shared" ref="E61:O61" si="24">D61</f>
        <v>140000000</v>
      </c>
      <c r="F61" s="7">
        <f t="shared" si="24"/>
        <v>140000000</v>
      </c>
      <c r="G61" s="7">
        <f t="shared" si="24"/>
        <v>140000000</v>
      </c>
      <c r="H61" s="7">
        <f t="shared" si="24"/>
        <v>140000000</v>
      </c>
      <c r="I61" s="7">
        <f t="shared" si="24"/>
        <v>140000000</v>
      </c>
      <c r="J61" s="7">
        <f t="shared" si="24"/>
        <v>140000000</v>
      </c>
      <c r="K61" s="7">
        <f t="shared" si="24"/>
        <v>140000000</v>
      </c>
      <c r="L61" s="7">
        <f t="shared" si="24"/>
        <v>140000000</v>
      </c>
      <c r="M61" s="7">
        <f t="shared" si="24"/>
        <v>140000000</v>
      </c>
      <c r="N61" s="7">
        <f t="shared" si="24"/>
        <v>140000000</v>
      </c>
      <c r="O61" s="7">
        <f t="shared" si="24"/>
        <v>140000000</v>
      </c>
      <c r="P61" s="7">
        <f t="shared" ref="P61" si="25">O61</f>
        <v>140000000</v>
      </c>
      <c r="Q61" s="7">
        <f t="shared" ref="Q61" si="26">P61</f>
        <v>140000000</v>
      </c>
      <c r="R61" s="7">
        <f t="shared" ref="R61" si="27">Q61</f>
        <v>140000000</v>
      </c>
      <c r="S61" s="7">
        <f t="shared" ref="S61" si="28">R61</f>
        <v>140000000</v>
      </c>
      <c r="T61" s="7">
        <f t="shared" ref="T61" si="29">S61</f>
        <v>140000000</v>
      </c>
      <c r="U61" s="7">
        <f t="shared" ref="U61" si="30">T61</f>
        <v>140000000</v>
      </c>
      <c r="V61" s="7">
        <f t="shared" ref="V61" si="31">U61</f>
        <v>140000000</v>
      </c>
      <c r="W61" s="7">
        <f t="shared" ref="W61" si="32">V61</f>
        <v>140000000</v>
      </c>
      <c r="X61" s="7">
        <f t="shared" ref="X61" si="33">W61</f>
        <v>140000000</v>
      </c>
      <c r="Y61" s="7">
        <f t="shared" ref="Y61" si="34">X61</f>
        <v>140000000</v>
      </c>
      <c r="Z61" s="7">
        <f t="shared" ref="Z61" si="35">Y61</f>
        <v>140000000</v>
      </c>
      <c r="AA61" s="7">
        <f t="shared" ref="AA61" si="36">Z61</f>
        <v>140000000</v>
      </c>
      <c r="AB61" s="7">
        <f t="shared" ref="AB61" si="37">AA61</f>
        <v>140000000</v>
      </c>
      <c r="AC61" s="7">
        <f t="shared" ref="AC61" si="38">AB61</f>
        <v>140000000</v>
      </c>
      <c r="AD61" s="7">
        <f t="shared" ref="AD61" si="39">AC61</f>
        <v>140000000</v>
      </c>
      <c r="AE61" s="7">
        <f t="shared" ref="AE61" si="40">AD61</f>
        <v>140000000</v>
      </c>
      <c r="AF61" s="7">
        <f t="shared" ref="AF61" si="41">AE61</f>
        <v>140000000</v>
      </c>
      <c r="AG61" s="7">
        <f t="shared" ref="AG61" si="42">AF61</f>
        <v>140000000</v>
      </c>
      <c r="AH61" s="7"/>
      <c r="AI61" s="7"/>
    </row>
    <row r="62" spans="1:35" x14ac:dyDescent="0.35">
      <c r="A62" s="73" t="s">
        <v>276</v>
      </c>
      <c r="B62" s="79" t="s">
        <v>687</v>
      </c>
      <c r="C62" s="7">
        <f t="shared" ref="C62:AG62" si="43">C56</f>
        <v>3.5071499000000004E+16</v>
      </c>
      <c r="D62" s="7">
        <f t="shared" si="43"/>
        <v>3.5677113E+16</v>
      </c>
      <c r="E62" s="7">
        <f t="shared" si="43"/>
        <v>3.700629E+16</v>
      </c>
      <c r="F62" s="7">
        <f t="shared" si="43"/>
        <v>3.7386219E+16</v>
      </c>
      <c r="G62" s="7">
        <f t="shared" si="43"/>
        <v>3.7756729E+16</v>
      </c>
      <c r="H62" s="7">
        <f t="shared" si="43"/>
        <v>3.7834484E+16</v>
      </c>
      <c r="I62" s="7">
        <f t="shared" si="43"/>
        <v>3.7923595E+16</v>
      </c>
      <c r="J62" s="7">
        <f t="shared" si="43"/>
        <v>3.8078377E+16</v>
      </c>
      <c r="K62" s="7">
        <f t="shared" si="43"/>
        <v>3.8638889E+16</v>
      </c>
      <c r="L62" s="7">
        <f t="shared" si="43"/>
        <v>3.890123E+16</v>
      </c>
      <c r="M62" s="7">
        <f t="shared" si="43"/>
        <v>3.9014061E+16</v>
      </c>
      <c r="N62" s="7">
        <f t="shared" si="43"/>
        <v>3.9335815E+16</v>
      </c>
      <c r="O62" s="7">
        <f t="shared" si="43"/>
        <v>3.9765285E+16</v>
      </c>
      <c r="P62" s="7">
        <f t="shared" si="43"/>
        <v>3.9928764E+16</v>
      </c>
      <c r="Q62" s="7">
        <f t="shared" si="43"/>
        <v>4.0026867E+16</v>
      </c>
      <c r="R62" s="7">
        <f t="shared" si="43"/>
        <v>4.0023518E+16</v>
      </c>
      <c r="S62" s="7">
        <f t="shared" si="43"/>
        <v>4.0137062E+16</v>
      </c>
      <c r="T62" s="7">
        <f t="shared" si="43"/>
        <v>4.0332741E+16</v>
      </c>
      <c r="U62" s="7">
        <f t="shared" si="43"/>
        <v>4.0594585E+16</v>
      </c>
      <c r="V62" s="7">
        <f t="shared" si="43"/>
        <v>4.0806217E+16</v>
      </c>
      <c r="W62" s="7">
        <f t="shared" si="43"/>
        <v>4.1107716E+16</v>
      </c>
      <c r="X62" s="7">
        <f t="shared" si="43"/>
        <v>4.1445438E+16</v>
      </c>
      <c r="Y62" s="7">
        <f t="shared" si="43"/>
        <v>4.1757412E+16</v>
      </c>
      <c r="Z62" s="7">
        <f t="shared" si="43"/>
        <v>4.2016827E+16</v>
      </c>
      <c r="AA62" s="7">
        <f t="shared" si="43"/>
        <v>4.2548439E+16</v>
      </c>
      <c r="AB62" s="7">
        <f t="shared" si="43"/>
        <v>4.2854004E+16</v>
      </c>
      <c r="AC62" s="7">
        <f t="shared" si="43"/>
        <v>4.3109142E+16</v>
      </c>
      <c r="AD62" s="7">
        <f t="shared" si="43"/>
        <v>4.336729E+16</v>
      </c>
      <c r="AE62" s="7">
        <f t="shared" si="43"/>
        <v>4.3614925E+16</v>
      </c>
      <c r="AF62" s="7">
        <f t="shared" si="43"/>
        <v>4.3823196E+16</v>
      </c>
      <c r="AG62" s="7">
        <f t="shared" si="43"/>
        <v>4.4157814E+16</v>
      </c>
      <c r="AH62" s="7"/>
      <c r="AI62" s="7"/>
    </row>
    <row r="63" spans="1:35" x14ac:dyDescent="0.35">
      <c r="A63" s="73" t="s">
        <v>283</v>
      </c>
      <c r="B63" s="79" t="s">
        <v>687</v>
      </c>
      <c r="C63" s="7">
        <f t="shared" ref="C63:AG63" si="44">C57</f>
        <v>3.0450764E+16</v>
      </c>
      <c r="D63" s="7">
        <f t="shared" si="44"/>
        <v>3.0179698E+16</v>
      </c>
      <c r="E63" s="7">
        <f t="shared" si="44"/>
        <v>3.2290571999999996E+16</v>
      </c>
      <c r="F63" s="7">
        <f t="shared" si="44"/>
        <v>3.3409168E+16</v>
      </c>
      <c r="G63" s="7">
        <f t="shared" si="44"/>
        <v>3.4230610999999996E+16</v>
      </c>
      <c r="H63" s="7">
        <f t="shared" si="44"/>
        <v>3.5287217E+16</v>
      </c>
      <c r="I63" s="7">
        <f t="shared" si="44"/>
        <v>3.5629959999999996E+16</v>
      </c>
      <c r="J63" s="7">
        <f t="shared" si="44"/>
        <v>3.5485498E+16</v>
      </c>
      <c r="K63" s="7">
        <f t="shared" si="44"/>
        <v>3.5935448E+16</v>
      </c>
      <c r="L63" s="7">
        <f t="shared" si="44"/>
        <v>3.5930176000000004E+16</v>
      </c>
      <c r="M63" s="7">
        <f t="shared" si="44"/>
        <v>3.5853969E+16</v>
      </c>
      <c r="N63" s="7">
        <f t="shared" si="44"/>
        <v>3.5656368999999996E+16</v>
      </c>
      <c r="O63" s="7">
        <f t="shared" si="44"/>
        <v>3.5464262000000004E+16</v>
      </c>
      <c r="P63" s="7">
        <f t="shared" si="44"/>
        <v>3.5585301E+16</v>
      </c>
      <c r="Q63" s="7">
        <f t="shared" si="44"/>
        <v>3.5292073000000004E+16</v>
      </c>
      <c r="R63" s="7">
        <f t="shared" si="44"/>
        <v>3.5034594E+16</v>
      </c>
      <c r="S63" s="7">
        <f t="shared" si="44"/>
        <v>3.478638E+16</v>
      </c>
      <c r="T63" s="7">
        <f t="shared" si="44"/>
        <v>3.4517500999999996E+16</v>
      </c>
      <c r="U63" s="7">
        <f t="shared" si="44"/>
        <v>3.4409593E+16</v>
      </c>
      <c r="V63" s="7">
        <f t="shared" si="44"/>
        <v>3.4500344E+16</v>
      </c>
      <c r="W63" s="7">
        <f t="shared" si="44"/>
        <v>3.4790097000000004E+16</v>
      </c>
      <c r="X63" s="7">
        <f t="shared" si="44"/>
        <v>3.4914985E+16</v>
      </c>
      <c r="Y63" s="7">
        <f t="shared" si="44"/>
        <v>3.5023697E+16</v>
      </c>
      <c r="Z63" s="7">
        <f t="shared" si="44"/>
        <v>3.4878198999999996E+16</v>
      </c>
      <c r="AA63" s="7">
        <f t="shared" si="44"/>
        <v>3.5037781000000004E+16</v>
      </c>
      <c r="AB63" s="7">
        <f t="shared" si="44"/>
        <v>3.5244808E+16</v>
      </c>
      <c r="AC63" s="7">
        <f t="shared" si="44"/>
        <v>3.5419115000000004E+16</v>
      </c>
      <c r="AD63" s="7">
        <f t="shared" si="44"/>
        <v>3.5260292999999996E+16</v>
      </c>
      <c r="AE63" s="7">
        <f t="shared" si="44"/>
        <v>3.5122121E+16</v>
      </c>
      <c r="AF63" s="7">
        <f t="shared" si="44"/>
        <v>3.5525346999999996E+16</v>
      </c>
      <c r="AG63" s="7">
        <f t="shared" si="44"/>
        <v>3.5860839999999996E+16</v>
      </c>
      <c r="AH63" s="7"/>
      <c r="AI63" s="7"/>
    </row>
    <row r="64" spans="1:35" x14ac:dyDescent="0.35">
      <c r="A64" s="73" t="s">
        <v>289</v>
      </c>
      <c r="C64" s="7">
        <f t="shared" ref="C64:AG64" si="45">C61*(C62/SUM(C62:C63))/C62</f>
        <v>2.1366783378651008E-9</v>
      </c>
      <c r="D64" s="7">
        <f t="shared" si="45"/>
        <v>2.1258241611486473E-9</v>
      </c>
      <c r="E64" s="7">
        <f t="shared" si="45"/>
        <v>2.020293501890461E-9</v>
      </c>
      <c r="F64" s="7">
        <f t="shared" si="45"/>
        <v>1.9775299766353422E-9</v>
      </c>
      <c r="G64" s="7">
        <f t="shared" si="45"/>
        <v>1.9447864027202562E-9</v>
      </c>
      <c r="H64" s="7">
        <f t="shared" si="45"/>
        <v>1.9146162915438743E-9</v>
      </c>
      <c r="I64" s="7">
        <f t="shared" si="45"/>
        <v>1.9033750306154477E-9</v>
      </c>
      <c r="J64" s="7">
        <f t="shared" si="45"/>
        <v>1.9031080132741786E-9</v>
      </c>
      <c r="K64" s="7">
        <f t="shared" si="45"/>
        <v>1.8773214168836661E-9</v>
      </c>
      <c r="L64" s="7">
        <f t="shared" si="45"/>
        <v>1.870872237787434E-9</v>
      </c>
      <c r="M64" s="7">
        <f t="shared" si="45"/>
        <v>1.8699570430796696E-9</v>
      </c>
      <c r="N64" s="7">
        <f t="shared" si="45"/>
        <v>1.866861218497117E-9</v>
      </c>
      <c r="O64" s="7">
        <f t="shared" si="45"/>
        <v>1.8609709294142104E-9</v>
      </c>
      <c r="P64" s="7">
        <f t="shared" si="45"/>
        <v>1.8539592591128551E-9</v>
      </c>
      <c r="Q64" s="7">
        <f t="shared" si="45"/>
        <v>1.8587622183742895E-9</v>
      </c>
      <c r="R64" s="7">
        <f t="shared" si="45"/>
        <v>1.8652214433531186E-9</v>
      </c>
      <c r="S64" s="7">
        <f t="shared" si="45"/>
        <v>1.8685740572356515E-9</v>
      </c>
      <c r="T64" s="7">
        <f t="shared" si="45"/>
        <v>1.870401434373452E-9</v>
      </c>
      <c r="U64" s="7">
        <f t="shared" si="45"/>
        <v>1.866562686681267E-9</v>
      </c>
      <c r="V64" s="7">
        <f t="shared" si="45"/>
        <v>1.8590677643611959E-9</v>
      </c>
      <c r="W64" s="7">
        <f t="shared" si="45"/>
        <v>1.8445854296223263E-9</v>
      </c>
      <c r="X64" s="7">
        <f t="shared" si="45"/>
        <v>1.8334104828099237E-9</v>
      </c>
      <c r="Y64" s="7">
        <f t="shared" si="45"/>
        <v>1.8233651717637994E-9</v>
      </c>
      <c r="Z64" s="7">
        <f t="shared" si="45"/>
        <v>1.8206639269489291E-9</v>
      </c>
      <c r="AA64" s="7">
        <f t="shared" si="45"/>
        <v>1.8044441396938787E-9</v>
      </c>
      <c r="AB64" s="7">
        <f t="shared" si="45"/>
        <v>1.7926008912914068E-9</v>
      </c>
      <c r="AC64" s="7">
        <f t="shared" si="45"/>
        <v>1.7827977513877586E-9</v>
      </c>
      <c r="AD64" s="7">
        <f t="shared" si="45"/>
        <v>1.7805456387995548E-9</v>
      </c>
      <c r="AE64" s="7">
        <f t="shared" si="45"/>
        <v>1.7780702618688543E-9</v>
      </c>
      <c r="AF64" s="7">
        <f t="shared" si="45"/>
        <v>1.7643676204615378E-9</v>
      </c>
      <c r="AG64" s="7">
        <f t="shared" si="45"/>
        <v>1.749592038876335E-9</v>
      </c>
      <c r="AH64" s="7"/>
      <c r="AI64" s="7"/>
    </row>
    <row r="66" spans="1:36" x14ac:dyDescent="0.35">
      <c r="A66" s="20" t="s">
        <v>38</v>
      </c>
    </row>
    <row r="67" spans="1:36" x14ac:dyDescent="0.35">
      <c r="A67" s="73" t="s">
        <v>282</v>
      </c>
      <c r="B67" s="73" t="s">
        <v>304</v>
      </c>
      <c r="C67" s="7">
        <f>'Subsidies Paid'!K19*10^9</f>
        <v>1200000000</v>
      </c>
      <c r="D67" s="7">
        <f>C67</f>
        <v>1200000000</v>
      </c>
      <c r="E67" s="7">
        <f t="shared" ref="E67:O67" si="46">D67</f>
        <v>1200000000</v>
      </c>
      <c r="F67" s="7">
        <f t="shared" si="46"/>
        <v>1200000000</v>
      </c>
      <c r="G67" s="7">
        <f t="shared" si="46"/>
        <v>1200000000</v>
      </c>
      <c r="H67" s="7">
        <f t="shared" si="46"/>
        <v>1200000000</v>
      </c>
      <c r="I67" s="7">
        <f t="shared" si="46"/>
        <v>1200000000</v>
      </c>
      <c r="J67" s="7">
        <f t="shared" si="46"/>
        <v>1200000000</v>
      </c>
      <c r="K67" s="7">
        <f t="shared" si="46"/>
        <v>1200000000</v>
      </c>
      <c r="L67" s="7">
        <f t="shared" si="46"/>
        <v>1200000000</v>
      </c>
      <c r="M67" s="7">
        <f t="shared" si="46"/>
        <v>1200000000</v>
      </c>
      <c r="N67" s="7">
        <f t="shared" si="46"/>
        <v>1200000000</v>
      </c>
      <c r="O67" s="7">
        <f t="shared" si="46"/>
        <v>1200000000</v>
      </c>
      <c r="P67" s="7">
        <f t="shared" ref="P67" si="47">O67</f>
        <v>1200000000</v>
      </c>
      <c r="Q67" s="7">
        <f t="shared" ref="Q67" si="48">P67</f>
        <v>1200000000</v>
      </c>
      <c r="R67" s="7">
        <f t="shared" ref="R67" si="49">Q67</f>
        <v>1200000000</v>
      </c>
      <c r="S67" s="7">
        <f t="shared" ref="S67" si="50">R67</f>
        <v>1200000000</v>
      </c>
      <c r="T67" s="7">
        <f t="shared" ref="T67" si="51">S67</f>
        <v>1200000000</v>
      </c>
      <c r="U67" s="7">
        <f t="shared" ref="U67" si="52">T67</f>
        <v>1200000000</v>
      </c>
      <c r="V67" s="7">
        <f t="shared" ref="V67" si="53">U67</f>
        <v>1200000000</v>
      </c>
      <c r="W67" s="7">
        <f t="shared" ref="W67" si="54">V67</f>
        <v>1200000000</v>
      </c>
      <c r="X67" s="7">
        <f t="shared" ref="X67" si="55">W67</f>
        <v>1200000000</v>
      </c>
      <c r="Y67" s="7">
        <f t="shared" ref="Y67" si="56">X67</f>
        <v>1200000000</v>
      </c>
      <c r="Z67" s="7">
        <f t="shared" ref="Z67" si="57">Y67</f>
        <v>1200000000</v>
      </c>
      <c r="AA67" s="7">
        <f t="shared" ref="AA67" si="58">Z67</f>
        <v>1200000000</v>
      </c>
      <c r="AB67" s="7">
        <f t="shared" ref="AB67" si="59">AA67</f>
        <v>1200000000</v>
      </c>
      <c r="AC67" s="7">
        <f t="shared" ref="AC67" si="60">AB67</f>
        <v>1200000000</v>
      </c>
      <c r="AD67" s="7">
        <f t="shared" ref="AD67" si="61">AC67</f>
        <v>1200000000</v>
      </c>
      <c r="AE67" s="7">
        <f t="shared" ref="AE67" si="62">AD67</f>
        <v>1200000000</v>
      </c>
      <c r="AF67" s="7">
        <f t="shared" ref="AF67" si="63">AE67</f>
        <v>1200000000</v>
      </c>
      <c r="AG67" s="7">
        <f t="shared" ref="AG67" si="64">AF67</f>
        <v>1200000000</v>
      </c>
      <c r="AH67" s="7"/>
      <c r="AI67" s="7"/>
    </row>
    <row r="68" spans="1:36" x14ac:dyDescent="0.35">
      <c r="A68" s="73" t="s">
        <v>276</v>
      </c>
      <c r="B68" s="79" t="s">
        <v>687</v>
      </c>
      <c r="C68" s="7">
        <f t="shared" ref="C68:AG68" si="65">C56</f>
        <v>3.5071499000000004E+16</v>
      </c>
      <c r="D68" s="7">
        <f t="shared" si="65"/>
        <v>3.5677113E+16</v>
      </c>
      <c r="E68" s="7">
        <f t="shared" si="65"/>
        <v>3.700629E+16</v>
      </c>
      <c r="F68" s="7">
        <f t="shared" si="65"/>
        <v>3.7386219E+16</v>
      </c>
      <c r="G68" s="7">
        <f t="shared" si="65"/>
        <v>3.7756729E+16</v>
      </c>
      <c r="H68" s="7">
        <f t="shared" si="65"/>
        <v>3.7834484E+16</v>
      </c>
      <c r="I68" s="7">
        <f t="shared" si="65"/>
        <v>3.7923595E+16</v>
      </c>
      <c r="J68" s="7">
        <f t="shared" si="65"/>
        <v>3.8078377E+16</v>
      </c>
      <c r="K68" s="7">
        <f t="shared" si="65"/>
        <v>3.8638889E+16</v>
      </c>
      <c r="L68" s="7">
        <f t="shared" si="65"/>
        <v>3.890123E+16</v>
      </c>
      <c r="M68" s="7">
        <f t="shared" si="65"/>
        <v>3.9014061E+16</v>
      </c>
      <c r="N68" s="7">
        <f t="shared" si="65"/>
        <v>3.9335815E+16</v>
      </c>
      <c r="O68" s="7">
        <f t="shared" si="65"/>
        <v>3.9765285E+16</v>
      </c>
      <c r="P68" s="7">
        <f t="shared" si="65"/>
        <v>3.9928764E+16</v>
      </c>
      <c r="Q68" s="7">
        <f t="shared" si="65"/>
        <v>4.0026867E+16</v>
      </c>
      <c r="R68" s="7">
        <f t="shared" si="65"/>
        <v>4.0023518E+16</v>
      </c>
      <c r="S68" s="7">
        <f t="shared" si="65"/>
        <v>4.0137062E+16</v>
      </c>
      <c r="T68" s="7">
        <f t="shared" si="65"/>
        <v>4.0332741E+16</v>
      </c>
      <c r="U68" s="7">
        <f t="shared" si="65"/>
        <v>4.0594585E+16</v>
      </c>
      <c r="V68" s="7">
        <f t="shared" si="65"/>
        <v>4.0806217E+16</v>
      </c>
      <c r="W68" s="7">
        <f t="shared" si="65"/>
        <v>4.1107716E+16</v>
      </c>
      <c r="X68" s="7">
        <f t="shared" si="65"/>
        <v>4.1445438E+16</v>
      </c>
      <c r="Y68" s="7">
        <f t="shared" si="65"/>
        <v>4.1757412E+16</v>
      </c>
      <c r="Z68" s="7">
        <f t="shared" si="65"/>
        <v>4.2016827E+16</v>
      </c>
      <c r="AA68" s="7">
        <f t="shared" si="65"/>
        <v>4.2548439E+16</v>
      </c>
      <c r="AB68" s="7">
        <f t="shared" si="65"/>
        <v>4.2854004E+16</v>
      </c>
      <c r="AC68" s="7">
        <f t="shared" si="65"/>
        <v>4.3109142E+16</v>
      </c>
      <c r="AD68" s="7">
        <f t="shared" si="65"/>
        <v>4.336729E+16</v>
      </c>
      <c r="AE68" s="7">
        <f t="shared" si="65"/>
        <v>4.3614925E+16</v>
      </c>
      <c r="AF68" s="7">
        <f t="shared" si="65"/>
        <v>4.3823196E+16</v>
      </c>
      <c r="AG68" s="7">
        <f t="shared" si="65"/>
        <v>4.4157814E+16</v>
      </c>
      <c r="AH68" s="7"/>
      <c r="AI68" s="7"/>
    </row>
    <row r="69" spans="1:36" x14ac:dyDescent="0.35">
      <c r="A69" s="73" t="s">
        <v>283</v>
      </c>
      <c r="B69" s="79" t="s">
        <v>687</v>
      </c>
      <c r="C69" s="7">
        <f t="shared" ref="C69:AG69" si="66">C57</f>
        <v>3.0450764E+16</v>
      </c>
      <c r="D69" s="7">
        <f t="shared" si="66"/>
        <v>3.0179698E+16</v>
      </c>
      <c r="E69" s="7">
        <f t="shared" si="66"/>
        <v>3.2290571999999996E+16</v>
      </c>
      <c r="F69" s="7">
        <f t="shared" si="66"/>
        <v>3.3409168E+16</v>
      </c>
      <c r="G69" s="7">
        <f t="shared" si="66"/>
        <v>3.4230610999999996E+16</v>
      </c>
      <c r="H69" s="7">
        <f t="shared" si="66"/>
        <v>3.5287217E+16</v>
      </c>
      <c r="I69" s="7">
        <f t="shared" si="66"/>
        <v>3.5629959999999996E+16</v>
      </c>
      <c r="J69" s="7">
        <f t="shared" si="66"/>
        <v>3.5485498E+16</v>
      </c>
      <c r="K69" s="7">
        <f t="shared" si="66"/>
        <v>3.5935448E+16</v>
      </c>
      <c r="L69" s="7">
        <f t="shared" si="66"/>
        <v>3.5930176000000004E+16</v>
      </c>
      <c r="M69" s="7">
        <f t="shared" si="66"/>
        <v>3.5853969E+16</v>
      </c>
      <c r="N69" s="7">
        <f t="shared" si="66"/>
        <v>3.5656368999999996E+16</v>
      </c>
      <c r="O69" s="7">
        <f t="shared" si="66"/>
        <v>3.5464262000000004E+16</v>
      </c>
      <c r="P69" s="7">
        <f t="shared" si="66"/>
        <v>3.5585301E+16</v>
      </c>
      <c r="Q69" s="7">
        <f t="shared" si="66"/>
        <v>3.5292073000000004E+16</v>
      </c>
      <c r="R69" s="7">
        <f t="shared" si="66"/>
        <v>3.5034594E+16</v>
      </c>
      <c r="S69" s="7">
        <f t="shared" si="66"/>
        <v>3.478638E+16</v>
      </c>
      <c r="T69" s="7">
        <f t="shared" si="66"/>
        <v>3.4517500999999996E+16</v>
      </c>
      <c r="U69" s="7">
        <f t="shared" si="66"/>
        <v>3.4409593E+16</v>
      </c>
      <c r="V69" s="7">
        <f t="shared" si="66"/>
        <v>3.4500344E+16</v>
      </c>
      <c r="W69" s="7">
        <f t="shared" si="66"/>
        <v>3.4790097000000004E+16</v>
      </c>
      <c r="X69" s="7">
        <f t="shared" si="66"/>
        <v>3.4914985E+16</v>
      </c>
      <c r="Y69" s="7">
        <f t="shared" si="66"/>
        <v>3.5023697E+16</v>
      </c>
      <c r="Z69" s="7">
        <f t="shared" si="66"/>
        <v>3.4878198999999996E+16</v>
      </c>
      <c r="AA69" s="7">
        <f t="shared" si="66"/>
        <v>3.5037781000000004E+16</v>
      </c>
      <c r="AB69" s="7">
        <f t="shared" si="66"/>
        <v>3.5244808E+16</v>
      </c>
      <c r="AC69" s="7">
        <f t="shared" si="66"/>
        <v>3.5419115000000004E+16</v>
      </c>
      <c r="AD69" s="7">
        <f t="shared" si="66"/>
        <v>3.5260292999999996E+16</v>
      </c>
      <c r="AE69" s="7">
        <f t="shared" si="66"/>
        <v>3.5122121E+16</v>
      </c>
      <c r="AF69" s="7">
        <f t="shared" si="66"/>
        <v>3.5525346999999996E+16</v>
      </c>
      <c r="AG69" s="7">
        <f t="shared" si="66"/>
        <v>3.5860839999999996E+16</v>
      </c>
      <c r="AH69" s="7"/>
      <c r="AI69" s="7"/>
    </row>
    <row r="70" spans="1:36" x14ac:dyDescent="0.35">
      <c r="A70" s="73" t="s">
        <v>289</v>
      </c>
      <c r="C70" s="7">
        <f t="shared" ref="C70:AG70" si="67">C67*(C68/SUM(C68:C69))/C68</f>
        <v>1.8314385753129437E-8</v>
      </c>
      <c r="D70" s="7">
        <f t="shared" si="67"/>
        <v>1.8221349952702693E-8</v>
      </c>
      <c r="E70" s="7">
        <f t="shared" si="67"/>
        <v>1.7316801444775378E-8</v>
      </c>
      <c r="F70" s="7">
        <f t="shared" si="67"/>
        <v>1.6950256942588645E-8</v>
      </c>
      <c r="G70" s="7">
        <f t="shared" si="67"/>
        <v>1.6669597737602194E-8</v>
      </c>
      <c r="H70" s="7">
        <f t="shared" si="67"/>
        <v>1.6410996784661778E-8</v>
      </c>
      <c r="I70" s="7">
        <f t="shared" si="67"/>
        <v>1.631464311956098E-8</v>
      </c>
      <c r="J70" s="7">
        <f t="shared" si="67"/>
        <v>1.6312354399492959E-8</v>
      </c>
      <c r="K70" s="7">
        <f t="shared" si="67"/>
        <v>1.6091326430431425E-8</v>
      </c>
      <c r="L70" s="7">
        <f t="shared" si="67"/>
        <v>1.6036047752463721E-8</v>
      </c>
      <c r="M70" s="7">
        <f t="shared" si="67"/>
        <v>1.6028203226397168E-8</v>
      </c>
      <c r="N70" s="7">
        <f t="shared" si="67"/>
        <v>1.6001667587118144E-8</v>
      </c>
      <c r="O70" s="7">
        <f t="shared" si="67"/>
        <v>1.5951179394978944E-8</v>
      </c>
      <c r="P70" s="7">
        <f t="shared" si="67"/>
        <v>1.5891079363824472E-8</v>
      </c>
      <c r="Q70" s="7">
        <f t="shared" si="67"/>
        <v>1.5932247586065338E-8</v>
      </c>
      <c r="R70" s="7">
        <f t="shared" si="67"/>
        <v>1.5987612371598158E-8</v>
      </c>
      <c r="S70" s="7">
        <f t="shared" si="67"/>
        <v>1.601634906201987E-8</v>
      </c>
      <c r="T70" s="7">
        <f t="shared" si="67"/>
        <v>1.6032012294629586E-8</v>
      </c>
      <c r="U70" s="7">
        <f t="shared" si="67"/>
        <v>1.599910874298229E-8</v>
      </c>
      <c r="V70" s="7">
        <f t="shared" si="67"/>
        <v>1.5934866551667391E-8</v>
      </c>
      <c r="W70" s="7">
        <f t="shared" si="67"/>
        <v>1.5810732253905656E-8</v>
      </c>
      <c r="X70" s="7">
        <f t="shared" si="67"/>
        <v>1.5714946995513632E-8</v>
      </c>
      <c r="Y70" s="7">
        <f t="shared" si="67"/>
        <v>1.5628844329403997E-8</v>
      </c>
      <c r="Z70" s="7">
        <f t="shared" si="67"/>
        <v>1.5605690802419392E-8</v>
      </c>
      <c r="AA70" s="7">
        <f t="shared" si="67"/>
        <v>1.5466664054518962E-8</v>
      </c>
      <c r="AB70" s="7">
        <f t="shared" si="67"/>
        <v>1.5365150496783487E-8</v>
      </c>
      <c r="AC70" s="7">
        <f t="shared" si="67"/>
        <v>1.5281123583323644E-8</v>
      </c>
      <c r="AD70" s="7">
        <f t="shared" si="67"/>
        <v>1.5261819761139042E-8</v>
      </c>
      <c r="AE70" s="7">
        <f t="shared" si="67"/>
        <v>1.524060224459018E-8</v>
      </c>
      <c r="AF70" s="7">
        <f t="shared" si="67"/>
        <v>1.5123151032527466E-8</v>
      </c>
      <c r="AG70" s="7">
        <f t="shared" si="67"/>
        <v>1.4996503190368589E-8</v>
      </c>
      <c r="AH70" s="7"/>
      <c r="AI70" s="7"/>
    </row>
    <row r="72" spans="1:36" x14ac:dyDescent="0.35">
      <c r="A72" s="13" t="s">
        <v>277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35">
      <c r="A73" s="20" t="s">
        <v>240</v>
      </c>
      <c r="C73" s="73">
        <v>2019</v>
      </c>
      <c r="D73" s="73">
        <v>2020</v>
      </c>
      <c r="E73" s="73">
        <v>2021</v>
      </c>
      <c r="F73" s="73">
        <v>2022</v>
      </c>
      <c r="G73" s="73">
        <v>2023</v>
      </c>
      <c r="H73" s="73">
        <v>2024</v>
      </c>
      <c r="I73" s="73">
        <v>2025</v>
      </c>
      <c r="J73" s="73">
        <v>2026</v>
      </c>
      <c r="K73" s="73">
        <v>2027</v>
      </c>
      <c r="L73" s="73">
        <v>2028</v>
      </c>
      <c r="M73" s="73">
        <v>2029</v>
      </c>
      <c r="N73" s="73">
        <v>2030</v>
      </c>
      <c r="O73" s="73">
        <v>2031</v>
      </c>
      <c r="P73" s="73">
        <v>2032</v>
      </c>
      <c r="Q73" s="73">
        <v>2033</v>
      </c>
      <c r="R73" s="73">
        <v>2034</v>
      </c>
      <c r="S73" s="73">
        <v>2035</v>
      </c>
      <c r="T73" s="73">
        <v>2036</v>
      </c>
      <c r="U73" s="73">
        <v>2037</v>
      </c>
      <c r="V73" s="73">
        <v>2038</v>
      </c>
      <c r="W73" s="73">
        <v>2039</v>
      </c>
      <c r="X73" s="73">
        <v>2040</v>
      </c>
      <c r="Y73" s="73">
        <v>2041</v>
      </c>
      <c r="Z73" s="73">
        <v>2042</v>
      </c>
      <c r="AA73" s="73">
        <v>2043</v>
      </c>
      <c r="AB73" s="73">
        <v>2044</v>
      </c>
      <c r="AC73" s="73">
        <v>2045</v>
      </c>
      <c r="AD73" s="73">
        <v>2046</v>
      </c>
      <c r="AE73" s="73">
        <v>2047</v>
      </c>
      <c r="AF73" s="73">
        <v>2048</v>
      </c>
      <c r="AG73" s="73">
        <v>2049</v>
      </c>
      <c r="AH73" s="73">
        <v>2050</v>
      </c>
    </row>
    <row r="74" spans="1:36" x14ac:dyDescent="0.35">
      <c r="A74" s="73" t="s">
        <v>278</v>
      </c>
      <c r="B74" s="73" t="s">
        <v>304</v>
      </c>
      <c r="C74" s="73">
        <f>'Subsidies Paid'!J16*10^9</f>
        <v>1300000000</v>
      </c>
      <c r="D74" s="73">
        <f>'Subsidies Paid'!K16*10^9</f>
        <v>1300000000</v>
      </c>
      <c r="E74" s="73">
        <f>D74</f>
        <v>1300000000</v>
      </c>
      <c r="F74" s="73">
        <f t="shared" ref="F74:P74" si="68">E74</f>
        <v>1300000000</v>
      </c>
      <c r="G74" s="73">
        <f t="shared" si="68"/>
        <v>1300000000</v>
      </c>
      <c r="H74" s="73">
        <f t="shared" si="68"/>
        <v>1300000000</v>
      </c>
      <c r="I74" s="73">
        <f t="shared" si="68"/>
        <v>1300000000</v>
      </c>
      <c r="J74" s="73">
        <f t="shared" si="68"/>
        <v>1300000000</v>
      </c>
      <c r="K74" s="73">
        <f t="shared" si="68"/>
        <v>1300000000</v>
      </c>
      <c r="L74" s="73">
        <f t="shared" si="68"/>
        <v>1300000000</v>
      </c>
      <c r="M74" s="73">
        <f t="shared" si="68"/>
        <v>1300000000</v>
      </c>
      <c r="N74" s="73">
        <f t="shared" si="68"/>
        <v>1300000000</v>
      </c>
      <c r="O74" s="73">
        <f t="shared" si="68"/>
        <v>1300000000</v>
      </c>
      <c r="P74" s="73">
        <f t="shared" si="68"/>
        <v>1300000000</v>
      </c>
      <c r="Q74" s="73">
        <f t="shared" ref="Q74" si="69">P74</f>
        <v>1300000000</v>
      </c>
      <c r="R74" s="73">
        <f t="shared" ref="R74" si="70">Q74</f>
        <v>1300000000</v>
      </c>
      <c r="S74" s="73">
        <f t="shared" ref="S74" si="71">R74</f>
        <v>1300000000</v>
      </c>
      <c r="T74" s="73">
        <f t="shared" ref="T74" si="72">S74</f>
        <v>1300000000</v>
      </c>
      <c r="U74" s="73">
        <f t="shared" ref="U74" si="73">T74</f>
        <v>1300000000</v>
      </c>
      <c r="V74" s="73">
        <f t="shared" ref="V74" si="74">U74</f>
        <v>1300000000</v>
      </c>
      <c r="W74" s="73">
        <f t="shared" ref="W74" si="75">V74</f>
        <v>1300000000</v>
      </c>
      <c r="X74" s="73">
        <f t="shared" ref="X74" si="76">W74</f>
        <v>1300000000</v>
      </c>
      <c r="Y74" s="73">
        <f t="shared" ref="Y74" si="77">X74</f>
        <v>1300000000</v>
      </c>
      <c r="Z74" s="73">
        <f t="shared" ref="Z74" si="78">Y74</f>
        <v>1300000000</v>
      </c>
      <c r="AA74" s="73">
        <f t="shared" ref="AA74" si="79">Z74</f>
        <v>1300000000</v>
      </c>
      <c r="AB74" s="73">
        <f t="shared" ref="AB74" si="80">AA74</f>
        <v>1300000000</v>
      </c>
      <c r="AC74" s="73">
        <f t="shared" ref="AC74" si="81">AB74</f>
        <v>1300000000</v>
      </c>
      <c r="AD74" s="73">
        <f t="shared" ref="AD74" si="82">AC74</f>
        <v>1300000000</v>
      </c>
      <c r="AE74" s="73">
        <f t="shared" ref="AE74" si="83">AD74</f>
        <v>1300000000</v>
      </c>
      <c r="AF74" s="73">
        <f t="shared" ref="AF74" si="84">AE74</f>
        <v>1300000000</v>
      </c>
      <c r="AG74" s="73">
        <f t="shared" ref="AG74" si="85">AF74</f>
        <v>1300000000</v>
      </c>
      <c r="AH74" s="73">
        <f t="shared" ref="AH74" si="86">AG74</f>
        <v>1300000000</v>
      </c>
    </row>
    <row r="75" spans="1:36" x14ac:dyDescent="0.35">
      <c r="A75" s="73" t="s">
        <v>285</v>
      </c>
      <c r="B75" s="73" t="s">
        <v>688</v>
      </c>
      <c r="C75" s="4"/>
      <c r="D75" s="4">
        <f>INDEX('AEO21 Table 11'!16:16,MATCH(Calculations!C43,'AEO21 Table 11'!13:13,0))</f>
        <v>11.470048</v>
      </c>
      <c r="E75" s="4">
        <f>INDEX('AEO22 Table 11'!16:16,MATCH(Calculations!D43,'AEO22 Table 11'!13:13,0))</f>
        <v>11.13137</v>
      </c>
      <c r="F75" s="4">
        <f>INDEX('AEO22 Table 11'!16:16,MATCH(Calculations!E43,'AEO22 Table 11'!13:13,0))</f>
        <v>11.890215</v>
      </c>
      <c r="G75" s="4">
        <f>INDEX('AEO22 Table 11'!16:16,MATCH(Calculations!F43,'AEO22 Table 11'!13:13,0))</f>
        <v>12.277072</v>
      </c>
      <c r="H75" s="4">
        <f>INDEX('AEO22 Table 11'!16:16,MATCH(Calculations!G43,'AEO22 Table 11'!13:13,0))</f>
        <v>12.60923</v>
      </c>
      <c r="I75" s="4">
        <f>INDEX('AEO22 Table 11'!16:16,MATCH(Calculations!H43,'AEO22 Table 11'!13:13,0))</f>
        <v>13.052892</v>
      </c>
      <c r="J75" s="4">
        <f>INDEX('AEO22 Table 11'!16:16,MATCH(Calculations!I43,'AEO22 Table 11'!13:13,0))</f>
        <v>13.243161000000001</v>
      </c>
      <c r="K75" s="4">
        <f>INDEX('AEO22 Table 11'!16:16,MATCH(Calculations!J43,'AEO22 Table 11'!13:13,0))</f>
        <v>13.200737999999999</v>
      </c>
      <c r="L75" s="4">
        <f>INDEX('AEO22 Table 11'!16:16,MATCH(Calculations!K43,'AEO22 Table 11'!13:13,0))</f>
        <v>13.394472</v>
      </c>
      <c r="M75" s="4">
        <f>INDEX('AEO22 Table 11'!16:16,MATCH(Calculations!L43,'AEO22 Table 11'!13:13,0))</f>
        <v>13.354988000000001</v>
      </c>
      <c r="N75" s="4">
        <f>INDEX('AEO22 Table 11'!16:16,MATCH(Calculations!M43,'AEO22 Table 11'!13:13,0))</f>
        <v>13.289125</v>
      </c>
      <c r="O75" s="4">
        <f>INDEX('AEO22 Table 11'!16:16,MATCH(Calculations!N43,'AEO22 Table 11'!13:13,0))</f>
        <v>13.172335</v>
      </c>
      <c r="P75" s="4">
        <f>INDEX('AEO22 Table 11'!16:16,MATCH(Calculations!O43,'AEO22 Table 11'!13:13,0))</f>
        <v>13.044161000000001</v>
      </c>
      <c r="Q75" s="4">
        <f>INDEX('AEO22 Table 11'!16:16,MATCH(Calculations!P43,'AEO22 Table 11'!13:13,0))</f>
        <v>13.102449</v>
      </c>
      <c r="R75" s="4">
        <f>INDEX('AEO22 Table 11'!16:16,MATCH(Calculations!Q43,'AEO22 Table 11'!13:13,0))</f>
        <v>12.941919</v>
      </c>
      <c r="S75" s="4">
        <f>INDEX('AEO22 Table 11'!16:16,MATCH(Calculations!R43,'AEO22 Table 11'!13:13,0))</f>
        <v>12.818296</v>
      </c>
      <c r="T75" s="4">
        <f>INDEX('AEO22 Table 11'!16:16,MATCH(Calculations!S43,'AEO22 Table 11'!13:13,0))</f>
        <v>12.711107999999999</v>
      </c>
      <c r="U75" s="4">
        <f>INDEX('AEO22 Table 11'!16:16,MATCH(Calculations!T43,'AEO22 Table 11'!13:13,0))</f>
        <v>12.578856</v>
      </c>
      <c r="V75" s="4">
        <f>INDEX('AEO22 Table 11'!16:16,MATCH(Calculations!U43,'AEO22 Table 11'!13:13,0))</f>
        <v>12.520987999999999</v>
      </c>
      <c r="W75" s="4">
        <f>INDEX('AEO22 Table 11'!16:16,MATCH(Calculations!V43,'AEO22 Table 11'!13:13,0))</f>
        <v>12.528874</v>
      </c>
      <c r="X75" s="4">
        <f>INDEX('AEO22 Table 11'!16:16,MATCH(Calculations!W43,'AEO22 Table 11'!13:13,0))</f>
        <v>12.640373</v>
      </c>
      <c r="Y75" s="4">
        <f>INDEX('AEO22 Table 11'!16:16,MATCH(Calculations!X43,'AEO22 Table 11'!13:13,0))</f>
        <v>12.661778999999999</v>
      </c>
      <c r="Z75" s="4">
        <f>INDEX('AEO22 Table 11'!16:16,MATCH(Calculations!Y43,'AEO22 Table 11'!13:13,0))</f>
        <v>12.691896</v>
      </c>
      <c r="AA75" s="4">
        <f>INDEX('AEO22 Table 11'!16:16,MATCH(Calculations!Z43,'AEO22 Table 11'!13:13,0))</f>
        <v>12.618269</v>
      </c>
      <c r="AB75" s="4">
        <f>INDEX('AEO22 Table 11'!16:16,MATCH(Calculations!AA43,'AEO22 Table 11'!13:13,0))</f>
        <v>12.646998999999999</v>
      </c>
      <c r="AC75" s="4">
        <f>INDEX('AEO22 Table 11'!16:16,MATCH(Calculations!AB43,'AEO22 Table 11'!13:13,0))</f>
        <v>12.717351000000001</v>
      </c>
      <c r="AD75" s="4">
        <f>INDEX('AEO22 Table 11'!16:16,MATCH(Calculations!AC43,'AEO22 Table 11'!13:13,0))</f>
        <v>12.783121</v>
      </c>
      <c r="AE75" s="4">
        <f>INDEX('AEO22 Table 11'!16:16,MATCH(Calculations!AD43,'AEO22 Table 11'!13:13,0))</f>
        <v>12.696424</v>
      </c>
      <c r="AF75" s="4">
        <f>INDEX('AEO22 Table 11'!16:16,MATCH(Calculations!AE43,'AEO22 Table 11'!13:13,0))</f>
        <v>12.650297</v>
      </c>
      <c r="AG75" s="4">
        <f>INDEX('AEO22 Table 11'!16:16,MATCH(Calculations!AF43,'AEO22 Table 11'!13:13,0))</f>
        <v>12.814805</v>
      </c>
      <c r="AH75" s="4">
        <f>INDEX('AEO22 Table 11'!16:16,MATCH(Calculations!AG43,'AEO22 Table 11'!13:13,0))</f>
        <v>12.960039</v>
      </c>
      <c r="AI75" s="4"/>
      <c r="AJ75" s="4"/>
    </row>
    <row r="76" spans="1:36" x14ac:dyDescent="0.35">
      <c r="A76" s="73" t="s">
        <v>287</v>
      </c>
      <c r="B76" s="73" t="s">
        <v>286</v>
      </c>
      <c r="C76" s="73">
        <f t="shared" ref="C76:AH76" si="87">5.751*10^6</f>
        <v>5751000</v>
      </c>
      <c r="D76" s="73">
        <f t="shared" si="87"/>
        <v>5751000</v>
      </c>
      <c r="E76" s="73">
        <f t="shared" si="87"/>
        <v>5751000</v>
      </c>
      <c r="F76" s="73">
        <f t="shared" si="87"/>
        <v>5751000</v>
      </c>
      <c r="G76" s="73">
        <f t="shared" si="87"/>
        <v>5751000</v>
      </c>
      <c r="H76" s="73">
        <f t="shared" si="87"/>
        <v>5751000</v>
      </c>
      <c r="I76" s="73">
        <f t="shared" si="87"/>
        <v>5751000</v>
      </c>
      <c r="J76" s="73">
        <f t="shared" si="87"/>
        <v>5751000</v>
      </c>
      <c r="K76" s="73">
        <f t="shared" si="87"/>
        <v>5751000</v>
      </c>
      <c r="L76" s="73">
        <f t="shared" si="87"/>
        <v>5751000</v>
      </c>
      <c r="M76" s="73">
        <f t="shared" si="87"/>
        <v>5751000</v>
      </c>
      <c r="N76" s="73">
        <f t="shared" si="87"/>
        <v>5751000</v>
      </c>
      <c r="O76" s="73">
        <f t="shared" si="87"/>
        <v>5751000</v>
      </c>
      <c r="P76" s="73">
        <f t="shared" si="87"/>
        <v>5751000</v>
      </c>
      <c r="Q76" s="73">
        <f t="shared" si="87"/>
        <v>5751000</v>
      </c>
      <c r="R76" s="73">
        <f t="shared" si="87"/>
        <v>5751000</v>
      </c>
      <c r="S76" s="73">
        <f t="shared" si="87"/>
        <v>5751000</v>
      </c>
      <c r="T76" s="73">
        <f t="shared" si="87"/>
        <v>5751000</v>
      </c>
      <c r="U76" s="73">
        <f t="shared" si="87"/>
        <v>5751000</v>
      </c>
      <c r="V76" s="73">
        <f t="shared" si="87"/>
        <v>5751000</v>
      </c>
      <c r="W76" s="73">
        <f t="shared" si="87"/>
        <v>5751000</v>
      </c>
      <c r="X76" s="73">
        <f t="shared" si="87"/>
        <v>5751000</v>
      </c>
      <c r="Y76" s="73">
        <f t="shared" si="87"/>
        <v>5751000</v>
      </c>
      <c r="Z76" s="73">
        <f t="shared" si="87"/>
        <v>5751000</v>
      </c>
      <c r="AA76" s="73">
        <f t="shared" si="87"/>
        <v>5751000</v>
      </c>
      <c r="AB76" s="73">
        <f t="shared" si="87"/>
        <v>5751000</v>
      </c>
      <c r="AC76" s="73">
        <f t="shared" si="87"/>
        <v>5751000</v>
      </c>
      <c r="AD76" s="73">
        <f t="shared" si="87"/>
        <v>5751000</v>
      </c>
      <c r="AE76" s="73">
        <f t="shared" si="87"/>
        <v>5751000</v>
      </c>
      <c r="AF76" s="73">
        <f t="shared" si="87"/>
        <v>5751000</v>
      </c>
      <c r="AG76" s="73">
        <f t="shared" si="87"/>
        <v>5751000</v>
      </c>
      <c r="AH76" s="73">
        <f t="shared" si="87"/>
        <v>5751000</v>
      </c>
    </row>
    <row r="77" spans="1:36" x14ac:dyDescent="0.35">
      <c r="A77" s="73" t="s">
        <v>288</v>
      </c>
      <c r="B77" s="79" t="s">
        <v>688</v>
      </c>
      <c r="C77" s="14"/>
      <c r="D77" s="14">
        <f>(INDEX('AEO21 Table 11'!16:16,MATCH(Calculations!C43,'AEO21 Table 11'!13:13,0))-INDEX('AEO21 Table 11'!21:21,MATCH(Calculations!C43,'AEO21 Table 11'!13:13,0)))/INDEX('AEO21 Table 11'!23:23,MATCH(Calculations!C43,'AEO21 Table 11'!13:13,0))</f>
        <v>0.57502582615816089</v>
      </c>
      <c r="E77" s="14">
        <f>(INDEX('AEO22 Table 11'!16:16,MATCH(Calculations!D43,'AEO22 Table 11'!13:13,0))-INDEX('AEO22 Table 11'!21:21,MATCH(Calculations!D43,'AEO22 Table 11'!13:13,0)))/INDEX('AEO22 Table 11'!23:23,MATCH(Calculations!D43,'AEO22 Table 11'!13:13,0))</f>
        <v>0.53645091974861669</v>
      </c>
      <c r="F77" s="14">
        <f>(INDEX('AEO22 Table 11'!16:16,MATCH(Calculations!E43,'AEO22 Table 11'!13:13,0))-INDEX('AEO22 Table 11'!21:21,MATCH(Calculations!E43,'AEO22 Table 11'!13:13,0)))/INDEX('AEO22 Table 11'!23:23,MATCH(Calculations!E43,'AEO22 Table 11'!13:13,0))</f>
        <v>0.53055670794792997</v>
      </c>
      <c r="G77" s="14">
        <f>(INDEX('AEO22 Table 11'!16:16,MATCH(Calculations!F43,'AEO22 Table 11'!13:13,0))-INDEX('AEO22 Table 11'!21:21,MATCH(Calculations!F43,'AEO22 Table 11'!13:13,0)))/INDEX('AEO22 Table 11'!23:23,MATCH(Calculations!F43,'AEO22 Table 11'!13:13,0))</f>
        <v>0.53402339959222311</v>
      </c>
      <c r="H77" s="14">
        <f>(INDEX('AEO22 Table 11'!16:16,MATCH(Calculations!G43,'AEO22 Table 11'!13:13,0))-INDEX('AEO22 Table 11'!21:21,MATCH(Calculations!G43,'AEO22 Table 11'!13:13,0)))/INDEX('AEO22 Table 11'!23:23,MATCH(Calculations!G43,'AEO22 Table 11'!13:13,0))</f>
        <v>0.55196718955679414</v>
      </c>
      <c r="I77" s="14">
        <f>(INDEX('AEO22 Table 11'!16:16,MATCH(Calculations!H43,'AEO22 Table 11'!13:13,0))-INDEX('AEO22 Table 11'!21:21,MATCH(Calculations!H43,'AEO22 Table 11'!13:13,0)))/INDEX('AEO22 Table 11'!23:23,MATCH(Calculations!H43,'AEO22 Table 11'!13:13,0))</f>
        <v>0.57291942000611717</v>
      </c>
      <c r="J77" s="14">
        <f>(INDEX('AEO22 Table 11'!16:16,MATCH(Calculations!I43,'AEO22 Table 11'!13:13,0))-INDEX('AEO22 Table 11'!21:21,MATCH(Calculations!I43,'AEO22 Table 11'!13:13,0)))/INDEX('AEO22 Table 11'!23:23,MATCH(Calculations!I43,'AEO22 Table 11'!13:13,0))</f>
        <v>0.58591419463791805</v>
      </c>
      <c r="K77" s="14">
        <f>(INDEX('AEO22 Table 11'!16:16,MATCH(Calculations!J43,'AEO22 Table 11'!13:13,0))-INDEX('AEO22 Table 11'!21:21,MATCH(Calculations!J43,'AEO22 Table 11'!13:13,0)))/INDEX('AEO22 Table 11'!23:23,MATCH(Calculations!J43,'AEO22 Table 11'!13:13,0))</f>
        <v>0.58086260197023487</v>
      </c>
      <c r="L77" s="14">
        <f>(INDEX('AEO22 Table 11'!16:16,MATCH(Calculations!K43,'AEO22 Table 11'!13:13,0))-INDEX('AEO22 Table 11'!21:21,MATCH(Calculations!K43,'AEO22 Table 11'!13:13,0)))/INDEX('AEO22 Table 11'!23:23,MATCH(Calculations!K43,'AEO22 Table 11'!13:13,0))</f>
        <v>0.59086589795863964</v>
      </c>
      <c r="M77" s="14">
        <f>(INDEX('AEO22 Table 11'!16:16,MATCH(Calculations!L43,'AEO22 Table 11'!13:13,0))-INDEX('AEO22 Table 11'!21:21,MATCH(Calculations!L43,'AEO22 Table 11'!13:13,0)))/INDEX('AEO22 Table 11'!23:23,MATCH(Calculations!L43,'AEO22 Table 11'!13:13,0))</f>
        <v>0.59091027680474362</v>
      </c>
      <c r="N77" s="14">
        <f>(INDEX('AEO22 Table 11'!16:16,MATCH(Calculations!M43,'AEO22 Table 11'!13:13,0))-INDEX('AEO22 Table 11'!21:21,MATCH(Calculations!M43,'AEO22 Table 11'!13:13,0)))/INDEX('AEO22 Table 11'!23:23,MATCH(Calculations!M43,'AEO22 Table 11'!13:13,0))</f>
        <v>0.58693429278521503</v>
      </c>
      <c r="O77" s="14">
        <f>(INDEX('AEO22 Table 11'!16:16,MATCH(Calculations!N43,'AEO22 Table 11'!13:13,0))-INDEX('AEO22 Table 11'!21:21,MATCH(Calculations!N43,'AEO22 Table 11'!13:13,0)))/INDEX('AEO22 Table 11'!23:23,MATCH(Calculations!N43,'AEO22 Table 11'!13:13,0))</f>
        <v>0.5818050103093737</v>
      </c>
      <c r="P77" s="14">
        <f>(INDEX('AEO22 Table 11'!16:16,MATCH(Calculations!O43,'AEO22 Table 11'!13:13,0))-INDEX('AEO22 Table 11'!21:21,MATCH(Calculations!O43,'AEO22 Table 11'!13:13,0)))/INDEX('AEO22 Table 11'!23:23,MATCH(Calculations!O43,'AEO22 Table 11'!13:13,0))</f>
        <v>0.57451280273993288</v>
      </c>
      <c r="Q77" s="14">
        <f>(INDEX('AEO22 Table 11'!16:16,MATCH(Calculations!P43,'AEO22 Table 11'!13:13,0))-INDEX('AEO22 Table 11'!21:21,MATCH(Calculations!P43,'AEO22 Table 11'!13:13,0)))/INDEX('AEO22 Table 11'!23:23,MATCH(Calculations!P43,'AEO22 Table 11'!13:13,0))</f>
        <v>0.58114901136679176</v>
      </c>
      <c r="R77" s="14">
        <f>(INDEX('AEO22 Table 11'!16:16,MATCH(Calculations!Q43,'AEO22 Table 11'!13:13,0))-INDEX('AEO22 Table 11'!21:21,MATCH(Calculations!Q43,'AEO22 Table 11'!13:13,0)))/INDEX('AEO22 Table 11'!23:23,MATCH(Calculations!Q43,'AEO22 Table 11'!13:13,0))</f>
        <v>0.56923974698696411</v>
      </c>
      <c r="S77" s="14">
        <f>(INDEX('AEO22 Table 11'!16:16,MATCH(Calculations!R43,'AEO22 Table 11'!13:13,0))-INDEX('AEO22 Table 11'!21:21,MATCH(Calculations!R43,'AEO22 Table 11'!13:13,0)))/INDEX('AEO22 Table 11'!23:23,MATCH(Calculations!R43,'AEO22 Table 11'!13:13,0))</f>
        <v>0.56047316841453687</v>
      </c>
      <c r="T77" s="14">
        <f>(INDEX('AEO22 Table 11'!16:16,MATCH(Calculations!S43,'AEO22 Table 11'!13:13,0))-INDEX('AEO22 Table 11'!21:21,MATCH(Calculations!S43,'AEO22 Table 11'!13:13,0)))/INDEX('AEO22 Table 11'!23:23,MATCH(Calculations!S43,'AEO22 Table 11'!13:13,0))</f>
        <v>0.55624560917098786</v>
      </c>
      <c r="U77" s="14">
        <f>(INDEX('AEO22 Table 11'!16:16,MATCH(Calculations!T43,'AEO22 Table 11'!13:13,0))-INDEX('AEO22 Table 11'!21:21,MATCH(Calculations!T43,'AEO22 Table 11'!13:13,0)))/INDEX('AEO22 Table 11'!23:23,MATCH(Calculations!T43,'AEO22 Table 11'!13:13,0))</f>
        <v>0.5511441628340773</v>
      </c>
      <c r="V77" s="14">
        <f>(INDEX('AEO22 Table 11'!16:16,MATCH(Calculations!U43,'AEO22 Table 11'!13:13,0))-INDEX('AEO22 Table 11'!21:21,MATCH(Calculations!U43,'AEO22 Table 11'!13:13,0)))/INDEX('AEO22 Table 11'!23:23,MATCH(Calculations!U43,'AEO22 Table 11'!13:13,0))</f>
        <v>0.54739711727612628</v>
      </c>
      <c r="W77" s="14">
        <f>(INDEX('AEO22 Table 11'!16:16,MATCH(Calculations!V43,'AEO22 Table 11'!13:13,0))-INDEX('AEO22 Table 11'!21:21,MATCH(Calculations!V43,'AEO22 Table 11'!13:13,0)))/INDEX('AEO22 Table 11'!23:23,MATCH(Calculations!V43,'AEO22 Table 11'!13:13,0))</f>
        <v>0.54461034905358174</v>
      </c>
      <c r="X77" s="14">
        <f>(INDEX('AEO22 Table 11'!16:16,MATCH(Calculations!W43,'AEO22 Table 11'!13:13,0))-INDEX('AEO22 Table 11'!21:21,MATCH(Calculations!W43,'AEO22 Table 11'!13:13,0)))/INDEX('AEO22 Table 11'!23:23,MATCH(Calculations!W43,'AEO22 Table 11'!13:13,0))</f>
        <v>0.5520665759188218</v>
      </c>
      <c r="Y77" s="14">
        <f>(INDEX('AEO22 Table 11'!16:16,MATCH(Calculations!X43,'AEO22 Table 11'!13:13,0))-INDEX('AEO22 Table 11'!21:21,MATCH(Calculations!X43,'AEO22 Table 11'!13:13,0)))/INDEX('AEO22 Table 11'!23:23,MATCH(Calculations!X43,'AEO22 Table 11'!13:13,0))</f>
        <v>0.55216694098582242</v>
      </c>
      <c r="Z77" s="14">
        <f>(INDEX('AEO22 Table 11'!16:16,MATCH(Calculations!Y43,'AEO22 Table 11'!13:13,0))-INDEX('AEO22 Table 11'!21:21,MATCH(Calculations!Y43,'AEO22 Table 11'!13:13,0)))/INDEX('AEO22 Table 11'!23:23,MATCH(Calculations!Y43,'AEO22 Table 11'!13:13,0))</f>
        <v>0.55542366894765738</v>
      </c>
      <c r="AA77" s="14">
        <f>(INDEX('AEO22 Table 11'!16:16,MATCH(Calculations!Z43,'AEO22 Table 11'!13:13,0))-INDEX('AEO22 Table 11'!21:21,MATCH(Calculations!Z43,'AEO22 Table 11'!13:13,0)))/INDEX('AEO22 Table 11'!23:23,MATCH(Calculations!Z43,'AEO22 Table 11'!13:13,0))</f>
        <v>0.55791683760293265</v>
      </c>
      <c r="AB77" s="14">
        <f>(INDEX('AEO22 Table 11'!16:16,MATCH(Calculations!AA43,'AEO22 Table 11'!13:13,0))-INDEX('AEO22 Table 11'!21:21,MATCH(Calculations!AA43,'AEO22 Table 11'!13:13,0)))/INDEX('AEO22 Table 11'!23:23,MATCH(Calculations!AA43,'AEO22 Table 11'!13:13,0))</f>
        <v>0.55524291116749735</v>
      </c>
      <c r="AC77" s="14">
        <f>(INDEX('AEO22 Table 11'!16:16,MATCH(Calculations!AB43,'AEO22 Table 11'!13:13,0))-INDEX('AEO22 Table 11'!21:21,MATCH(Calculations!AB43,'AEO22 Table 11'!13:13,0)))/INDEX('AEO22 Table 11'!23:23,MATCH(Calculations!AB43,'AEO22 Table 11'!13:13,0))</f>
        <v>0.56400531257718123</v>
      </c>
      <c r="AD77" s="14">
        <f>(INDEX('AEO22 Table 11'!16:16,MATCH(Calculations!AC43,'AEO22 Table 11'!13:13,0))-INDEX('AEO22 Table 11'!21:21,MATCH(Calculations!AC43,'AEO22 Table 11'!13:13,0)))/INDEX('AEO22 Table 11'!23:23,MATCH(Calculations!AC43,'AEO22 Table 11'!13:13,0))</f>
        <v>0.57372333128759401</v>
      </c>
      <c r="AE77" s="14">
        <f>(INDEX('AEO22 Table 11'!16:16,MATCH(Calculations!AD43,'AEO22 Table 11'!13:13,0))-INDEX('AEO22 Table 11'!21:21,MATCH(Calculations!AD43,'AEO22 Table 11'!13:13,0)))/INDEX('AEO22 Table 11'!23:23,MATCH(Calculations!AD43,'AEO22 Table 11'!13:13,0))</f>
        <v>0.56546314228349903</v>
      </c>
      <c r="AF77" s="14">
        <f>(INDEX('AEO22 Table 11'!16:16,MATCH(Calculations!AE43,'AEO22 Table 11'!13:13,0))-INDEX('AEO22 Table 11'!21:21,MATCH(Calculations!AE43,'AEO22 Table 11'!13:13,0)))/INDEX('AEO22 Table 11'!23:23,MATCH(Calculations!AE43,'AEO22 Table 11'!13:13,0))</f>
        <v>0.56285704775092604</v>
      </c>
      <c r="AG77" s="14">
        <f>(INDEX('AEO22 Table 11'!16:16,MATCH(Calculations!AF43,'AEO22 Table 11'!13:13,0))-INDEX('AEO22 Table 11'!21:21,MATCH(Calculations!AF43,'AEO22 Table 11'!13:13,0)))/INDEX('AEO22 Table 11'!23:23,MATCH(Calculations!AF43,'AEO22 Table 11'!13:13,0))</f>
        <v>0.56910302937056889</v>
      </c>
      <c r="AH77" s="14">
        <f>(INDEX('AEO22 Table 11'!16:16,MATCH(Calculations!AG43,'AEO22 Table 11'!13:13,0))-INDEX('AEO22 Table 11'!21:21,MATCH(Calculations!AG43,'AEO22 Table 11'!13:13,0)))/INDEX('AEO22 Table 11'!23:23,MATCH(Calculations!AG43,'AEO22 Table 11'!13:13,0))</f>
        <v>0.57711549168155374</v>
      </c>
      <c r="AI77" s="14"/>
      <c r="AJ77" s="14"/>
    </row>
    <row r="78" spans="1:36" x14ac:dyDescent="0.35">
      <c r="A78" s="73" t="s">
        <v>291</v>
      </c>
      <c r="D78" s="73">
        <f t="shared" ref="D78:AH78" si="88">D74/(D75*D76*10^6*365)*D77</f>
        <v>3.1047685856458885E-8</v>
      </c>
      <c r="E78" s="73">
        <f t="shared" si="88"/>
        <v>2.9846162265946587E-8</v>
      </c>
      <c r="F78" s="73">
        <f t="shared" si="88"/>
        <v>2.7634348001694575E-8</v>
      </c>
      <c r="G78" s="73">
        <f t="shared" si="88"/>
        <v>2.6938450073458321E-8</v>
      </c>
      <c r="H78" s="73">
        <f t="shared" si="88"/>
        <v>2.7110143506162221E-8</v>
      </c>
      <c r="I78" s="73">
        <f t="shared" si="88"/>
        <v>2.7182783063649212E-8</v>
      </c>
      <c r="J78" s="73">
        <f t="shared" si="88"/>
        <v>2.7399931741961175E-8</v>
      </c>
      <c r="K78" s="73">
        <f t="shared" si="88"/>
        <v>2.7250992527641944E-8</v>
      </c>
      <c r="L78" s="73">
        <f t="shared" si="88"/>
        <v>2.731935532548697E-8</v>
      </c>
      <c r="M78" s="73">
        <f t="shared" si="88"/>
        <v>2.7402182927227692E-8</v>
      </c>
      <c r="N78" s="73">
        <f t="shared" si="88"/>
        <v>2.7352701025607656E-8</v>
      </c>
      <c r="O78" s="73">
        <f t="shared" si="88"/>
        <v>2.7354060931423317E-8</v>
      </c>
      <c r="P78" s="73">
        <f t="shared" si="88"/>
        <v>2.7276628005490286E-8</v>
      </c>
      <c r="Q78" s="73">
        <f t="shared" si="88"/>
        <v>2.7468955490962268E-8</v>
      </c>
      <c r="R78" s="73">
        <f t="shared" si="88"/>
        <v>2.7239784022293393E-8</v>
      </c>
      <c r="S78" s="73">
        <f t="shared" si="88"/>
        <v>2.7078939413954462E-8</v>
      </c>
      <c r="T78" s="73">
        <f t="shared" si="88"/>
        <v>2.7101311460887642E-8</v>
      </c>
      <c r="U78" s="73">
        <f t="shared" si="88"/>
        <v>2.7135085039829989E-8</v>
      </c>
      <c r="V78" s="73">
        <f t="shared" si="88"/>
        <v>2.7075159697858114E-8</v>
      </c>
      <c r="W78" s="73">
        <f t="shared" si="88"/>
        <v>2.6920366515874971E-8</v>
      </c>
      <c r="X78" s="73">
        <f t="shared" si="88"/>
        <v>2.7048219671386539E-8</v>
      </c>
      <c r="Y78" s="73">
        <f t="shared" si="88"/>
        <v>2.700740098075795E-8</v>
      </c>
      <c r="Z78" s="73">
        <f t="shared" si="88"/>
        <v>2.7102228245565426E-8</v>
      </c>
      <c r="AA78" s="73">
        <f t="shared" si="88"/>
        <v>2.7382733961673297E-8</v>
      </c>
      <c r="AB78" s="73">
        <f t="shared" si="88"/>
        <v>2.7189589989750781E-8</v>
      </c>
      <c r="AC78" s="73">
        <f t="shared" si="88"/>
        <v>2.7465888774934502E-8</v>
      </c>
      <c r="AD78" s="73">
        <f t="shared" si="88"/>
        <v>2.7795387430836634E-8</v>
      </c>
      <c r="AE78" s="73">
        <f t="shared" si="88"/>
        <v>2.7582269981829782E-8</v>
      </c>
      <c r="AF78" s="73">
        <f t="shared" si="88"/>
        <v>2.7555259594335802E-8</v>
      </c>
      <c r="AG78" s="73">
        <f t="shared" si="88"/>
        <v>2.7503376602030175E-8</v>
      </c>
      <c r="AH78" s="73">
        <f t="shared" si="88"/>
        <v>2.7578049334593025E-8</v>
      </c>
    </row>
    <row r="80" spans="1:36" x14ac:dyDescent="0.35">
      <c r="A80" s="20" t="s">
        <v>30</v>
      </c>
    </row>
    <row r="81" spans="1:36" x14ac:dyDescent="0.35">
      <c r="A81" s="73" t="s">
        <v>292</v>
      </c>
      <c r="B81" s="73" t="s">
        <v>304</v>
      </c>
      <c r="C81" s="73">
        <f>'Subsidies Paid'!J17*10^9</f>
        <v>1620000000.0000002</v>
      </c>
      <c r="D81" s="73">
        <f>'Subsidies Paid'!K17*10^9</f>
        <v>1620000000.0000002</v>
      </c>
      <c r="E81" s="73">
        <f>D81</f>
        <v>1620000000.0000002</v>
      </c>
      <c r="F81" s="73">
        <f t="shared" ref="F81:P81" si="89">E81</f>
        <v>1620000000.0000002</v>
      </c>
      <c r="G81" s="73">
        <f t="shared" si="89"/>
        <v>1620000000.0000002</v>
      </c>
      <c r="H81" s="73">
        <f t="shared" si="89"/>
        <v>1620000000.0000002</v>
      </c>
      <c r="I81" s="73">
        <f t="shared" si="89"/>
        <v>1620000000.0000002</v>
      </c>
      <c r="J81" s="73">
        <f t="shared" si="89"/>
        <v>1620000000.0000002</v>
      </c>
      <c r="K81" s="73">
        <f t="shared" si="89"/>
        <v>1620000000.0000002</v>
      </c>
      <c r="L81" s="73">
        <f t="shared" si="89"/>
        <v>1620000000.0000002</v>
      </c>
      <c r="M81" s="73">
        <f t="shared" si="89"/>
        <v>1620000000.0000002</v>
      </c>
      <c r="N81" s="73">
        <f t="shared" si="89"/>
        <v>1620000000.0000002</v>
      </c>
      <c r="O81" s="73">
        <f t="shared" si="89"/>
        <v>1620000000.0000002</v>
      </c>
      <c r="P81" s="73">
        <f t="shared" si="89"/>
        <v>1620000000.0000002</v>
      </c>
      <c r="Q81" s="73">
        <f t="shared" ref="Q81" si="90">P81</f>
        <v>1620000000.0000002</v>
      </c>
      <c r="R81" s="73">
        <f t="shared" ref="R81" si="91">Q81</f>
        <v>1620000000.0000002</v>
      </c>
      <c r="S81" s="73">
        <f t="shared" ref="S81" si="92">R81</f>
        <v>1620000000.0000002</v>
      </c>
      <c r="T81" s="73">
        <f t="shared" ref="T81" si="93">S81</f>
        <v>1620000000.0000002</v>
      </c>
      <c r="U81" s="73">
        <f t="shared" ref="U81" si="94">T81</f>
        <v>1620000000.0000002</v>
      </c>
      <c r="V81" s="73">
        <f t="shared" ref="V81" si="95">U81</f>
        <v>1620000000.0000002</v>
      </c>
      <c r="W81" s="73">
        <f t="shared" ref="W81" si="96">V81</f>
        <v>1620000000.0000002</v>
      </c>
      <c r="X81" s="73">
        <f t="shared" ref="X81" si="97">W81</f>
        <v>1620000000.0000002</v>
      </c>
      <c r="Y81" s="73">
        <f t="shared" ref="Y81" si="98">X81</f>
        <v>1620000000.0000002</v>
      </c>
      <c r="Z81" s="73">
        <f t="shared" ref="Z81" si="99">Y81</f>
        <v>1620000000.0000002</v>
      </c>
      <c r="AA81" s="73">
        <f t="shared" ref="AA81" si="100">Z81</f>
        <v>1620000000.0000002</v>
      </c>
      <c r="AB81" s="73">
        <f t="shared" ref="AB81" si="101">AA81</f>
        <v>1620000000.0000002</v>
      </c>
      <c r="AC81" s="73">
        <f t="shared" ref="AC81" si="102">AB81</f>
        <v>1620000000.0000002</v>
      </c>
      <c r="AD81" s="73">
        <f t="shared" ref="AD81" si="103">AC81</f>
        <v>1620000000.0000002</v>
      </c>
      <c r="AE81" s="73">
        <f t="shared" ref="AE81" si="104">AD81</f>
        <v>1620000000.0000002</v>
      </c>
      <c r="AF81" s="73">
        <f t="shared" ref="AF81" si="105">AE81</f>
        <v>1620000000.0000002</v>
      </c>
      <c r="AG81" s="73">
        <f t="shared" ref="AG81" si="106">AF81</f>
        <v>1620000000.0000002</v>
      </c>
      <c r="AH81" s="73">
        <f t="shared" ref="AH81" si="107">AG81</f>
        <v>1620000000.0000002</v>
      </c>
    </row>
    <row r="82" spans="1:36" x14ac:dyDescent="0.35">
      <c r="A82" s="73" t="s">
        <v>293</v>
      </c>
      <c r="B82" s="79" t="s">
        <v>687</v>
      </c>
      <c r="C82" s="14"/>
      <c r="D82" s="14">
        <f>INDEX('AEO21 Table 1'!16:16,MATCH(Calculations!C43,'AEO21 Table 1'!13:13,0))/SUM(INDEX('AEO21 Table 1'!16:18,0,MATCH(Calculations!C43,'AEO21 Table 1'!13:13,0)))</f>
        <v>0.36426803512570982</v>
      </c>
      <c r="E82" s="14">
        <f>INDEX('AEO22 Table 1'!16:16,MATCH(Calculations!D43,'AEO22 Table 1'!13:13,0))/SUM(INDEX('AEO22 Table 1'!16:18,0,MATCH(Calculations!D43,'AEO22 Table 1'!13:13,0)))</f>
        <v>0.35187678613833889</v>
      </c>
      <c r="F82" s="14">
        <f>INDEX('AEO22 Table 1'!16:16,MATCH(Calculations!E43,'AEO22 Table 1'!13:13,0))/SUM(INDEX('AEO22 Table 1'!16:18,0,MATCH(Calculations!E43,'AEO22 Table 1'!13:13,0)))</f>
        <v>0.35671110186778726</v>
      </c>
      <c r="G82" s="14">
        <f>INDEX('AEO22 Table 1'!16:16,MATCH(Calculations!F43,'AEO22 Table 1'!13:13,0))/SUM(INDEX('AEO22 Table 1'!16:18,0,MATCH(Calculations!F43,'AEO22 Table 1'!13:13,0)))</f>
        <v>0.36015578246644797</v>
      </c>
      <c r="H82" s="14">
        <f>INDEX('AEO22 Table 1'!16:16,MATCH(Calculations!G43,'AEO22 Table 1'!13:13,0))/SUM(INDEX('AEO22 Table 1'!16:18,0,MATCH(Calculations!G43,'AEO22 Table 1'!13:13,0)))</f>
        <v>0.36332209246792568</v>
      </c>
      <c r="I82" s="14">
        <f>INDEX('AEO22 Table 1'!16:16,MATCH(Calculations!H43,'AEO22 Table 1'!13:13,0))/SUM(INDEX('AEO22 Table 1'!16:18,0,MATCH(Calculations!H43,'AEO22 Table 1'!13:13,0)))</f>
        <v>0.37001051165371546</v>
      </c>
      <c r="J82" s="14">
        <f>INDEX('AEO22 Table 1'!16:16,MATCH(Calculations!I43,'AEO22 Table 1'!13:13,0))/SUM(INDEX('AEO22 Table 1'!16:18,0,MATCH(Calculations!I43,'AEO22 Table 1'!13:13,0)))</f>
        <v>0.37315414598247498</v>
      </c>
      <c r="K82" s="14">
        <f>INDEX('AEO22 Table 1'!16:16,MATCH(Calculations!J43,'AEO22 Table 1'!13:13,0))/SUM(INDEX('AEO22 Table 1'!16:18,0,MATCH(Calculations!J43,'AEO22 Table 1'!13:13,0)))</f>
        <v>0.37189109464394038</v>
      </c>
      <c r="L82" s="14">
        <f>INDEX('AEO22 Table 1'!16:16,MATCH(Calculations!K43,'AEO22 Table 1'!13:13,0))/SUM(INDEX('AEO22 Table 1'!16:18,0,MATCH(Calculations!K43,'AEO22 Table 1'!13:13,0)))</f>
        <v>0.37254948709768615</v>
      </c>
      <c r="M82" s="14">
        <f>INDEX('AEO22 Table 1'!16:16,MATCH(Calculations!L43,'AEO22 Table 1'!13:13,0))/SUM(INDEX('AEO22 Table 1'!16:18,0,MATCH(Calculations!L43,'AEO22 Table 1'!13:13,0)))</f>
        <v>0.37021924992295346</v>
      </c>
      <c r="N82" s="14">
        <f>INDEX('AEO22 Table 1'!16:16,MATCH(Calculations!M43,'AEO22 Table 1'!13:13,0))/SUM(INDEX('AEO22 Table 1'!16:18,0,MATCH(Calculations!M43,'AEO22 Table 1'!13:13,0)))</f>
        <v>0.36832089745115504</v>
      </c>
      <c r="O82" s="14">
        <f>INDEX('AEO22 Table 1'!16:16,MATCH(Calculations!N43,'AEO22 Table 1'!13:13,0))/SUM(INDEX('AEO22 Table 1'!16:18,0,MATCH(Calculations!N43,'AEO22 Table 1'!13:13,0)))</f>
        <v>0.3646384268525904</v>
      </c>
      <c r="P82" s="14">
        <f>INDEX('AEO22 Table 1'!16:16,MATCH(Calculations!O43,'AEO22 Table 1'!13:13,0))/SUM(INDEX('AEO22 Table 1'!16:18,0,MATCH(Calculations!O43,'AEO22 Table 1'!13:13,0)))</f>
        <v>0.3598808191680325</v>
      </c>
      <c r="Q82" s="14">
        <f>INDEX('AEO22 Table 1'!16:16,MATCH(Calculations!P43,'AEO22 Table 1'!13:13,0))/SUM(INDEX('AEO22 Table 1'!16:18,0,MATCH(Calculations!P43,'AEO22 Table 1'!13:13,0)))</f>
        <v>0.36021480236827402</v>
      </c>
      <c r="R82" s="14">
        <f>INDEX('AEO22 Table 1'!16:16,MATCH(Calculations!Q43,'AEO22 Table 1'!13:13,0))/SUM(INDEX('AEO22 Table 1'!16:18,0,MATCH(Calculations!Q43,'AEO22 Table 1'!13:13,0)))</f>
        <v>0.35664847381017312</v>
      </c>
      <c r="S82" s="14">
        <f>INDEX('AEO22 Table 1'!16:16,MATCH(Calculations!R43,'AEO22 Table 1'!13:13,0))/SUM(INDEX('AEO22 Table 1'!16:18,0,MATCH(Calculations!R43,'AEO22 Table 1'!13:13,0)))</f>
        <v>0.35440242621610313</v>
      </c>
      <c r="T82" s="14">
        <f>INDEX('AEO22 Table 1'!16:16,MATCH(Calculations!S43,'AEO22 Table 1'!13:13,0))/SUM(INDEX('AEO22 Table 1'!16:18,0,MATCH(Calculations!S43,'AEO22 Table 1'!13:13,0)))</f>
        <v>0.35198924790454772</v>
      </c>
      <c r="U82" s="14">
        <f>INDEX('AEO22 Table 1'!16:16,MATCH(Calculations!T43,'AEO22 Table 1'!13:13,0))/SUM(INDEX('AEO22 Table 1'!16:18,0,MATCH(Calculations!T43,'AEO22 Table 1'!13:13,0)))</f>
        <v>0.34844560689596704</v>
      </c>
      <c r="V82" s="14">
        <f>INDEX('AEO22 Table 1'!16:16,MATCH(Calculations!U43,'AEO22 Table 1'!13:13,0))/SUM(INDEX('AEO22 Table 1'!16:18,0,MATCH(Calculations!U43,'AEO22 Table 1'!13:13,0)))</f>
        <v>0.34604781616298763</v>
      </c>
      <c r="W82" s="14">
        <f>INDEX('AEO22 Table 1'!16:16,MATCH(Calculations!V43,'AEO22 Table 1'!13:13,0))/SUM(INDEX('AEO22 Table 1'!16:18,0,MATCH(Calculations!V43,'AEO22 Table 1'!13:13,0)))</f>
        <v>0.34471702937012361</v>
      </c>
      <c r="X82" s="14">
        <f>INDEX('AEO22 Table 1'!16:16,MATCH(Calculations!W43,'AEO22 Table 1'!13:13,0))/SUM(INDEX('AEO22 Table 1'!16:18,0,MATCH(Calculations!W43,'AEO22 Table 1'!13:13,0)))</f>
        <v>0.34509658400829013</v>
      </c>
      <c r="Y82" s="14">
        <f>INDEX('AEO22 Table 1'!16:16,MATCH(Calculations!X43,'AEO22 Table 1'!13:13,0))/SUM(INDEX('AEO22 Table 1'!16:18,0,MATCH(Calculations!X43,'AEO22 Table 1'!13:13,0)))</f>
        <v>0.34351483359383694</v>
      </c>
      <c r="Z82" s="14">
        <f>INDEX('AEO22 Table 1'!16:16,MATCH(Calculations!Y43,'AEO22 Table 1'!13:13,0))/SUM(INDEX('AEO22 Table 1'!16:18,0,MATCH(Calculations!Y43,'AEO22 Table 1'!13:13,0)))</f>
        <v>0.34247269077606052</v>
      </c>
      <c r="AA82" s="14">
        <f>INDEX('AEO22 Table 1'!16:16,MATCH(Calculations!Z43,'AEO22 Table 1'!13:13,0))/SUM(INDEX('AEO22 Table 1'!16:18,0,MATCH(Calculations!Z43,'AEO22 Table 1'!13:13,0)))</f>
        <v>0.33992300100139117</v>
      </c>
      <c r="AB82" s="14">
        <f>INDEX('AEO22 Table 1'!16:16,MATCH(Calculations!AA43,'AEO22 Table 1'!13:13,0))/SUM(INDEX('AEO22 Table 1'!16:18,0,MATCH(Calculations!AA43,'AEO22 Table 1'!13:13,0)))</f>
        <v>0.33767330074850921</v>
      </c>
      <c r="AC82" s="14">
        <f>INDEX('AEO22 Table 1'!16:16,MATCH(Calculations!AB43,'AEO22 Table 1'!13:13,0))/SUM(INDEX('AEO22 Table 1'!16:18,0,MATCH(Calculations!AB43,'AEO22 Table 1'!13:13,0)))</f>
        <v>0.33730200659134224</v>
      </c>
      <c r="AD82" s="14">
        <f>INDEX('AEO22 Table 1'!16:16,MATCH(Calculations!AC43,'AEO22 Table 1'!13:13,0))/SUM(INDEX('AEO22 Table 1'!16:18,0,MATCH(Calculations!AC43,'AEO22 Table 1'!13:13,0)))</f>
        <v>0.33722349141150559</v>
      </c>
      <c r="AE82" s="14">
        <f>INDEX('AEO22 Table 1'!16:16,MATCH(Calculations!AD43,'AEO22 Table 1'!13:13,0))/SUM(INDEX('AEO22 Table 1'!16:18,0,MATCH(Calculations!AD43,'AEO22 Table 1'!13:13,0)))</f>
        <v>0.33439040088514488</v>
      </c>
      <c r="AF82" s="14">
        <f>INDEX('AEO22 Table 1'!16:16,MATCH(Calculations!AE43,'AEO22 Table 1'!13:13,0))/SUM(INDEX('AEO22 Table 1'!16:18,0,MATCH(Calculations!AE43,'AEO22 Table 1'!13:13,0)))</f>
        <v>0.33285157789638187</v>
      </c>
      <c r="AG82" s="14">
        <f>INDEX('AEO22 Table 1'!16:16,MATCH(Calculations!AF43,'AEO22 Table 1'!13:13,0))/SUM(INDEX('AEO22 Table 1'!16:18,0,MATCH(Calculations!AF43,'AEO22 Table 1'!13:13,0)))</f>
        <v>0.33468518760325561</v>
      </c>
      <c r="AH82" s="14">
        <f>INDEX('AEO22 Table 1'!16:16,MATCH(Calculations!AG43,'AEO22 Table 1'!13:13,0))/SUM(INDEX('AEO22 Table 1'!16:18,0,MATCH(Calculations!AG43,'AEO22 Table 1'!13:13,0)))</f>
        <v>0.33572100575448321</v>
      </c>
      <c r="AI82" s="14"/>
      <c r="AJ82" s="14"/>
    </row>
    <row r="83" spans="1:36" x14ac:dyDescent="0.35">
      <c r="A83" s="73" t="s">
        <v>285</v>
      </c>
      <c r="B83" s="79" t="s">
        <v>688</v>
      </c>
      <c r="C83" s="4"/>
      <c r="D83" s="4">
        <f t="shared" ref="D83:AH85" si="108">D75</f>
        <v>11.470048</v>
      </c>
      <c r="E83" s="4">
        <f t="shared" si="108"/>
        <v>11.13137</v>
      </c>
      <c r="F83" s="4">
        <f t="shared" si="108"/>
        <v>11.890215</v>
      </c>
      <c r="G83" s="4">
        <f t="shared" si="108"/>
        <v>12.277072</v>
      </c>
      <c r="H83" s="4">
        <f t="shared" si="108"/>
        <v>12.60923</v>
      </c>
      <c r="I83" s="4">
        <f t="shared" si="108"/>
        <v>13.052892</v>
      </c>
      <c r="J83" s="4">
        <f t="shared" si="108"/>
        <v>13.243161000000001</v>
      </c>
      <c r="K83" s="4">
        <f t="shared" si="108"/>
        <v>13.200737999999999</v>
      </c>
      <c r="L83" s="4">
        <f t="shared" si="108"/>
        <v>13.394472</v>
      </c>
      <c r="M83" s="4">
        <f t="shared" si="108"/>
        <v>13.354988000000001</v>
      </c>
      <c r="N83" s="4">
        <f t="shared" si="108"/>
        <v>13.289125</v>
      </c>
      <c r="O83" s="4">
        <f t="shared" si="108"/>
        <v>13.172335</v>
      </c>
      <c r="P83" s="4">
        <f t="shared" si="108"/>
        <v>13.044161000000001</v>
      </c>
      <c r="Q83" s="4">
        <f t="shared" si="108"/>
        <v>13.102449</v>
      </c>
      <c r="R83" s="4">
        <f t="shared" si="108"/>
        <v>12.941919</v>
      </c>
      <c r="S83" s="4">
        <f t="shared" si="108"/>
        <v>12.818296</v>
      </c>
      <c r="T83" s="4">
        <f t="shared" si="108"/>
        <v>12.711107999999999</v>
      </c>
      <c r="U83" s="4">
        <f t="shared" si="108"/>
        <v>12.578856</v>
      </c>
      <c r="V83" s="4">
        <f t="shared" si="108"/>
        <v>12.520987999999999</v>
      </c>
      <c r="W83" s="4">
        <f t="shared" si="108"/>
        <v>12.528874</v>
      </c>
      <c r="X83" s="4">
        <f t="shared" si="108"/>
        <v>12.640373</v>
      </c>
      <c r="Y83" s="4">
        <f t="shared" si="108"/>
        <v>12.661778999999999</v>
      </c>
      <c r="Z83" s="4">
        <f t="shared" si="108"/>
        <v>12.691896</v>
      </c>
      <c r="AA83" s="4">
        <f t="shared" si="108"/>
        <v>12.618269</v>
      </c>
      <c r="AB83" s="4">
        <f t="shared" si="108"/>
        <v>12.646998999999999</v>
      </c>
      <c r="AC83" s="4">
        <f t="shared" si="108"/>
        <v>12.717351000000001</v>
      </c>
      <c r="AD83" s="4">
        <f t="shared" si="108"/>
        <v>12.783121</v>
      </c>
      <c r="AE83" s="4">
        <f t="shared" si="108"/>
        <v>12.696424</v>
      </c>
      <c r="AF83" s="4">
        <f t="shared" si="108"/>
        <v>12.650297</v>
      </c>
      <c r="AG83" s="4">
        <f t="shared" si="108"/>
        <v>12.814805</v>
      </c>
      <c r="AH83" s="4">
        <f t="shared" si="108"/>
        <v>12.960039</v>
      </c>
      <c r="AI83" s="4"/>
      <c r="AJ83" s="4"/>
    </row>
    <row r="84" spans="1:36" x14ac:dyDescent="0.35">
      <c r="A84" s="73" t="s">
        <v>287</v>
      </c>
      <c r="B84" s="73" t="s">
        <v>286</v>
      </c>
      <c r="C84" s="73">
        <f t="shared" ref="C84:R84" si="109">C76</f>
        <v>5751000</v>
      </c>
      <c r="D84" s="73">
        <f t="shared" si="109"/>
        <v>5751000</v>
      </c>
      <c r="E84" s="73">
        <f t="shared" si="109"/>
        <v>5751000</v>
      </c>
      <c r="F84" s="73">
        <f t="shared" si="109"/>
        <v>5751000</v>
      </c>
      <c r="G84" s="73">
        <f t="shared" si="109"/>
        <v>5751000</v>
      </c>
      <c r="H84" s="73">
        <f t="shared" si="109"/>
        <v>5751000</v>
      </c>
      <c r="I84" s="73">
        <f t="shared" si="109"/>
        <v>5751000</v>
      </c>
      <c r="J84" s="73">
        <f t="shared" si="109"/>
        <v>5751000</v>
      </c>
      <c r="K84" s="73">
        <f t="shared" si="109"/>
        <v>5751000</v>
      </c>
      <c r="L84" s="73">
        <f t="shared" si="109"/>
        <v>5751000</v>
      </c>
      <c r="M84" s="73">
        <f t="shared" si="109"/>
        <v>5751000</v>
      </c>
      <c r="N84" s="73">
        <f t="shared" si="109"/>
        <v>5751000</v>
      </c>
      <c r="O84" s="73">
        <f t="shared" si="109"/>
        <v>5751000</v>
      </c>
      <c r="P84" s="73">
        <f t="shared" si="109"/>
        <v>5751000</v>
      </c>
      <c r="Q84" s="73">
        <f t="shared" si="109"/>
        <v>5751000</v>
      </c>
      <c r="R84" s="73">
        <f t="shared" si="109"/>
        <v>5751000</v>
      </c>
      <c r="S84" s="73">
        <f t="shared" si="108"/>
        <v>5751000</v>
      </c>
      <c r="T84" s="73">
        <f t="shared" si="108"/>
        <v>5751000</v>
      </c>
      <c r="U84" s="73">
        <f t="shared" si="108"/>
        <v>5751000</v>
      </c>
      <c r="V84" s="73">
        <f t="shared" si="108"/>
        <v>5751000</v>
      </c>
      <c r="W84" s="73">
        <f t="shared" si="108"/>
        <v>5751000</v>
      </c>
      <c r="X84" s="73">
        <f t="shared" si="108"/>
        <v>5751000</v>
      </c>
      <c r="Y84" s="73">
        <f t="shared" si="108"/>
        <v>5751000</v>
      </c>
      <c r="Z84" s="73">
        <f t="shared" si="108"/>
        <v>5751000</v>
      </c>
      <c r="AA84" s="73">
        <f t="shared" si="108"/>
        <v>5751000</v>
      </c>
      <c r="AB84" s="73">
        <f t="shared" si="108"/>
        <v>5751000</v>
      </c>
      <c r="AC84" s="73">
        <f t="shared" si="108"/>
        <v>5751000</v>
      </c>
      <c r="AD84" s="73">
        <f t="shared" si="108"/>
        <v>5751000</v>
      </c>
      <c r="AE84" s="73">
        <f t="shared" si="108"/>
        <v>5751000</v>
      </c>
      <c r="AF84" s="73">
        <f t="shared" si="108"/>
        <v>5751000</v>
      </c>
      <c r="AG84" s="73">
        <f t="shared" si="108"/>
        <v>5751000</v>
      </c>
      <c r="AH84" s="73">
        <f t="shared" si="108"/>
        <v>5751000</v>
      </c>
    </row>
    <row r="85" spans="1:36" x14ac:dyDescent="0.35">
      <c r="A85" s="73" t="s">
        <v>288</v>
      </c>
      <c r="B85" s="79" t="s">
        <v>688</v>
      </c>
      <c r="C85" s="14"/>
      <c r="D85" s="14">
        <f t="shared" si="108"/>
        <v>0.57502582615816089</v>
      </c>
      <c r="E85" s="14">
        <f t="shared" si="108"/>
        <v>0.53645091974861669</v>
      </c>
      <c r="F85" s="14">
        <f t="shared" si="108"/>
        <v>0.53055670794792997</v>
      </c>
      <c r="G85" s="14">
        <f t="shared" si="108"/>
        <v>0.53402339959222311</v>
      </c>
      <c r="H85" s="14">
        <f t="shared" si="108"/>
        <v>0.55196718955679414</v>
      </c>
      <c r="I85" s="14">
        <f t="shared" si="108"/>
        <v>0.57291942000611717</v>
      </c>
      <c r="J85" s="14">
        <f t="shared" si="108"/>
        <v>0.58591419463791805</v>
      </c>
      <c r="K85" s="14">
        <f t="shared" si="108"/>
        <v>0.58086260197023487</v>
      </c>
      <c r="L85" s="14">
        <f t="shared" si="108"/>
        <v>0.59086589795863964</v>
      </c>
      <c r="M85" s="14">
        <f t="shared" si="108"/>
        <v>0.59091027680474362</v>
      </c>
      <c r="N85" s="14">
        <f t="shared" si="108"/>
        <v>0.58693429278521503</v>
      </c>
      <c r="O85" s="14">
        <f t="shared" si="108"/>
        <v>0.5818050103093737</v>
      </c>
      <c r="P85" s="14">
        <f t="shared" si="108"/>
        <v>0.57451280273993288</v>
      </c>
      <c r="Q85" s="14">
        <f t="shared" si="108"/>
        <v>0.58114901136679176</v>
      </c>
      <c r="R85" s="14">
        <f t="shared" si="108"/>
        <v>0.56923974698696411</v>
      </c>
      <c r="S85" s="14">
        <f t="shared" si="108"/>
        <v>0.56047316841453687</v>
      </c>
      <c r="T85" s="14">
        <f t="shared" si="108"/>
        <v>0.55624560917098786</v>
      </c>
      <c r="U85" s="14">
        <f t="shared" si="108"/>
        <v>0.5511441628340773</v>
      </c>
      <c r="V85" s="14">
        <f t="shared" si="108"/>
        <v>0.54739711727612628</v>
      </c>
      <c r="W85" s="14">
        <f t="shared" si="108"/>
        <v>0.54461034905358174</v>
      </c>
      <c r="X85" s="14">
        <f t="shared" si="108"/>
        <v>0.5520665759188218</v>
      </c>
      <c r="Y85" s="14">
        <f t="shared" si="108"/>
        <v>0.55216694098582242</v>
      </c>
      <c r="Z85" s="14">
        <f t="shared" si="108"/>
        <v>0.55542366894765738</v>
      </c>
      <c r="AA85" s="14">
        <f t="shared" si="108"/>
        <v>0.55791683760293265</v>
      </c>
      <c r="AB85" s="14">
        <f t="shared" si="108"/>
        <v>0.55524291116749735</v>
      </c>
      <c r="AC85" s="14">
        <f t="shared" si="108"/>
        <v>0.56400531257718123</v>
      </c>
      <c r="AD85" s="14">
        <f t="shared" si="108"/>
        <v>0.57372333128759401</v>
      </c>
      <c r="AE85" s="14">
        <f t="shared" si="108"/>
        <v>0.56546314228349903</v>
      </c>
      <c r="AF85" s="14">
        <f t="shared" si="108"/>
        <v>0.56285704775092604</v>
      </c>
      <c r="AG85" s="14">
        <f t="shared" si="108"/>
        <v>0.56910302937056889</v>
      </c>
      <c r="AH85" s="14">
        <f t="shared" si="108"/>
        <v>0.57711549168155374</v>
      </c>
      <c r="AI85" s="14"/>
      <c r="AJ85" s="14"/>
    </row>
    <row r="86" spans="1:36" x14ac:dyDescent="0.35">
      <c r="A86" s="73" t="s">
        <v>291</v>
      </c>
      <c r="D86" s="73">
        <f t="shared" ref="D86:AH86" si="110">(D81*D82)/(D83*10^6*D84*365)*D85</f>
        <v>1.4093600635272896E-8</v>
      </c>
      <c r="E86" s="73">
        <f t="shared" si="110"/>
        <v>1.3087321602970412E-8</v>
      </c>
      <c r="F86" s="73">
        <f t="shared" si="110"/>
        <v>1.2283935026641094E-8</v>
      </c>
      <c r="G86" s="73">
        <f t="shared" si="110"/>
        <v>1.2090232672858734E-8</v>
      </c>
      <c r="H86" s="73">
        <f t="shared" si="110"/>
        <v>1.2274259066568203E-8</v>
      </c>
      <c r="I86" s="73">
        <f t="shared" si="110"/>
        <v>1.2533710046673486E-8</v>
      </c>
      <c r="J86" s="73">
        <f t="shared" si="110"/>
        <v>1.2741173053248004E-8</v>
      </c>
      <c r="K86" s="73">
        <f t="shared" si="110"/>
        <v>1.2629023334466569E-8</v>
      </c>
      <c r="L86" s="73">
        <f t="shared" si="110"/>
        <v>1.2683119337881827E-8</v>
      </c>
      <c r="M86" s="73">
        <f t="shared" si="110"/>
        <v>1.2642000990386979E-8</v>
      </c>
      <c r="N86" s="73">
        <f t="shared" si="110"/>
        <v>1.2554465885333236E-8</v>
      </c>
      <c r="O86" s="73">
        <f t="shared" si="110"/>
        <v>1.2429564329710655E-8</v>
      </c>
      <c r="P86" s="73">
        <f t="shared" si="110"/>
        <v>1.2232663902944013E-8</v>
      </c>
      <c r="Q86" s="73">
        <f t="shared" si="110"/>
        <v>1.2330348834594325E-8</v>
      </c>
      <c r="R86" s="73">
        <f t="shared" si="110"/>
        <v>1.2106418758092984E-8</v>
      </c>
      <c r="S86" s="73">
        <f t="shared" si="110"/>
        <v>1.1959141354474003E-8</v>
      </c>
      <c r="T86" s="73">
        <f t="shared" si="110"/>
        <v>1.1887522912398834E-8</v>
      </c>
      <c r="U86" s="73">
        <f t="shared" si="110"/>
        <v>1.178251069484702E-8</v>
      </c>
      <c r="V86" s="73">
        <f t="shared" si="110"/>
        <v>1.1675589088343736E-8</v>
      </c>
      <c r="W86" s="73">
        <f t="shared" si="110"/>
        <v>1.156419401180764E-8</v>
      </c>
      <c r="X86" s="73">
        <f t="shared" si="110"/>
        <v>1.1631909310464737E-8</v>
      </c>
      <c r="Y86" s="73">
        <f t="shared" si="110"/>
        <v>1.1561121094619613E-8</v>
      </c>
      <c r="Z86" s="73">
        <f t="shared" si="110"/>
        <v>1.1566517164556079E-8</v>
      </c>
      <c r="AA86" s="73">
        <f t="shared" si="110"/>
        <v>1.1599226298674628E-8</v>
      </c>
      <c r="AB86" s="73">
        <f t="shared" si="110"/>
        <v>1.1441185944997839E-8</v>
      </c>
      <c r="AC86" s="73">
        <f t="shared" si="110"/>
        <v>1.1544742324993885E-8</v>
      </c>
      <c r="AD86" s="73">
        <f t="shared" si="110"/>
        <v>1.1680521002454443E-8</v>
      </c>
      <c r="AE86" s="73">
        <f t="shared" si="110"/>
        <v>1.1493583871388542E-8</v>
      </c>
      <c r="AF86" s="73">
        <f t="shared" si="110"/>
        <v>1.1429488345551478E-8</v>
      </c>
      <c r="AG86" s="73">
        <f t="shared" si="110"/>
        <v>1.1470812205840774E-8</v>
      </c>
      <c r="AH86" s="73">
        <f t="shared" si="110"/>
        <v>1.1537553341659425E-8</v>
      </c>
    </row>
    <row r="88" spans="1:36" x14ac:dyDescent="0.35">
      <c r="A88" s="20" t="s">
        <v>31</v>
      </c>
    </row>
    <row r="89" spans="1:36" x14ac:dyDescent="0.35">
      <c r="A89" s="73" t="s">
        <v>292</v>
      </c>
      <c r="B89" s="73" t="s">
        <v>304</v>
      </c>
      <c r="C89" s="73">
        <f>'Subsidies Paid'!J18*10^9</f>
        <v>140000000</v>
      </c>
      <c r="D89" s="73">
        <f>'Subsidies Paid'!K18*10^9</f>
        <v>140000000</v>
      </c>
      <c r="E89" s="73">
        <f>D89</f>
        <v>140000000</v>
      </c>
      <c r="F89" s="73">
        <f t="shared" ref="F89:P89" si="111">E89</f>
        <v>140000000</v>
      </c>
      <c r="G89" s="73">
        <f t="shared" si="111"/>
        <v>140000000</v>
      </c>
      <c r="H89" s="73">
        <f t="shared" si="111"/>
        <v>140000000</v>
      </c>
      <c r="I89" s="73">
        <f t="shared" si="111"/>
        <v>140000000</v>
      </c>
      <c r="J89" s="73">
        <f t="shared" si="111"/>
        <v>140000000</v>
      </c>
      <c r="K89" s="73">
        <f t="shared" si="111"/>
        <v>140000000</v>
      </c>
      <c r="L89" s="73">
        <f t="shared" si="111"/>
        <v>140000000</v>
      </c>
      <c r="M89" s="73">
        <f t="shared" si="111"/>
        <v>140000000</v>
      </c>
      <c r="N89" s="73">
        <f t="shared" si="111"/>
        <v>140000000</v>
      </c>
      <c r="O89" s="73">
        <f t="shared" si="111"/>
        <v>140000000</v>
      </c>
      <c r="P89" s="73">
        <f t="shared" si="111"/>
        <v>140000000</v>
      </c>
      <c r="Q89" s="73">
        <f t="shared" ref="Q89" si="112">P89</f>
        <v>140000000</v>
      </c>
      <c r="R89" s="73">
        <f t="shared" ref="R89" si="113">Q89</f>
        <v>140000000</v>
      </c>
      <c r="S89" s="73">
        <f t="shared" ref="S89" si="114">R89</f>
        <v>140000000</v>
      </c>
      <c r="T89" s="73">
        <f t="shared" ref="T89" si="115">S89</f>
        <v>140000000</v>
      </c>
      <c r="U89" s="73">
        <f t="shared" ref="U89" si="116">T89</f>
        <v>140000000</v>
      </c>
      <c r="V89" s="73">
        <f t="shared" ref="V89" si="117">U89</f>
        <v>140000000</v>
      </c>
      <c r="W89" s="73">
        <f t="shared" ref="W89" si="118">V89</f>
        <v>140000000</v>
      </c>
      <c r="X89" s="73">
        <f t="shared" ref="X89" si="119">W89</f>
        <v>140000000</v>
      </c>
      <c r="Y89" s="73">
        <f t="shared" ref="Y89" si="120">X89</f>
        <v>140000000</v>
      </c>
      <c r="Z89" s="73">
        <f t="shared" ref="Z89" si="121">Y89</f>
        <v>140000000</v>
      </c>
      <c r="AA89" s="73">
        <f t="shared" ref="AA89" si="122">Z89</f>
        <v>140000000</v>
      </c>
      <c r="AB89" s="73">
        <f t="shared" ref="AB89" si="123">AA89</f>
        <v>140000000</v>
      </c>
      <c r="AC89" s="73">
        <f t="shared" ref="AC89" si="124">AB89</f>
        <v>140000000</v>
      </c>
      <c r="AD89" s="73">
        <f t="shared" ref="AD89" si="125">AC89</f>
        <v>140000000</v>
      </c>
      <c r="AE89" s="73">
        <f t="shared" ref="AE89" si="126">AD89</f>
        <v>140000000</v>
      </c>
      <c r="AF89" s="73">
        <f t="shared" ref="AF89" si="127">AE89</f>
        <v>140000000</v>
      </c>
      <c r="AG89" s="73">
        <f t="shared" ref="AG89" si="128">AF89</f>
        <v>140000000</v>
      </c>
      <c r="AH89" s="73">
        <f t="shared" ref="AH89" si="129">AG89</f>
        <v>140000000</v>
      </c>
    </row>
    <row r="90" spans="1:36" x14ac:dyDescent="0.35">
      <c r="A90" s="73" t="s">
        <v>293</v>
      </c>
      <c r="B90" s="79" t="s">
        <v>687</v>
      </c>
      <c r="C90" s="14"/>
      <c r="D90" s="14">
        <f t="shared" ref="D90:AH93" si="130">D82</f>
        <v>0.36426803512570982</v>
      </c>
      <c r="E90" s="14">
        <f t="shared" si="130"/>
        <v>0.35187678613833889</v>
      </c>
      <c r="F90" s="14">
        <f t="shared" si="130"/>
        <v>0.35671110186778726</v>
      </c>
      <c r="G90" s="14">
        <f t="shared" si="130"/>
        <v>0.36015578246644797</v>
      </c>
      <c r="H90" s="14">
        <f t="shared" si="130"/>
        <v>0.36332209246792568</v>
      </c>
      <c r="I90" s="14">
        <f t="shared" si="130"/>
        <v>0.37001051165371546</v>
      </c>
      <c r="J90" s="14">
        <f t="shared" si="130"/>
        <v>0.37315414598247498</v>
      </c>
      <c r="K90" s="14">
        <f t="shared" si="130"/>
        <v>0.37189109464394038</v>
      </c>
      <c r="L90" s="14">
        <f t="shared" si="130"/>
        <v>0.37254948709768615</v>
      </c>
      <c r="M90" s="14">
        <f t="shared" si="130"/>
        <v>0.37021924992295346</v>
      </c>
      <c r="N90" s="14">
        <f t="shared" si="130"/>
        <v>0.36832089745115504</v>
      </c>
      <c r="O90" s="14">
        <f t="shared" si="130"/>
        <v>0.3646384268525904</v>
      </c>
      <c r="P90" s="14">
        <f t="shared" si="130"/>
        <v>0.3598808191680325</v>
      </c>
      <c r="Q90" s="14">
        <f t="shared" si="130"/>
        <v>0.36021480236827402</v>
      </c>
      <c r="R90" s="14">
        <f t="shared" si="130"/>
        <v>0.35664847381017312</v>
      </c>
      <c r="S90" s="14">
        <f t="shared" si="130"/>
        <v>0.35440242621610313</v>
      </c>
      <c r="T90" s="14">
        <f t="shared" si="130"/>
        <v>0.35198924790454772</v>
      </c>
      <c r="U90" s="14">
        <f t="shared" si="130"/>
        <v>0.34844560689596704</v>
      </c>
      <c r="V90" s="14">
        <f t="shared" si="130"/>
        <v>0.34604781616298763</v>
      </c>
      <c r="W90" s="14">
        <f t="shared" si="130"/>
        <v>0.34471702937012361</v>
      </c>
      <c r="X90" s="14">
        <f t="shared" si="130"/>
        <v>0.34509658400829013</v>
      </c>
      <c r="Y90" s="14">
        <f t="shared" si="130"/>
        <v>0.34351483359383694</v>
      </c>
      <c r="Z90" s="14">
        <f t="shared" si="130"/>
        <v>0.34247269077606052</v>
      </c>
      <c r="AA90" s="14">
        <f t="shared" si="130"/>
        <v>0.33992300100139117</v>
      </c>
      <c r="AB90" s="14">
        <f t="shared" si="130"/>
        <v>0.33767330074850921</v>
      </c>
      <c r="AC90" s="14">
        <f t="shared" si="130"/>
        <v>0.33730200659134224</v>
      </c>
      <c r="AD90" s="14">
        <f t="shared" si="130"/>
        <v>0.33722349141150559</v>
      </c>
      <c r="AE90" s="14">
        <f t="shared" si="130"/>
        <v>0.33439040088514488</v>
      </c>
      <c r="AF90" s="14">
        <f t="shared" si="130"/>
        <v>0.33285157789638187</v>
      </c>
      <c r="AG90" s="14">
        <f t="shared" si="130"/>
        <v>0.33468518760325561</v>
      </c>
      <c r="AH90" s="14">
        <f t="shared" si="130"/>
        <v>0.33572100575448321</v>
      </c>
      <c r="AI90" s="14"/>
      <c r="AJ90" s="14"/>
    </row>
    <row r="91" spans="1:36" x14ac:dyDescent="0.35">
      <c r="A91" s="73" t="s">
        <v>285</v>
      </c>
      <c r="B91" s="79" t="s">
        <v>688</v>
      </c>
      <c r="C91" s="4"/>
      <c r="D91" s="4">
        <f t="shared" ref="C91:R92" si="131">D83</f>
        <v>11.470048</v>
      </c>
      <c r="E91" s="4">
        <f t="shared" si="131"/>
        <v>11.13137</v>
      </c>
      <c r="F91" s="4">
        <f t="shared" si="131"/>
        <v>11.890215</v>
      </c>
      <c r="G91" s="4">
        <f t="shared" si="131"/>
        <v>12.277072</v>
      </c>
      <c r="H91" s="4">
        <f t="shared" si="131"/>
        <v>12.60923</v>
      </c>
      <c r="I91" s="4">
        <f t="shared" si="131"/>
        <v>13.052892</v>
      </c>
      <c r="J91" s="4">
        <f t="shared" si="131"/>
        <v>13.243161000000001</v>
      </c>
      <c r="K91" s="4">
        <f t="shared" si="131"/>
        <v>13.200737999999999</v>
      </c>
      <c r="L91" s="4">
        <f t="shared" si="131"/>
        <v>13.394472</v>
      </c>
      <c r="M91" s="4">
        <f t="shared" si="131"/>
        <v>13.354988000000001</v>
      </c>
      <c r="N91" s="4">
        <f t="shared" si="131"/>
        <v>13.289125</v>
      </c>
      <c r="O91" s="4">
        <f t="shared" si="131"/>
        <v>13.172335</v>
      </c>
      <c r="P91" s="4">
        <f t="shared" si="131"/>
        <v>13.044161000000001</v>
      </c>
      <c r="Q91" s="4">
        <f t="shared" si="131"/>
        <v>13.102449</v>
      </c>
      <c r="R91" s="4">
        <f t="shared" si="131"/>
        <v>12.941919</v>
      </c>
      <c r="S91" s="4">
        <f t="shared" si="130"/>
        <v>12.818296</v>
      </c>
      <c r="T91" s="4">
        <f t="shared" si="130"/>
        <v>12.711107999999999</v>
      </c>
      <c r="U91" s="4">
        <f t="shared" si="130"/>
        <v>12.578856</v>
      </c>
      <c r="V91" s="4">
        <f t="shared" si="130"/>
        <v>12.520987999999999</v>
      </c>
      <c r="W91" s="4">
        <f t="shared" si="130"/>
        <v>12.528874</v>
      </c>
      <c r="X91" s="4">
        <f t="shared" si="130"/>
        <v>12.640373</v>
      </c>
      <c r="Y91" s="4">
        <f t="shared" si="130"/>
        <v>12.661778999999999</v>
      </c>
      <c r="Z91" s="4">
        <f t="shared" si="130"/>
        <v>12.691896</v>
      </c>
      <c r="AA91" s="4">
        <f t="shared" si="130"/>
        <v>12.618269</v>
      </c>
      <c r="AB91" s="4">
        <f t="shared" si="130"/>
        <v>12.646998999999999</v>
      </c>
      <c r="AC91" s="4">
        <f t="shared" si="130"/>
        <v>12.717351000000001</v>
      </c>
      <c r="AD91" s="4">
        <f t="shared" si="130"/>
        <v>12.783121</v>
      </c>
      <c r="AE91" s="4">
        <f t="shared" si="130"/>
        <v>12.696424</v>
      </c>
      <c r="AF91" s="4">
        <f t="shared" si="130"/>
        <v>12.650297</v>
      </c>
      <c r="AG91" s="4">
        <f t="shared" si="130"/>
        <v>12.814805</v>
      </c>
      <c r="AH91" s="4">
        <f t="shared" si="130"/>
        <v>12.960039</v>
      </c>
      <c r="AI91" s="4"/>
      <c r="AJ91" s="4"/>
    </row>
    <row r="92" spans="1:36" x14ac:dyDescent="0.35">
      <c r="A92" s="73" t="s">
        <v>287</v>
      </c>
      <c r="B92" s="73" t="s">
        <v>286</v>
      </c>
      <c r="C92" s="73">
        <f t="shared" si="131"/>
        <v>5751000</v>
      </c>
      <c r="D92" s="73">
        <f t="shared" si="130"/>
        <v>5751000</v>
      </c>
      <c r="E92" s="73">
        <f t="shared" si="130"/>
        <v>5751000</v>
      </c>
      <c r="F92" s="73">
        <f t="shared" si="130"/>
        <v>5751000</v>
      </c>
      <c r="G92" s="73">
        <f t="shared" si="130"/>
        <v>5751000</v>
      </c>
      <c r="H92" s="73">
        <f t="shared" si="130"/>
        <v>5751000</v>
      </c>
      <c r="I92" s="73">
        <f t="shared" si="130"/>
        <v>5751000</v>
      </c>
      <c r="J92" s="73">
        <f t="shared" si="130"/>
        <v>5751000</v>
      </c>
      <c r="K92" s="73">
        <f t="shared" si="130"/>
        <v>5751000</v>
      </c>
      <c r="L92" s="73">
        <f t="shared" si="130"/>
        <v>5751000</v>
      </c>
      <c r="M92" s="73">
        <f t="shared" si="130"/>
        <v>5751000</v>
      </c>
      <c r="N92" s="73">
        <f t="shared" si="130"/>
        <v>5751000</v>
      </c>
      <c r="O92" s="73">
        <f t="shared" si="130"/>
        <v>5751000</v>
      </c>
      <c r="P92" s="73">
        <f t="shared" si="130"/>
        <v>5751000</v>
      </c>
      <c r="Q92" s="73">
        <f t="shared" si="130"/>
        <v>5751000</v>
      </c>
      <c r="R92" s="73">
        <f t="shared" si="130"/>
        <v>5751000</v>
      </c>
      <c r="S92" s="73">
        <f t="shared" si="130"/>
        <v>5751000</v>
      </c>
      <c r="T92" s="73">
        <f t="shared" si="130"/>
        <v>5751000</v>
      </c>
      <c r="U92" s="73">
        <f t="shared" si="130"/>
        <v>5751000</v>
      </c>
      <c r="V92" s="73">
        <f t="shared" si="130"/>
        <v>5751000</v>
      </c>
      <c r="W92" s="73">
        <f t="shared" si="130"/>
        <v>5751000</v>
      </c>
      <c r="X92" s="73">
        <f t="shared" si="130"/>
        <v>5751000</v>
      </c>
      <c r="Y92" s="73">
        <f t="shared" si="130"/>
        <v>5751000</v>
      </c>
      <c r="Z92" s="73">
        <f t="shared" si="130"/>
        <v>5751000</v>
      </c>
      <c r="AA92" s="73">
        <f t="shared" si="130"/>
        <v>5751000</v>
      </c>
      <c r="AB92" s="73">
        <f t="shared" si="130"/>
        <v>5751000</v>
      </c>
      <c r="AC92" s="73">
        <f t="shared" si="130"/>
        <v>5751000</v>
      </c>
      <c r="AD92" s="73">
        <f t="shared" si="130"/>
        <v>5751000</v>
      </c>
      <c r="AE92" s="73">
        <f t="shared" si="130"/>
        <v>5751000</v>
      </c>
      <c r="AF92" s="73">
        <f t="shared" si="130"/>
        <v>5751000</v>
      </c>
      <c r="AG92" s="73">
        <f t="shared" si="130"/>
        <v>5751000</v>
      </c>
      <c r="AH92" s="73">
        <f t="shared" si="130"/>
        <v>5751000</v>
      </c>
    </row>
    <row r="93" spans="1:36" x14ac:dyDescent="0.35">
      <c r="A93" s="73" t="s">
        <v>288</v>
      </c>
      <c r="B93" s="79" t="s">
        <v>688</v>
      </c>
      <c r="C93" s="14"/>
      <c r="D93" s="14">
        <f t="shared" si="130"/>
        <v>0.57502582615816089</v>
      </c>
      <c r="E93" s="14">
        <f t="shared" si="130"/>
        <v>0.53645091974861669</v>
      </c>
      <c r="F93" s="14">
        <f t="shared" si="130"/>
        <v>0.53055670794792997</v>
      </c>
      <c r="G93" s="14">
        <f t="shared" si="130"/>
        <v>0.53402339959222311</v>
      </c>
      <c r="H93" s="14">
        <f t="shared" si="130"/>
        <v>0.55196718955679414</v>
      </c>
      <c r="I93" s="14">
        <f t="shared" si="130"/>
        <v>0.57291942000611717</v>
      </c>
      <c r="J93" s="14">
        <f t="shared" si="130"/>
        <v>0.58591419463791805</v>
      </c>
      <c r="K93" s="14">
        <f t="shared" si="130"/>
        <v>0.58086260197023487</v>
      </c>
      <c r="L93" s="14">
        <f t="shared" si="130"/>
        <v>0.59086589795863964</v>
      </c>
      <c r="M93" s="14">
        <f t="shared" si="130"/>
        <v>0.59091027680474362</v>
      </c>
      <c r="N93" s="14">
        <f t="shared" si="130"/>
        <v>0.58693429278521503</v>
      </c>
      <c r="O93" s="14">
        <f t="shared" si="130"/>
        <v>0.5818050103093737</v>
      </c>
      <c r="P93" s="14">
        <f t="shared" si="130"/>
        <v>0.57451280273993288</v>
      </c>
      <c r="Q93" s="14">
        <f t="shared" si="130"/>
        <v>0.58114901136679176</v>
      </c>
      <c r="R93" s="14">
        <f t="shared" si="130"/>
        <v>0.56923974698696411</v>
      </c>
      <c r="S93" s="14">
        <f t="shared" si="130"/>
        <v>0.56047316841453687</v>
      </c>
      <c r="T93" s="14">
        <f t="shared" si="130"/>
        <v>0.55624560917098786</v>
      </c>
      <c r="U93" s="14">
        <f t="shared" si="130"/>
        <v>0.5511441628340773</v>
      </c>
      <c r="V93" s="14">
        <f t="shared" si="130"/>
        <v>0.54739711727612628</v>
      </c>
      <c r="W93" s="14">
        <f t="shared" si="130"/>
        <v>0.54461034905358174</v>
      </c>
      <c r="X93" s="14">
        <f t="shared" si="130"/>
        <v>0.5520665759188218</v>
      </c>
      <c r="Y93" s="14">
        <f t="shared" si="130"/>
        <v>0.55216694098582242</v>
      </c>
      <c r="Z93" s="14">
        <f t="shared" si="130"/>
        <v>0.55542366894765738</v>
      </c>
      <c r="AA93" s="14">
        <f t="shared" si="130"/>
        <v>0.55791683760293265</v>
      </c>
      <c r="AB93" s="14">
        <f t="shared" si="130"/>
        <v>0.55524291116749735</v>
      </c>
      <c r="AC93" s="14">
        <f t="shared" si="130"/>
        <v>0.56400531257718123</v>
      </c>
      <c r="AD93" s="14">
        <f t="shared" si="130"/>
        <v>0.57372333128759401</v>
      </c>
      <c r="AE93" s="14">
        <f t="shared" si="130"/>
        <v>0.56546314228349903</v>
      </c>
      <c r="AF93" s="14">
        <f t="shared" si="130"/>
        <v>0.56285704775092604</v>
      </c>
      <c r="AG93" s="14">
        <f t="shared" si="130"/>
        <v>0.56910302937056889</v>
      </c>
      <c r="AH93" s="14">
        <f t="shared" si="130"/>
        <v>0.57711549168155374</v>
      </c>
      <c r="AI93" s="14"/>
      <c r="AJ93" s="14"/>
    </row>
    <row r="94" spans="1:36" x14ac:dyDescent="0.35">
      <c r="A94" s="73" t="s">
        <v>291</v>
      </c>
      <c r="D94" s="73">
        <f t="shared" ref="D94:AH94" si="132">(D89*D90)/(D91*10^6*D92*365)*D93</f>
        <v>1.217965486998892E-9</v>
      </c>
      <c r="E94" s="73">
        <f t="shared" si="132"/>
        <v>1.13100310149127E-9</v>
      </c>
      <c r="F94" s="73">
        <f t="shared" si="132"/>
        <v>1.0615746319319461E-9</v>
      </c>
      <c r="G94" s="73">
        <f t="shared" si="132"/>
        <v>1.0448349223458166E-9</v>
      </c>
      <c r="H94" s="73">
        <f t="shared" si="132"/>
        <v>1.060738437851573E-9</v>
      </c>
      <c r="I94" s="73">
        <f t="shared" si="132"/>
        <v>1.0831601274903011E-9</v>
      </c>
      <c r="J94" s="73">
        <f t="shared" si="132"/>
        <v>1.1010890292930371E-9</v>
      </c>
      <c r="K94" s="73">
        <f t="shared" si="132"/>
        <v>1.0913970782872342E-9</v>
      </c>
      <c r="L94" s="73">
        <f t="shared" si="132"/>
        <v>1.0960720415453427E-9</v>
      </c>
      <c r="M94" s="73">
        <f t="shared" si="132"/>
        <v>1.0925186041075165E-9</v>
      </c>
      <c r="N94" s="73">
        <f t="shared" si="132"/>
        <v>1.0849538419423783E-9</v>
      </c>
      <c r="O94" s="73">
        <f t="shared" si="132"/>
        <v>1.0741598803453649E-9</v>
      </c>
      <c r="P94" s="73">
        <f t="shared" si="132"/>
        <v>1.0571437940815813E-9</v>
      </c>
      <c r="Q94" s="73">
        <f t="shared" si="132"/>
        <v>1.065585701755065E-9</v>
      </c>
      <c r="R94" s="73">
        <f t="shared" si="132"/>
        <v>1.0462337198351959E-9</v>
      </c>
      <c r="S94" s="73">
        <f t="shared" si="132"/>
        <v>1.0335060429792347E-9</v>
      </c>
      <c r="T94" s="73">
        <f t="shared" si="132"/>
        <v>1.0273167948986644E-9</v>
      </c>
      <c r="U94" s="73">
        <f t="shared" si="132"/>
        <v>1.0182416649867792E-9</v>
      </c>
      <c r="V94" s="73">
        <f t="shared" si="132"/>
        <v>1.0090015261531622E-9</v>
      </c>
      <c r="W94" s="73">
        <f t="shared" si="132"/>
        <v>9.9937479114387009E-10</v>
      </c>
      <c r="X94" s="73">
        <f t="shared" si="132"/>
        <v>1.0052267305339895E-9</v>
      </c>
      <c r="Y94" s="73">
        <f t="shared" si="132"/>
        <v>9.9910923039922565E-10</v>
      </c>
      <c r="Z94" s="73">
        <f t="shared" si="132"/>
        <v>9.995755574307721E-10</v>
      </c>
      <c r="AA94" s="73">
        <f t="shared" si="132"/>
        <v>1.0024022727249678E-9</v>
      </c>
      <c r="AB94" s="73">
        <f t="shared" si="132"/>
        <v>9.8874446438252929E-10</v>
      </c>
      <c r="AC94" s="73">
        <f t="shared" si="132"/>
        <v>9.9769378117231116E-10</v>
      </c>
      <c r="AD94" s="73">
        <f t="shared" si="132"/>
        <v>1.0094277409528529E-9</v>
      </c>
      <c r="AE94" s="73">
        <f t="shared" si="132"/>
        <v>9.9327268024345411E-10</v>
      </c>
      <c r="AF94" s="73">
        <f t="shared" si="132"/>
        <v>9.8773356072667072E-10</v>
      </c>
      <c r="AG94" s="73">
        <f t="shared" si="132"/>
        <v>9.9130475852944967E-10</v>
      </c>
      <c r="AH94" s="73">
        <f t="shared" si="132"/>
        <v>9.9707251100760459E-10</v>
      </c>
    </row>
    <row r="96" spans="1:36" x14ac:dyDescent="0.35">
      <c r="A96" s="20" t="s">
        <v>38</v>
      </c>
    </row>
    <row r="97" spans="1:36" x14ac:dyDescent="0.35">
      <c r="A97" s="73" t="s">
        <v>292</v>
      </c>
      <c r="B97" s="73" t="s">
        <v>304</v>
      </c>
      <c r="C97" s="73">
        <f>'Subsidies Paid'!J19*10^9</f>
        <v>1200000000</v>
      </c>
      <c r="D97" s="73">
        <f>'Subsidies Paid'!K19*10^9</f>
        <v>1200000000</v>
      </c>
      <c r="E97" s="73">
        <f>D97</f>
        <v>1200000000</v>
      </c>
      <c r="F97" s="73">
        <f t="shared" ref="F97:P97" si="133">E97</f>
        <v>1200000000</v>
      </c>
      <c r="G97" s="73">
        <f t="shared" si="133"/>
        <v>1200000000</v>
      </c>
      <c r="H97" s="73">
        <f t="shared" si="133"/>
        <v>1200000000</v>
      </c>
      <c r="I97" s="73">
        <f t="shared" si="133"/>
        <v>1200000000</v>
      </c>
      <c r="J97" s="73">
        <f t="shared" si="133"/>
        <v>1200000000</v>
      </c>
      <c r="K97" s="73">
        <f t="shared" si="133"/>
        <v>1200000000</v>
      </c>
      <c r="L97" s="73">
        <f t="shared" si="133"/>
        <v>1200000000</v>
      </c>
      <c r="M97" s="73">
        <f t="shared" si="133"/>
        <v>1200000000</v>
      </c>
      <c r="N97" s="73">
        <f t="shared" si="133"/>
        <v>1200000000</v>
      </c>
      <c r="O97" s="73">
        <f t="shared" si="133"/>
        <v>1200000000</v>
      </c>
      <c r="P97" s="73">
        <f t="shared" si="133"/>
        <v>1200000000</v>
      </c>
      <c r="Q97" s="73">
        <f t="shared" ref="Q97" si="134">P97</f>
        <v>1200000000</v>
      </c>
      <c r="R97" s="73">
        <f t="shared" ref="R97" si="135">Q97</f>
        <v>1200000000</v>
      </c>
      <c r="S97" s="73">
        <f t="shared" ref="S97" si="136">R97</f>
        <v>1200000000</v>
      </c>
      <c r="T97" s="73">
        <f t="shared" ref="T97" si="137">S97</f>
        <v>1200000000</v>
      </c>
      <c r="U97" s="73">
        <f t="shared" ref="U97" si="138">T97</f>
        <v>1200000000</v>
      </c>
      <c r="V97" s="73">
        <f t="shared" ref="V97" si="139">U97</f>
        <v>1200000000</v>
      </c>
      <c r="W97" s="73">
        <f t="shared" ref="W97" si="140">V97</f>
        <v>1200000000</v>
      </c>
      <c r="X97" s="73">
        <f t="shared" ref="X97" si="141">W97</f>
        <v>1200000000</v>
      </c>
      <c r="Y97" s="73">
        <f t="shared" ref="Y97" si="142">X97</f>
        <v>1200000000</v>
      </c>
      <c r="Z97" s="73">
        <f t="shared" ref="Z97" si="143">Y97</f>
        <v>1200000000</v>
      </c>
      <c r="AA97" s="73">
        <f t="shared" ref="AA97" si="144">Z97</f>
        <v>1200000000</v>
      </c>
      <c r="AB97" s="73">
        <f t="shared" ref="AB97" si="145">AA97</f>
        <v>1200000000</v>
      </c>
      <c r="AC97" s="73">
        <f t="shared" ref="AC97" si="146">AB97</f>
        <v>1200000000</v>
      </c>
      <c r="AD97" s="73">
        <f t="shared" ref="AD97" si="147">AC97</f>
        <v>1200000000</v>
      </c>
      <c r="AE97" s="73">
        <f t="shared" ref="AE97" si="148">AD97</f>
        <v>1200000000</v>
      </c>
      <c r="AF97" s="73">
        <f t="shared" ref="AF97" si="149">AE97</f>
        <v>1200000000</v>
      </c>
      <c r="AG97" s="73">
        <f t="shared" ref="AG97" si="150">AF97</f>
        <v>1200000000</v>
      </c>
      <c r="AH97" s="73">
        <f t="shared" ref="AH97" si="151">AG97</f>
        <v>1200000000</v>
      </c>
    </row>
    <row r="98" spans="1:36" x14ac:dyDescent="0.35">
      <c r="A98" s="73" t="s">
        <v>293</v>
      </c>
      <c r="B98" s="79" t="s">
        <v>687</v>
      </c>
      <c r="C98" s="14"/>
      <c r="D98" s="14">
        <f t="shared" ref="D98:AH101" si="152">D90</f>
        <v>0.36426803512570982</v>
      </c>
      <c r="E98" s="14">
        <f>E90</f>
        <v>0.35187678613833889</v>
      </c>
      <c r="F98" s="14">
        <f t="shared" si="152"/>
        <v>0.35671110186778726</v>
      </c>
      <c r="G98" s="14">
        <f t="shared" si="152"/>
        <v>0.36015578246644797</v>
      </c>
      <c r="H98" s="14">
        <f t="shared" si="152"/>
        <v>0.36332209246792568</v>
      </c>
      <c r="I98" s="14">
        <f t="shared" si="152"/>
        <v>0.37001051165371546</v>
      </c>
      <c r="J98" s="14">
        <f t="shared" si="152"/>
        <v>0.37315414598247498</v>
      </c>
      <c r="K98" s="14">
        <f t="shared" si="152"/>
        <v>0.37189109464394038</v>
      </c>
      <c r="L98" s="14">
        <f t="shared" si="152"/>
        <v>0.37254948709768615</v>
      </c>
      <c r="M98" s="14">
        <f t="shared" si="152"/>
        <v>0.37021924992295346</v>
      </c>
      <c r="N98" s="14">
        <f t="shared" si="152"/>
        <v>0.36832089745115504</v>
      </c>
      <c r="O98" s="14">
        <f t="shared" si="152"/>
        <v>0.3646384268525904</v>
      </c>
      <c r="P98" s="14">
        <f t="shared" si="152"/>
        <v>0.3598808191680325</v>
      </c>
      <c r="Q98" s="14">
        <f t="shared" si="152"/>
        <v>0.36021480236827402</v>
      </c>
      <c r="R98" s="14">
        <f t="shared" si="152"/>
        <v>0.35664847381017312</v>
      </c>
      <c r="S98" s="14">
        <f t="shared" si="152"/>
        <v>0.35440242621610313</v>
      </c>
      <c r="T98" s="14">
        <f t="shared" si="152"/>
        <v>0.35198924790454772</v>
      </c>
      <c r="U98" s="14">
        <f t="shared" si="152"/>
        <v>0.34844560689596704</v>
      </c>
      <c r="V98" s="14">
        <f t="shared" si="152"/>
        <v>0.34604781616298763</v>
      </c>
      <c r="W98" s="14">
        <f t="shared" si="152"/>
        <v>0.34471702937012361</v>
      </c>
      <c r="X98" s="14">
        <f t="shared" si="152"/>
        <v>0.34509658400829013</v>
      </c>
      <c r="Y98" s="14">
        <f t="shared" si="152"/>
        <v>0.34351483359383694</v>
      </c>
      <c r="Z98" s="14">
        <f t="shared" si="152"/>
        <v>0.34247269077606052</v>
      </c>
      <c r="AA98" s="14">
        <f t="shared" si="152"/>
        <v>0.33992300100139117</v>
      </c>
      <c r="AB98" s="14">
        <f t="shared" si="152"/>
        <v>0.33767330074850921</v>
      </c>
      <c r="AC98" s="14">
        <f t="shared" si="152"/>
        <v>0.33730200659134224</v>
      </c>
      <c r="AD98" s="14">
        <f t="shared" si="152"/>
        <v>0.33722349141150559</v>
      </c>
      <c r="AE98" s="14">
        <f t="shared" si="152"/>
        <v>0.33439040088514488</v>
      </c>
      <c r="AF98" s="14">
        <f t="shared" si="152"/>
        <v>0.33285157789638187</v>
      </c>
      <c r="AG98" s="14">
        <f t="shared" si="152"/>
        <v>0.33468518760325561</v>
      </c>
      <c r="AH98" s="14">
        <f t="shared" si="152"/>
        <v>0.33572100575448321</v>
      </c>
      <c r="AI98" s="14"/>
      <c r="AJ98" s="14"/>
    </row>
    <row r="99" spans="1:36" x14ac:dyDescent="0.35">
      <c r="A99" s="73" t="s">
        <v>285</v>
      </c>
      <c r="B99" s="79" t="s">
        <v>688</v>
      </c>
      <c r="C99" s="4"/>
      <c r="D99" s="4">
        <f t="shared" ref="C99:R100" si="153">D91</f>
        <v>11.470048</v>
      </c>
      <c r="E99" s="4">
        <f t="shared" si="153"/>
        <v>11.13137</v>
      </c>
      <c r="F99" s="4">
        <f t="shared" si="153"/>
        <v>11.890215</v>
      </c>
      <c r="G99" s="4">
        <f t="shared" si="153"/>
        <v>12.277072</v>
      </c>
      <c r="H99" s="4">
        <f t="shared" si="153"/>
        <v>12.60923</v>
      </c>
      <c r="I99" s="4">
        <f t="shared" si="153"/>
        <v>13.052892</v>
      </c>
      <c r="J99" s="4">
        <f t="shared" si="153"/>
        <v>13.243161000000001</v>
      </c>
      <c r="K99" s="4">
        <f t="shared" si="153"/>
        <v>13.200737999999999</v>
      </c>
      <c r="L99" s="4">
        <f t="shared" si="153"/>
        <v>13.394472</v>
      </c>
      <c r="M99" s="4">
        <f t="shared" si="153"/>
        <v>13.354988000000001</v>
      </c>
      <c r="N99" s="4">
        <f t="shared" si="153"/>
        <v>13.289125</v>
      </c>
      <c r="O99" s="4">
        <f t="shared" si="153"/>
        <v>13.172335</v>
      </c>
      <c r="P99" s="4">
        <f t="shared" si="153"/>
        <v>13.044161000000001</v>
      </c>
      <c r="Q99" s="4">
        <f t="shared" si="153"/>
        <v>13.102449</v>
      </c>
      <c r="R99" s="4">
        <f t="shared" si="153"/>
        <v>12.941919</v>
      </c>
      <c r="S99" s="4">
        <f t="shared" si="152"/>
        <v>12.818296</v>
      </c>
      <c r="T99" s="4">
        <f t="shared" si="152"/>
        <v>12.711107999999999</v>
      </c>
      <c r="U99" s="4">
        <f t="shared" si="152"/>
        <v>12.578856</v>
      </c>
      <c r="V99" s="4">
        <f t="shared" si="152"/>
        <v>12.520987999999999</v>
      </c>
      <c r="W99" s="4">
        <f t="shared" si="152"/>
        <v>12.528874</v>
      </c>
      <c r="X99" s="4">
        <f t="shared" si="152"/>
        <v>12.640373</v>
      </c>
      <c r="Y99" s="4">
        <f t="shared" si="152"/>
        <v>12.661778999999999</v>
      </c>
      <c r="Z99" s="4">
        <f t="shared" si="152"/>
        <v>12.691896</v>
      </c>
      <c r="AA99" s="4">
        <f t="shared" si="152"/>
        <v>12.618269</v>
      </c>
      <c r="AB99" s="4">
        <f t="shared" si="152"/>
        <v>12.646998999999999</v>
      </c>
      <c r="AC99" s="4">
        <f t="shared" si="152"/>
        <v>12.717351000000001</v>
      </c>
      <c r="AD99" s="4">
        <f t="shared" si="152"/>
        <v>12.783121</v>
      </c>
      <c r="AE99" s="4">
        <f t="shared" si="152"/>
        <v>12.696424</v>
      </c>
      <c r="AF99" s="4">
        <f t="shared" si="152"/>
        <v>12.650297</v>
      </c>
      <c r="AG99" s="4">
        <f t="shared" si="152"/>
        <v>12.814805</v>
      </c>
      <c r="AH99" s="4">
        <f t="shared" si="152"/>
        <v>12.960039</v>
      </c>
      <c r="AI99" s="4"/>
      <c r="AJ99" s="4"/>
    </row>
    <row r="100" spans="1:36" x14ac:dyDescent="0.35">
      <c r="A100" s="73" t="s">
        <v>287</v>
      </c>
      <c r="B100" s="73" t="s">
        <v>286</v>
      </c>
      <c r="C100" s="73">
        <f t="shared" si="153"/>
        <v>5751000</v>
      </c>
      <c r="D100" s="73">
        <f t="shared" si="152"/>
        <v>5751000</v>
      </c>
      <c r="E100" s="73">
        <f t="shared" si="152"/>
        <v>5751000</v>
      </c>
      <c r="F100" s="73">
        <f t="shared" si="152"/>
        <v>5751000</v>
      </c>
      <c r="G100" s="73">
        <f t="shared" si="152"/>
        <v>5751000</v>
      </c>
      <c r="H100" s="73">
        <f t="shared" si="152"/>
        <v>5751000</v>
      </c>
      <c r="I100" s="73">
        <f t="shared" si="152"/>
        <v>5751000</v>
      </c>
      <c r="J100" s="73">
        <f t="shared" si="152"/>
        <v>5751000</v>
      </c>
      <c r="K100" s="73">
        <f t="shared" si="152"/>
        <v>5751000</v>
      </c>
      <c r="L100" s="73">
        <f t="shared" si="152"/>
        <v>5751000</v>
      </c>
      <c r="M100" s="73">
        <f t="shared" si="152"/>
        <v>5751000</v>
      </c>
      <c r="N100" s="73">
        <f t="shared" si="152"/>
        <v>5751000</v>
      </c>
      <c r="O100" s="73">
        <f t="shared" si="152"/>
        <v>5751000</v>
      </c>
      <c r="P100" s="73">
        <f t="shared" si="152"/>
        <v>5751000</v>
      </c>
      <c r="Q100" s="73">
        <f t="shared" si="152"/>
        <v>5751000</v>
      </c>
      <c r="R100" s="73">
        <f t="shared" si="152"/>
        <v>5751000</v>
      </c>
      <c r="S100" s="73">
        <f t="shared" si="152"/>
        <v>5751000</v>
      </c>
      <c r="T100" s="73">
        <f t="shared" si="152"/>
        <v>5751000</v>
      </c>
      <c r="U100" s="73">
        <f t="shared" si="152"/>
        <v>5751000</v>
      </c>
      <c r="V100" s="73">
        <f t="shared" si="152"/>
        <v>5751000</v>
      </c>
      <c r="W100" s="73">
        <f t="shared" si="152"/>
        <v>5751000</v>
      </c>
      <c r="X100" s="73">
        <f t="shared" si="152"/>
        <v>5751000</v>
      </c>
      <c r="Y100" s="73">
        <f t="shared" si="152"/>
        <v>5751000</v>
      </c>
      <c r="Z100" s="73">
        <f t="shared" si="152"/>
        <v>5751000</v>
      </c>
      <c r="AA100" s="73">
        <f t="shared" si="152"/>
        <v>5751000</v>
      </c>
      <c r="AB100" s="73">
        <f t="shared" si="152"/>
        <v>5751000</v>
      </c>
      <c r="AC100" s="73">
        <f t="shared" si="152"/>
        <v>5751000</v>
      </c>
      <c r="AD100" s="73">
        <f t="shared" si="152"/>
        <v>5751000</v>
      </c>
      <c r="AE100" s="73">
        <f t="shared" si="152"/>
        <v>5751000</v>
      </c>
      <c r="AF100" s="73">
        <f t="shared" si="152"/>
        <v>5751000</v>
      </c>
      <c r="AG100" s="73">
        <f t="shared" si="152"/>
        <v>5751000</v>
      </c>
      <c r="AH100" s="73">
        <f t="shared" si="152"/>
        <v>5751000</v>
      </c>
    </row>
    <row r="101" spans="1:36" x14ac:dyDescent="0.35">
      <c r="A101" s="73" t="s">
        <v>288</v>
      </c>
      <c r="B101" s="79" t="s">
        <v>688</v>
      </c>
      <c r="C101" s="14"/>
      <c r="D101" s="14">
        <f t="shared" si="152"/>
        <v>0.57502582615816089</v>
      </c>
      <c r="E101" s="14">
        <f t="shared" si="152"/>
        <v>0.53645091974861669</v>
      </c>
      <c r="F101" s="14">
        <f t="shared" si="152"/>
        <v>0.53055670794792997</v>
      </c>
      <c r="G101" s="14">
        <f t="shared" si="152"/>
        <v>0.53402339959222311</v>
      </c>
      <c r="H101" s="14">
        <f t="shared" si="152"/>
        <v>0.55196718955679414</v>
      </c>
      <c r="I101" s="14">
        <f t="shared" si="152"/>
        <v>0.57291942000611717</v>
      </c>
      <c r="J101" s="14">
        <f t="shared" si="152"/>
        <v>0.58591419463791805</v>
      </c>
      <c r="K101" s="14">
        <f t="shared" si="152"/>
        <v>0.58086260197023487</v>
      </c>
      <c r="L101" s="14">
        <f t="shared" si="152"/>
        <v>0.59086589795863964</v>
      </c>
      <c r="M101" s="14">
        <f t="shared" si="152"/>
        <v>0.59091027680474362</v>
      </c>
      <c r="N101" s="14">
        <f t="shared" si="152"/>
        <v>0.58693429278521503</v>
      </c>
      <c r="O101" s="14">
        <f t="shared" si="152"/>
        <v>0.5818050103093737</v>
      </c>
      <c r="P101" s="14">
        <f t="shared" si="152"/>
        <v>0.57451280273993288</v>
      </c>
      <c r="Q101" s="14">
        <f t="shared" si="152"/>
        <v>0.58114901136679176</v>
      </c>
      <c r="R101" s="14">
        <f t="shared" si="152"/>
        <v>0.56923974698696411</v>
      </c>
      <c r="S101" s="14">
        <f t="shared" si="152"/>
        <v>0.56047316841453687</v>
      </c>
      <c r="T101" s="14">
        <f t="shared" si="152"/>
        <v>0.55624560917098786</v>
      </c>
      <c r="U101" s="14">
        <f t="shared" si="152"/>
        <v>0.5511441628340773</v>
      </c>
      <c r="V101" s="14">
        <f t="shared" si="152"/>
        <v>0.54739711727612628</v>
      </c>
      <c r="W101" s="14">
        <f t="shared" si="152"/>
        <v>0.54461034905358174</v>
      </c>
      <c r="X101" s="14">
        <f t="shared" si="152"/>
        <v>0.5520665759188218</v>
      </c>
      <c r="Y101" s="14">
        <f t="shared" si="152"/>
        <v>0.55216694098582242</v>
      </c>
      <c r="Z101" s="14">
        <f t="shared" si="152"/>
        <v>0.55542366894765738</v>
      </c>
      <c r="AA101" s="14">
        <f t="shared" si="152"/>
        <v>0.55791683760293265</v>
      </c>
      <c r="AB101" s="14">
        <f t="shared" si="152"/>
        <v>0.55524291116749735</v>
      </c>
      <c r="AC101" s="14">
        <f t="shared" si="152"/>
        <v>0.56400531257718123</v>
      </c>
      <c r="AD101" s="14">
        <f t="shared" si="152"/>
        <v>0.57372333128759401</v>
      </c>
      <c r="AE101" s="14">
        <f t="shared" si="152"/>
        <v>0.56546314228349903</v>
      </c>
      <c r="AF101" s="14">
        <f t="shared" si="152"/>
        <v>0.56285704775092604</v>
      </c>
      <c r="AG101" s="14">
        <f t="shared" si="152"/>
        <v>0.56910302937056889</v>
      </c>
      <c r="AH101" s="14">
        <f t="shared" si="152"/>
        <v>0.57711549168155374</v>
      </c>
      <c r="AI101" s="14"/>
      <c r="AJ101" s="14"/>
    </row>
    <row r="102" spans="1:36" x14ac:dyDescent="0.35">
      <c r="A102" s="73" t="s">
        <v>291</v>
      </c>
      <c r="D102" s="73">
        <f t="shared" ref="D102:AH102" si="154">(D97*D98)/(D99*10^6*D100*365)*D101</f>
        <v>1.0439704174276216E-8</v>
      </c>
      <c r="E102" s="73">
        <f t="shared" si="154"/>
        <v>9.6943122984966002E-9</v>
      </c>
      <c r="F102" s="73">
        <f t="shared" si="154"/>
        <v>9.0992111308452511E-9</v>
      </c>
      <c r="G102" s="73">
        <f t="shared" si="154"/>
        <v>8.9557279058212821E-9</v>
      </c>
      <c r="H102" s="73">
        <f t="shared" si="154"/>
        <v>9.0920437530134813E-9</v>
      </c>
      <c r="I102" s="73">
        <f t="shared" si="154"/>
        <v>9.2842296642025805E-9</v>
      </c>
      <c r="J102" s="73">
        <f t="shared" si="154"/>
        <v>9.4379059653688889E-9</v>
      </c>
      <c r="K102" s="73">
        <f t="shared" si="154"/>
        <v>9.3548320996048636E-9</v>
      </c>
      <c r="L102" s="73">
        <f t="shared" si="154"/>
        <v>9.394903213245795E-9</v>
      </c>
      <c r="M102" s="73">
        <f t="shared" si="154"/>
        <v>9.3644451780644274E-9</v>
      </c>
      <c r="N102" s="73">
        <f t="shared" si="154"/>
        <v>9.2996043595060979E-9</v>
      </c>
      <c r="O102" s="73">
        <f t="shared" si="154"/>
        <v>9.2070846886745572E-9</v>
      </c>
      <c r="P102" s="73">
        <f t="shared" si="154"/>
        <v>9.0612325206992689E-9</v>
      </c>
      <c r="Q102" s="73">
        <f t="shared" si="154"/>
        <v>9.1335917293291277E-9</v>
      </c>
      <c r="R102" s="73">
        <f t="shared" si="154"/>
        <v>8.9677175985873928E-9</v>
      </c>
      <c r="S102" s="73">
        <f t="shared" si="154"/>
        <v>8.8586232255362988E-9</v>
      </c>
      <c r="T102" s="73">
        <f t="shared" si="154"/>
        <v>8.8055725277028368E-9</v>
      </c>
      <c r="U102" s="73">
        <f t="shared" si="154"/>
        <v>8.7277856998866779E-9</v>
      </c>
      <c r="V102" s="73">
        <f t="shared" si="154"/>
        <v>8.6485845098842476E-9</v>
      </c>
      <c r="W102" s="73">
        <f t="shared" si="154"/>
        <v>8.5660696383760282E-9</v>
      </c>
      <c r="X102" s="73">
        <f t="shared" si="154"/>
        <v>8.6162291188627664E-9</v>
      </c>
      <c r="Y102" s="73">
        <f t="shared" si="154"/>
        <v>8.5637934034219355E-9</v>
      </c>
      <c r="Z102" s="73">
        <f t="shared" si="154"/>
        <v>8.5677904922637606E-9</v>
      </c>
      <c r="AA102" s="73">
        <f t="shared" si="154"/>
        <v>8.592019480499723E-9</v>
      </c>
      <c r="AB102" s="73">
        <f t="shared" si="154"/>
        <v>8.4749525518502496E-9</v>
      </c>
      <c r="AC102" s="73">
        <f t="shared" si="154"/>
        <v>8.5516609814769534E-9</v>
      </c>
      <c r="AD102" s="73">
        <f t="shared" si="154"/>
        <v>8.6522377795958829E-9</v>
      </c>
      <c r="AE102" s="73">
        <f t="shared" si="154"/>
        <v>8.5137658306581763E-9</v>
      </c>
      <c r="AF102" s="73">
        <f t="shared" si="154"/>
        <v>8.466287663371465E-9</v>
      </c>
      <c r="AG102" s="73">
        <f t="shared" si="154"/>
        <v>8.4968979302524241E-9</v>
      </c>
      <c r="AH102" s="73">
        <f t="shared" si="154"/>
        <v>8.5463358086366097E-9</v>
      </c>
    </row>
    <row r="104" spans="1:36" x14ac:dyDescent="0.35">
      <c r="A104" s="20" t="s">
        <v>256</v>
      </c>
    </row>
    <row r="105" spans="1:36" x14ac:dyDescent="0.35">
      <c r="A105" s="73" t="s">
        <v>278</v>
      </c>
      <c r="B105" s="73" t="s">
        <v>284</v>
      </c>
      <c r="D105" s="73">
        <f>'Subsidies Paid'!H20</f>
        <v>10000000</v>
      </c>
    </row>
    <row r="106" spans="1:36" x14ac:dyDescent="0.35">
      <c r="A106" s="73" t="s">
        <v>285</v>
      </c>
      <c r="B106" s="79" t="s">
        <v>688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35">
      <c r="A107" s="73" t="s">
        <v>287</v>
      </c>
      <c r="B107" s="73" t="s">
        <v>286</v>
      </c>
      <c r="D107" s="73">
        <f t="shared" ref="D107" si="155">5.751*10^6</f>
        <v>5751000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35">
      <c r="A108" s="73" t="s">
        <v>288</v>
      </c>
      <c r="B108" s="79" t="s">
        <v>688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35">
      <c r="A109" s="73" t="s">
        <v>291</v>
      </c>
      <c r="D109" s="73">
        <f>D105/(D106*10^6*D107*365)*D108</f>
        <v>2.3882835274199142E-10</v>
      </c>
      <c r="E109" s="73">
        <f>D109</f>
        <v>2.3882835274199142E-10</v>
      </c>
      <c r="F109" s="73">
        <f t="shared" ref="F109:AH109" si="156">E109</f>
        <v>2.3882835274199142E-10</v>
      </c>
      <c r="G109" s="73">
        <f t="shared" si="156"/>
        <v>2.3882835274199142E-10</v>
      </c>
      <c r="H109" s="73">
        <f t="shared" si="156"/>
        <v>2.3882835274199142E-10</v>
      </c>
      <c r="I109" s="73">
        <f t="shared" si="156"/>
        <v>2.3882835274199142E-10</v>
      </c>
      <c r="J109" s="73">
        <f t="shared" si="156"/>
        <v>2.3882835274199142E-10</v>
      </c>
      <c r="K109" s="73">
        <f t="shared" si="156"/>
        <v>2.3882835274199142E-10</v>
      </c>
      <c r="L109" s="73">
        <f t="shared" si="156"/>
        <v>2.3882835274199142E-10</v>
      </c>
      <c r="M109" s="73">
        <f t="shared" si="156"/>
        <v>2.3882835274199142E-10</v>
      </c>
      <c r="N109" s="73">
        <f t="shared" si="156"/>
        <v>2.3882835274199142E-10</v>
      </c>
      <c r="O109" s="73">
        <f t="shared" si="156"/>
        <v>2.3882835274199142E-10</v>
      </c>
      <c r="P109" s="73">
        <f t="shared" si="156"/>
        <v>2.3882835274199142E-10</v>
      </c>
      <c r="Q109" s="73">
        <f t="shared" si="156"/>
        <v>2.3882835274199142E-10</v>
      </c>
      <c r="R109" s="73">
        <f t="shared" si="156"/>
        <v>2.3882835274199142E-10</v>
      </c>
      <c r="S109" s="73">
        <f t="shared" si="156"/>
        <v>2.3882835274199142E-10</v>
      </c>
      <c r="T109" s="73">
        <f t="shared" si="156"/>
        <v>2.3882835274199142E-10</v>
      </c>
      <c r="U109" s="73">
        <f t="shared" si="156"/>
        <v>2.3882835274199142E-10</v>
      </c>
      <c r="V109" s="73">
        <f t="shared" si="156"/>
        <v>2.3882835274199142E-10</v>
      </c>
      <c r="W109" s="73">
        <f t="shared" si="156"/>
        <v>2.3882835274199142E-10</v>
      </c>
      <c r="X109" s="73">
        <f t="shared" si="156"/>
        <v>2.3882835274199142E-10</v>
      </c>
      <c r="Y109" s="73">
        <f t="shared" si="156"/>
        <v>2.3882835274199142E-10</v>
      </c>
      <c r="Z109" s="73">
        <f t="shared" si="156"/>
        <v>2.3882835274199142E-10</v>
      </c>
      <c r="AA109" s="73">
        <f t="shared" si="156"/>
        <v>2.3882835274199142E-10</v>
      </c>
      <c r="AB109" s="73">
        <f t="shared" si="156"/>
        <v>2.3882835274199142E-10</v>
      </c>
      <c r="AC109" s="73">
        <f t="shared" si="156"/>
        <v>2.3882835274199142E-10</v>
      </c>
      <c r="AD109" s="73">
        <f t="shared" si="156"/>
        <v>2.3882835274199142E-10</v>
      </c>
      <c r="AE109" s="73">
        <f t="shared" si="156"/>
        <v>2.3882835274199142E-10</v>
      </c>
      <c r="AF109" s="73">
        <f t="shared" si="156"/>
        <v>2.3882835274199142E-10</v>
      </c>
      <c r="AG109" s="73">
        <f t="shared" si="156"/>
        <v>2.3882835274199142E-10</v>
      </c>
      <c r="AH109" s="73">
        <f t="shared" si="156"/>
        <v>2.3882835274199142E-10</v>
      </c>
    </row>
    <row r="114" spans="3:34" x14ac:dyDescent="0.3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3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About</vt:lpstr>
      <vt:lpstr>Subsidies Paid</vt:lpstr>
      <vt:lpstr>AEO21 Table 1</vt:lpstr>
      <vt:lpstr>AEO22 Table 1</vt:lpstr>
      <vt:lpstr>AEO21 Table 8</vt:lpstr>
      <vt:lpstr>AEO22 Table 8</vt:lpstr>
      <vt:lpstr>AEO21 Table 11</vt:lpstr>
      <vt:lpstr>AEO22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2014-08-21T02:04:37Z</dcterms:created>
  <dcterms:modified xsi:type="dcterms:W3CDTF">2022-05-10T00:59:10Z</dcterms:modified>
</cp:coreProperties>
</file>