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ahajan\Documents\eps-us\InputData\trans\TTS\"/>
    </mc:Choice>
  </mc:AlternateContent>
  <xr:revisionPtr revIDLastSave="0" documentId="13_ncr:1_{DD63B694-B803-4DB0-9406-78B92D1880AE}" xr6:coauthVersionLast="47" xr6:coauthVersionMax="47" xr10:uidLastSave="{00000000-0000-0000-0000-000000000000}"/>
  <bookViews>
    <workbookView xWindow="28680" yWindow="-120" windowWidth="29040" windowHeight="17520" activeTab="8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4" i="3" l="1"/>
  <c r="K14" i="3" l="1"/>
  <c r="K10" i="3"/>
  <c r="J10" i="3"/>
  <c r="J24" i="3" l="1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F120" i="7" s="1"/>
  <c r="G117" i="7"/>
  <c r="H117" i="7"/>
  <c r="I117" i="7"/>
  <c r="J117" i="7"/>
  <c r="K117" i="7"/>
  <c r="L117" i="7"/>
  <c r="M117" i="7"/>
  <c r="N117" i="7"/>
  <c r="N120" i="7" s="1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D120" i="7" s="1"/>
  <c r="AE117" i="7"/>
  <c r="C118" i="7"/>
  <c r="D118" i="7"/>
  <c r="E118" i="7"/>
  <c r="F118" i="7"/>
  <c r="G118" i="7"/>
  <c r="H118" i="7"/>
  <c r="I118" i="7"/>
  <c r="I120" i="7" s="1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Y120" i="7" s="1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K120" i="7"/>
  <c r="Q120" i="7"/>
  <c r="V120" i="7"/>
  <c r="B119" i="7"/>
  <c r="B118" i="7"/>
  <c r="B117" i="7"/>
  <c r="I24" i="3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B120" i="7" l="1"/>
  <c r="T120" i="7"/>
  <c r="AE120" i="7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J14" i="3"/>
  <c r="I14" i="3"/>
  <c r="I10" i="3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9" i="3"/>
  <c r="K9" i="3" s="1"/>
  <c r="C58" i="7"/>
  <c r="C59" i="7"/>
  <c r="B59" i="7"/>
  <c r="B58" i="7"/>
  <c r="I31" i="3" l="1"/>
  <c r="E80" i="3"/>
  <c r="E29" i="3"/>
  <c r="E28" i="3"/>
  <c r="E26" i="3"/>
  <c r="F26" i="3" s="1"/>
  <c r="E25" i="3"/>
  <c r="E23" i="3" l="1"/>
  <c r="E22" i="3"/>
  <c r="E21" i="3"/>
  <c r="E18" i="3"/>
  <c r="E52" i="3" l="1"/>
  <c r="E55" i="3" l="1"/>
  <c r="F36" i="3" l="1"/>
  <c r="E30" i="3"/>
  <c r="E36" i="3"/>
  <c r="E86" i="3"/>
  <c r="E85" i="3"/>
  <c r="E84" i="3"/>
  <c r="E83" i="3"/>
  <c r="E81" i="3"/>
  <c r="F29" i="3" l="1"/>
  <c r="G29" i="3" s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I93" i="3"/>
  <c r="I19" i="3"/>
  <c r="I22" i="3"/>
  <c r="B7" i="8" s="1"/>
  <c r="I23" i="3"/>
  <c r="B8" i="8" s="1"/>
  <c r="E16" i="3"/>
  <c r="E15" i="3"/>
  <c r="I15" i="3" s="1"/>
  <c r="B7" i="2" s="1"/>
  <c r="G16" i="3" l="1"/>
  <c r="I16" i="3"/>
  <c r="B8" i="2" s="1"/>
  <c r="G15" i="3"/>
  <c r="I18" i="3" l="1"/>
  <c r="E11" i="3"/>
  <c r="F11" i="3"/>
  <c r="F18" i="3" s="1"/>
  <c r="B1" i="18" l="1"/>
  <c r="B1" i="16"/>
  <c r="B1" i="14"/>
  <c r="B1" i="12"/>
  <c r="B1" i="10"/>
  <c r="J36" i="3"/>
  <c r="C7" i="10" s="1"/>
  <c r="B1" i="13"/>
  <c r="B1" i="9"/>
  <c r="B1" i="11"/>
  <c r="B1" i="8"/>
  <c r="B1" i="15"/>
  <c r="B1" i="17"/>
  <c r="F28" i="3"/>
  <c r="F32" i="3"/>
  <c r="F25" i="3" s="1"/>
  <c r="I35" i="3"/>
  <c r="I33" i="3"/>
  <c r="E32" i="3"/>
  <c r="I32" i="3" s="1"/>
  <c r="E13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F13" i="3"/>
  <c r="AL14" i="3" l="1"/>
  <c r="L14" i="3"/>
  <c r="U14" i="3"/>
  <c r="V14" i="3"/>
  <c r="W14" i="3"/>
  <c r="X14" i="3"/>
  <c r="Y14" i="3"/>
  <c r="Z14" i="3"/>
  <c r="AA14" i="3"/>
  <c r="AB14" i="3"/>
  <c r="AC14" i="3"/>
  <c r="AD14" i="3"/>
  <c r="AE14" i="3"/>
  <c r="AF14" i="3"/>
  <c r="M14" i="3"/>
  <c r="AG14" i="3"/>
  <c r="N14" i="3"/>
  <c r="AH14" i="3"/>
  <c r="AI14" i="3"/>
  <c r="AJ14" i="3"/>
  <c r="AK14" i="3"/>
  <c r="C6" i="2"/>
  <c r="B6" i="2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D1" i="11"/>
  <c r="D1" i="13"/>
  <c r="D1" i="2"/>
  <c r="I12" i="3"/>
  <c r="B4" i="2" s="1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36" i="3" l="1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B5" i="2" s="1"/>
  <c r="I11" i="3"/>
  <c r="B3" i="2" s="1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21" i="3"/>
  <c r="I17" i="3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J12" i="3" s="1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O36" i="3" l="1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H3" i="13" s="1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C4" i="2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B5" i="8"/>
  <c r="P36" i="3" l="1"/>
  <c r="I7" i="10" s="1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I84" i="3"/>
  <c r="I83" i="3"/>
  <c r="I80" i="3"/>
  <c r="I28" i="3"/>
  <c r="I26" i="3"/>
  <c r="Q36" i="3" l="1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B2" i="9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J31" i="3" s="1"/>
  <c r="G32" i="3"/>
  <c r="G81" i="3"/>
  <c r="G24" i="3"/>
  <c r="G33" i="3"/>
  <c r="G83" i="3"/>
  <c r="G80" i="3"/>
  <c r="G35" i="3"/>
  <c r="G84" i="3"/>
  <c r="R24" i="3" l="1"/>
  <c r="L24" i="3"/>
  <c r="E2" i="9" s="1"/>
  <c r="M24" i="3"/>
  <c r="F2" i="9" s="1"/>
  <c r="N24" i="3"/>
  <c r="G2" i="9" s="1"/>
  <c r="Q24" i="3"/>
  <c r="J2" i="9" s="1"/>
  <c r="O24" i="3"/>
  <c r="K24" i="3"/>
  <c r="D2" i="9" s="1"/>
  <c r="P24" i="3"/>
  <c r="I2" i="9" s="1"/>
  <c r="L31" i="3"/>
  <c r="E2" i="10" s="1"/>
  <c r="M31" i="3"/>
  <c r="N31" i="3"/>
  <c r="G2" i="10" s="1"/>
  <c r="O31" i="3"/>
  <c r="H2" i="10" s="1"/>
  <c r="C2" i="10"/>
  <c r="K31" i="3"/>
  <c r="D2" i="10" s="1"/>
  <c r="P31" i="3"/>
  <c r="I2" i="10" s="1"/>
  <c r="Q31" i="3"/>
  <c r="J2" i="10" s="1"/>
  <c r="R31" i="3"/>
  <c r="K2" i="10" s="1"/>
  <c r="F2" i="10"/>
  <c r="C2" i="9"/>
  <c r="K2" i="9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H2" i="9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G13" i="3"/>
  <c r="B6" i="9"/>
  <c r="G21" i="3"/>
  <c r="B4" i="9"/>
  <c r="B2" i="17"/>
  <c r="B3" i="17"/>
  <c r="B6" i="17"/>
  <c r="G11" i="3"/>
  <c r="J11" i="3" s="1"/>
  <c r="B5" i="17"/>
  <c r="B3" i="10"/>
  <c r="G10" i="3"/>
  <c r="L10" i="3" s="1"/>
  <c r="B6" i="10"/>
  <c r="G17" i="3"/>
  <c r="B3" i="9"/>
  <c r="K17" i="3" l="1"/>
  <c r="AE17" i="3"/>
  <c r="AG17" i="3"/>
  <c r="N17" i="3"/>
  <c r="AI17" i="3"/>
  <c r="P17" i="3"/>
  <c r="Q17" i="3"/>
  <c r="J2" i="8" s="1"/>
  <c r="R17" i="3"/>
  <c r="K2" i="8" s="1"/>
  <c r="S17" i="3"/>
  <c r="L2" i="8" s="1"/>
  <c r="J17" i="3"/>
  <c r="U17" i="3"/>
  <c r="V17" i="3"/>
  <c r="X17" i="3"/>
  <c r="Z17" i="3"/>
  <c r="AB17" i="3"/>
  <c r="AD17" i="3"/>
  <c r="L17" i="3"/>
  <c r="E2" i="8" s="1"/>
  <c r="AF17" i="3"/>
  <c r="M17" i="3"/>
  <c r="F2" i="8" s="1"/>
  <c r="AH17" i="3"/>
  <c r="O17" i="3"/>
  <c r="AJ17" i="3"/>
  <c r="AK17" i="3"/>
  <c r="AL17" i="3"/>
  <c r="T17" i="3"/>
  <c r="W17" i="3"/>
  <c r="Y17" i="3"/>
  <c r="AA17" i="3"/>
  <c r="AC17" i="3"/>
  <c r="N10" i="3"/>
  <c r="O10" i="3"/>
  <c r="H2" i="2" s="1"/>
  <c r="P10" i="3"/>
  <c r="I2" i="2" s="1"/>
  <c r="Q10" i="3"/>
  <c r="J2" i="2" s="1"/>
  <c r="M10" i="3"/>
  <c r="F2" i="2" s="1"/>
  <c r="R10" i="3"/>
  <c r="K2" i="2" s="1"/>
  <c r="S10" i="3"/>
  <c r="L2" i="2" s="1"/>
  <c r="S24" i="3"/>
  <c r="L2" i="9" s="1"/>
  <c r="S31" i="3"/>
  <c r="L2" i="10" s="1"/>
  <c r="E2" i="2"/>
  <c r="G2" i="2"/>
  <c r="D2" i="2"/>
  <c r="S80" i="3"/>
  <c r="L2" i="17" s="1"/>
  <c r="L6" i="2"/>
  <c r="D2" i="8"/>
  <c r="I2" i="8"/>
  <c r="C2" i="8"/>
  <c r="G2" i="8"/>
  <c r="H2" i="8"/>
  <c r="C2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6" i="8"/>
  <c r="B2" i="8"/>
  <c r="T10" i="3" l="1"/>
  <c r="M2" i="2" s="1"/>
  <c r="T24" i="3"/>
  <c r="M2" i="9" s="1"/>
  <c r="T31" i="3"/>
  <c r="M2" i="10" s="1"/>
  <c r="M2" i="8"/>
  <c r="T13" i="3"/>
  <c r="M5" i="2" s="1"/>
  <c r="M6" i="2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24" i="3" l="1"/>
  <c r="N2" i="9" s="1"/>
  <c r="U10" i="3"/>
  <c r="N2" i="2" s="1"/>
  <c r="N2" i="8"/>
  <c r="U31" i="3"/>
  <c r="N2" i="10" s="1"/>
  <c r="U80" i="3"/>
  <c r="N2" i="17" s="1"/>
  <c r="N6" i="2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21" i="3"/>
  <c r="N6" i="8" s="1"/>
  <c r="U35" i="3"/>
  <c r="N6" i="10" s="1"/>
  <c r="U25" i="3"/>
  <c r="N3" i="9" s="1"/>
  <c r="V9" i="3"/>
  <c r="V31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V24" i="3" l="1"/>
  <c r="O2" i="9" s="1"/>
  <c r="V10" i="3"/>
  <c r="O2" i="2" s="1"/>
  <c r="O2" i="10"/>
  <c r="O6" i="2"/>
  <c r="V80" i="3"/>
  <c r="O2" i="17" s="1"/>
  <c r="O2" i="8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W10" i="3" l="1"/>
  <c r="P2" i="2" s="1"/>
  <c r="W24" i="3"/>
  <c r="P2" i="9" s="1"/>
  <c r="W31" i="3"/>
  <c r="P2" i="10" s="1"/>
  <c r="P2" i="8"/>
  <c r="P6" i="2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W25" i="3"/>
  <c r="P3" i="9" s="1"/>
  <c r="W32" i="3"/>
  <c r="P3" i="10" s="1"/>
  <c r="W35" i="3"/>
  <c r="P6" i="10" s="1"/>
  <c r="X9" i="3"/>
  <c r="X24" i="3" s="1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10" i="3" l="1"/>
  <c r="X31" i="3"/>
  <c r="Q2" i="10" s="1"/>
  <c r="Q2" i="8"/>
  <c r="Q2" i="2"/>
  <c r="Q2" i="9"/>
  <c r="Q6" i="2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24" i="3" l="1"/>
  <c r="R2" i="9" s="1"/>
  <c r="Y10" i="3"/>
  <c r="R2" i="2" s="1"/>
  <c r="R2" i="8"/>
  <c r="Y31" i="3"/>
  <c r="R2" i="10" s="1"/>
  <c r="R6" i="2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Z24" i="3" l="1"/>
  <c r="S2" i="9" s="1"/>
  <c r="Z10" i="3"/>
  <c r="S2" i="2" s="1"/>
  <c r="Z31" i="3"/>
  <c r="S2" i="10" s="1"/>
  <c r="Z80" i="3"/>
  <c r="S2" i="17" s="1"/>
  <c r="S6" i="2"/>
  <c r="S2" i="8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31" i="3" l="1"/>
  <c r="AA24" i="3"/>
  <c r="T2" i="9" s="1"/>
  <c r="AA10" i="3"/>
  <c r="T2" i="2" s="1"/>
  <c r="T6" i="2"/>
  <c r="AA80" i="3"/>
  <c r="T2" i="17" s="1"/>
  <c r="T2" i="8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T2" i="10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AB24" i="3" l="1"/>
  <c r="U2" i="9" s="1"/>
  <c r="AB10" i="3"/>
  <c r="U2" i="2" s="1"/>
  <c r="AB31" i="3"/>
  <c r="U6" i="2"/>
  <c r="AB80" i="3"/>
  <c r="U2" i="17" s="1"/>
  <c r="U2" i="8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U2" i="10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AC24" i="3" l="1"/>
  <c r="V2" i="9" s="1"/>
  <c r="AC10" i="3"/>
  <c r="V2" i="2" s="1"/>
  <c r="AC31" i="3"/>
  <c r="V6" i="2"/>
  <c r="AC80" i="3"/>
  <c r="V2" i="17" s="1"/>
  <c r="V2" i="8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V2" i="10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AD24" i="3" l="1"/>
  <c r="W2" i="9" s="1"/>
  <c r="AD10" i="3"/>
  <c r="W2" i="2" s="1"/>
  <c r="AD31" i="3"/>
  <c r="W6" i="2"/>
  <c r="AD80" i="3"/>
  <c r="W2" i="17" s="1"/>
  <c r="W2" i="8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W2" i="10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24" i="3" l="1"/>
  <c r="X2" i="9" s="1"/>
  <c r="AE10" i="3"/>
  <c r="X2" i="2" s="1"/>
  <c r="AE31" i="3"/>
  <c r="X6" i="2"/>
  <c r="AE80" i="3"/>
  <c r="X2" i="17" s="1"/>
  <c r="X2" i="8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X2" i="10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AF24" i="3" l="1"/>
  <c r="Y2" i="9" s="1"/>
  <c r="AF10" i="3"/>
  <c r="AF31" i="3"/>
  <c r="Y6" i="2"/>
  <c r="AF80" i="3"/>
  <c r="Y2" i="17" s="1"/>
  <c r="Y2" i="8"/>
  <c r="Y2" i="2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Y2" i="10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AG10" i="3" l="1"/>
  <c r="Z2" i="2" s="1"/>
  <c r="AG24" i="3"/>
  <c r="AG31" i="3"/>
  <c r="Z6" i="2"/>
  <c r="AG80" i="3"/>
  <c r="Z2" i="17" s="1"/>
  <c r="Z2" i="9"/>
  <c r="Z2" i="8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Z2" i="10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6" i="11"/>
  <c r="AG13" i="3"/>
  <c r="Z5" i="2" s="1"/>
  <c r="AG11" i="3"/>
  <c r="Z3" i="2" s="1"/>
  <c r="AH10" i="3" l="1"/>
  <c r="AA2" i="2" s="1"/>
  <c r="AH24" i="3"/>
  <c r="AA2" i="9" s="1"/>
  <c r="AH31" i="3"/>
  <c r="AA6" i="2"/>
  <c r="AH80" i="3"/>
  <c r="AA2" i="17" s="1"/>
  <c r="AA2" i="8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A2" i="10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I24" i="3" l="1"/>
  <c r="AB2" i="9" s="1"/>
  <c r="AI10" i="3"/>
  <c r="AB2" i="2" s="1"/>
  <c r="AI31" i="3"/>
  <c r="AB2" i="10" s="1"/>
  <c r="AB6" i="2"/>
  <c r="AI80" i="3"/>
  <c r="AB2" i="17" s="1"/>
  <c r="AB2" i="8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J24" i="3" l="1"/>
  <c r="AC2" i="9" s="1"/>
  <c r="AJ10" i="3"/>
  <c r="AC2" i="2" s="1"/>
  <c r="AJ31" i="3"/>
  <c r="AC2" i="10" s="1"/>
  <c r="AC6" i="2"/>
  <c r="AC2" i="8"/>
  <c r="AJ80" i="3"/>
  <c r="AC2" i="17" s="1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K10" i="3" l="1"/>
  <c r="AD2" i="2" s="1"/>
  <c r="AK24" i="3"/>
  <c r="AD2" i="9" s="1"/>
  <c r="AK31" i="3"/>
  <c r="AD2" i="10" s="1"/>
  <c r="AD6" i="2"/>
  <c r="AK80" i="3"/>
  <c r="AD2" i="17" s="1"/>
  <c r="AD2" i="8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L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  <c r="AL24" i="3" l="1"/>
  <c r="AE2" i="9" s="1"/>
  <c r="AL10" i="3"/>
  <c r="AE2" i="2" s="1"/>
  <c r="AL31" i="3"/>
  <c r="AE6" i="2"/>
  <c r="AL80" i="3"/>
  <c r="AE2" i="17" s="1"/>
  <c r="AE2" i="8"/>
  <c r="AL36" i="3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L93" i="3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L88" i="3"/>
  <c r="AL42" i="3"/>
  <c r="AE6" i="11" s="1"/>
  <c r="AL53" i="3"/>
  <c r="AE3" i="13" s="1"/>
  <c r="AL91" i="3"/>
  <c r="AL89" i="3"/>
  <c r="AL87" i="3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E2" i="10"/>
  <c r="AL35" i="3"/>
  <c r="AE6" i="10" s="1"/>
  <c r="AL28" i="3"/>
  <c r="AE6" i="9" s="1"/>
  <c r="AL25" i="3"/>
  <c r="AE3" i="9" s="1"/>
  <c r="AL21" i="3"/>
  <c r="AE6" i="8" s="1"/>
  <c r="AL32" i="3"/>
  <c r="AE3" i="10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1" i="3"/>
  <c r="AE3" i="2" s="1"/>
</calcChain>
</file>

<file path=xl/sharedStrings.xml><?xml version="1.0" encoding="utf-8"?>
<sst xmlns="http://schemas.openxmlformats.org/spreadsheetml/2006/main" count="1832" uniqueCount="1000">
  <si>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</si>
  <si>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</si>
  <si>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</si>
  <si>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</si>
  <si>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</si>
  <si>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</si>
  <si>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</si>
  <si>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</si>
  <si>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</si>
  <si>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</si>
  <si>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</si>
  <si>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</si>
  <si>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</si>
  <si>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</si>
  <si>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</si>
  <si>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</si>
  <si>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</si>
  <si>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</si>
  <si>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</si>
  <si>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</si>
  <si>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</si>
  <si>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</si>
  <si>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</si>
  <si>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</si>
  <si>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</si>
  <si>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</si>
  <si>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</si>
  <si>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</si>
  <si>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</si>
  <si>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</si>
  <si>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</si>
  <si>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</si>
  <si>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</si>
  <si>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</si>
  <si>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</si>
  <si>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</si>
  <si>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</si>
  <si>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</si>
  <si>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</si>
  <si>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</si>
  <si>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</si>
  <si>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</si>
  <si>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First and Last Simulated Year Values</t>
  </si>
  <si>
    <t>See SYVbT variable.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</si>
  <si>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</si>
  <si>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</si>
  <si>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</si>
  <si>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</si>
  <si>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</si>
  <si>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</si>
  <si>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</si>
  <si>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</si>
  <si>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</si>
  <si>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</si>
  <si>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</si>
  <si>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</si>
  <si>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</si>
  <si>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</si>
  <si>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</si>
  <si>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</si>
  <si>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</si>
  <si>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</si>
  <si>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</si>
  <si>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</si>
  <si>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</si>
  <si>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</si>
  <si>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</si>
  <si>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</si>
  <si>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</si>
  <si>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</si>
  <si>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</si>
  <si>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</si>
  <si>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</si>
  <si>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</si>
  <si>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</si>
  <si>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</si>
  <si>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</si>
  <si>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</si>
  <si>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</si>
  <si>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</si>
  <si>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</si>
  <si>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</si>
  <si>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</si>
  <si>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</si>
  <si>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</si>
  <si>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</si>
  <si>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</si>
  <si>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</si>
  <si>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</si>
  <si>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</si>
  <si>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</si>
  <si>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</si>
  <si>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</si>
  <si>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</si>
  <si>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</si>
  <si>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</si>
  <si>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</si>
  <si>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</si>
  <si>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</si>
  <si>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</si>
  <si>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</si>
  <si>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</si>
  <si>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</si>
  <si>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</si>
  <si>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</si>
  <si>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</si>
  <si>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</si>
  <si>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</si>
  <si>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</si>
  <si>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</si>
  <si>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</si>
  <si>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</si>
  <si>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</si>
  <si>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</si>
  <si>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</si>
  <si>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</si>
  <si>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</si>
  <si>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</si>
  <si>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</si>
  <si>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</si>
  <si>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</si>
  <si>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</si>
  <si>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</si>
  <si>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</si>
  <si>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</si>
  <si>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</si>
  <si>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</si>
  <si>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</si>
  <si>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</si>
  <si>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</si>
  <si>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</si>
  <si>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</si>
  <si>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</si>
  <si>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</si>
  <si>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</si>
  <si>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</si>
  <si>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</si>
  <si>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</si>
  <si>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</si>
  <si>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</si>
  <si>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</si>
  <si>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</si>
  <si>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</si>
  <si>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</si>
  <si>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</si>
  <si>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</si>
  <si>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</si>
  <si>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</si>
  <si>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</si>
  <si>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</si>
  <si>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</si>
  <si>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</si>
  <si>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</si>
  <si>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</si>
  <si>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</si>
  <si>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</si>
  <si>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</si>
  <si>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</si>
  <si>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</si>
  <si>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</si>
  <si>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</si>
  <si>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</si>
  <si>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</si>
  <si>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</si>
  <si>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</si>
  <si>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</si>
  <si>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</si>
  <si>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</si>
  <si>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</si>
  <si>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</si>
  <si>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</si>
  <si>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</si>
  <si>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</si>
  <si>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</si>
  <si>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</si>
  <si>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</si>
  <si>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</si>
  <si>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</si>
  <si>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</si>
  <si>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</si>
  <si>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</si>
  <si>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</si>
  <si>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</si>
  <si>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</si>
  <si>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</si>
  <si>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</si>
  <si>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</si>
  <si>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</si>
  <si>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</si>
  <si>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</si>
  <si>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</si>
  <si>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</si>
  <si>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</si>
  <si>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</si>
  <si>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</si>
  <si>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</si>
  <si>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</si>
  <si>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</si>
  <si>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</si>
  <si>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</si>
  <si>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</si>
  <si>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</si>
  <si>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</si>
  <si>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</si>
  <si>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</si>
  <si>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</si>
  <si>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</si>
  <si>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</si>
  <si>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</si>
  <si>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</si>
  <si>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</si>
  <si>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</si>
  <si>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</si>
  <si>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</si>
  <si>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</si>
  <si>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</si>
  <si>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</si>
  <si>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</si>
  <si>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</si>
  <si>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</si>
  <si>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</si>
  <si>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</si>
  <si>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</si>
  <si>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</si>
  <si>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</si>
  <si>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</si>
  <si>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</si>
  <si>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</si>
  <si>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</si>
  <si>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</si>
  <si>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</si>
  <si>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</si>
  <si>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</si>
  <si>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</si>
  <si>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</si>
  <si>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</si>
  <si>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</si>
  <si>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</si>
  <si>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</si>
  <si>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</si>
  <si>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</si>
  <si>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</si>
  <si>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</si>
  <si>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</si>
  <si>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</si>
  <si>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</si>
  <si>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</si>
  <si>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</si>
  <si>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</si>
  <si>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</si>
  <si>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</si>
  <si>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</si>
  <si>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</si>
  <si>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</si>
  <si>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</si>
  <si>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</si>
  <si>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</si>
  <si>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</si>
  <si>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</si>
  <si>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</si>
  <si>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</si>
  <si>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</si>
  <si>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</si>
  <si>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</si>
  <si>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</si>
  <si>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</si>
  <si>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</si>
  <si>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</si>
  <si>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</si>
  <si>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</si>
  <si>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</si>
  <si>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</si>
  <si>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</si>
  <si>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</si>
  <si>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</si>
  <si>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</si>
  <si>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</si>
  <si>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</si>
  <si>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</si>
  <si>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</si>
  <si>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</si>
  <si>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</si>
  <si>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</si>
  <si>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</si>
  <si>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</si>
  <si>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</si>
  <si>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</si>
  <si>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</si>
  <si>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</si>
  <si>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</si>
  <si>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</si>
  <si>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</si>
  <si>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</si>
  <si>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</si>
  <si>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</si>
  <si>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</si>
  <si>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</si>
  <si>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</si>
  <si>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</si>
  <si>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</si>
  <si>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</si>
  <si>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</si>
  <si>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</si>
  <si>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</si>
  <si>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</si>
  <si>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</si>
  <si>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</si>
  <si>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</si>
  <si>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</si>
  <si>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</si>
  <si>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</si>
  <si>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</si>
  <si>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</si>
  <si>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</si>
  <si>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</si>
  <si>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</si>
  <si>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</si>
  <si>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</si>
  <si>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</si>
  <si>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</si>
  <si>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</si>
  <si>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</si>
  <si>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</si>
  <si>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</si>
  <si>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</si>
  <si>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</si>
  <si>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</si>
  <si>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</si>
  <si>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</si>
  <si>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</si>
  <si>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</si>
  <si>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</si>
  <si>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</si>
  <si>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</si>
  <si>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</si>
  <si>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</si>
  <si>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</si>
  <si>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</si>
  <si>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</si>
  <si>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</si>
  <si>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</si>
  <si>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</si>
  <si>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</si>
  <si>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</si>
  <si>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</si>
  <si>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</si>
  <si>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</si>
  <si>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</si>
  <si>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</si>
  <si>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</si>
  <si>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</si>
  <si>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</si>
  <si>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</si>
  <si>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</si>
  <si>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</si>
  <si>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</si>
  <si>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</si>
  <si>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</si>
  <si>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</si>
  <si>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</si>
  <si>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</si>
  <si>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</si>
  <si>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</si>
  <si>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</si>
  <si>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</si>
  <si>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</si>
  <si>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</si>
  <si>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</si>
  <si>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</si>
  <si>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</si>
  <si>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</si>
  <si>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</si>
  <si>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</si>
  <si>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</si>
  <si>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</si>
  <si>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</si>
  <si>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</si>
  <si>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</si>
  <si>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</si>
  <si>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</si>
  <si>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</si>
  <si>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</si>
  <si>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</si>
  <si>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</si>
  <si>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</si>
  <si>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</si>
  <si>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</si>
  <si>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</si>
  <si>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</si>
  <si>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</si>
  <si>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</si>
  <si>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</si>
  <si>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</si>
  <si>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</si>
  <si>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</si>
  <si>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</si>
  <si>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</si>
  <si>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</si>
  <si>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</si>
  <si>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</si>
  <si>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</si>
  <si>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</si>
  <si>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</si>
  <si>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</si>
  <si>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</si>
  <si>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</si>
  <si>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</si>
  <si>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</si>
  <si>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</si>
  <si>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</si>
  <si>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</si>
  <si>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</si>
  <si>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</si>
  <si>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</si>
  <si>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</si>
  <si>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</si>
  <si>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</si>
  <si>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</si>
  <si>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</si>
  <si>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</si>
  <si>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</si>
  <si>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</si>
  <si>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</si>
  <si>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</si>
  <si>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</si>
  <si>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</si>
  <si>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</si>
  <si>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</si>
  <si>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</si>
  <si>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</si>
  <si>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</si>
  <si>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</si>
  <si>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</si>
  <si>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</si>
  <si>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</si>
  <si>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</si>
  <si>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</si>
  <si>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</si>
  <si>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</si>
  <si>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</si>
  <si>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</si>
  <si>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</si>
  <si>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</si>
  <si>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</si>
  <si>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</si>
  <si>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</si>
  <si>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</si>
  <si>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</si>
  <si>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</si>
  <si>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</si>
  <si>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</si>
  <si>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</si>
  <si>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</si>
  <si>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</si>
  <si>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</si>
  <si>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</si>
  <si>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</si>
  <si>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</si>
  <si>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</si>
  <si>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</si>
  <si>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</si>
  <si>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</si>
  <si>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</si>
  <si>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</si>
  <si>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</si>
  <si>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</si>
  <si>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</si>
  <si>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</si>
  <si>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</si>
  <si>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</si>
  <si>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</si>
  <si>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</si>
  <si>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</si>
  <si>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</si>
  <si>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</si>
  <si>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</si>
  <si>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</si>
  <si>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</si>
  <si>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</si>
  <si>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</si>
  <si>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</si>
  <si>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</si>
  <si>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</si>
  <si>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</si>
  <si>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</si>
  <si>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</si>
  <si>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</si>
  <si>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</si>
  <si>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</si>
  <si>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</si>
  <si>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</si>
  <si>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</si>
  <si>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</si>
  <si>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</si>
  <si>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</si>
  <si>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</si>
  <si>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</si>
  <si>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</si>
  <si>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</si>
  <si>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</si>
  <si>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</si>
  <si>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</si>
  <si>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</si>
  <si>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</si>
  <si>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</si>
  <si>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</si>
  <si>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</si>
  <si>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</si>
  <si>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</si>
  <si>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</si>
  <si>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</si>
  <si>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</si>
  <si>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</si>
  <si>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</si>
  <si>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</si>
  <si>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</si>
  <si>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</si>
  <si>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</si>
  <si>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</si>
  <si>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</si>
  <si>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</si>
  <si>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</si>
  <si>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</si>
  <si>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</si>
  <si>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</si>
  <si>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</si>
  <si>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</si>
  <si>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</si>
  <si>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</si>
  <si>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</si>
  <si>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</si>
  <si>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</si>
  <si>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</si>
  <si>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</si>
  <si>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</si>
  <si>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</si>
  <si>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</si>
  <si>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</si>
  <si>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</si>
  <si>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</si>
  <si>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</si>
  <si>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</si>
  <si>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</si>
  <si>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</si>
  <si>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</si>
  <si>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</si>
  <si>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</si>
  <si>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</si>
  <si>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</si>
  <si>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</si>
  <si>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</si>
  <si>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</si>
  <si>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</si>
  <si>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</si>
  <si>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</si>
  <si>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</si>
  <si>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</si>
  <si>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</si>
  <si>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</si>
  <si>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</si>
  <si>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</si>
  <si>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</si>
  <si>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</si>
  <si>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</si>
  <si>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</si>
  <si>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</si>
  <si>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</si>
  <si>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</si>
  <si>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</si>
  <si>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</si>
  <si>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</si>
  <si>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</si>
  <si>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</si>
  <si>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</si>
  <si>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</si>
  <si>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</si>
  <si>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</si>
  <si>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</si>
  <si>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</si>
  <si>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</si>
  <si>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</si>
  <si>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</si>
  <si>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</si>
  <si>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</si>
  <si>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</si>
  <si>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</si>
  <si>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</si>
  <si>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</si>
  <si>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</si>
  <si>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</si>
  <si>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</si>
  <si>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</si>
  <si>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</si>
  <si>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</si>
  <si>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</si>
  <si>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</si>
  <si>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</si>
  <si>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</si>
  <si>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</si>
  <si>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</si>
  <si>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</si>
  <si>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</si>
  <si>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</si>
  <si>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</si>
  <si>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</si>
  <si>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</si>
  <si>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</si>
  <si>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</si>
  <si>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</si>
  <si>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</si>
  <si>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</si>
  <si>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</si>
  <si>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</si>
  <si>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</si>
  <si>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</si>
  <si>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</si>
  <si>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</si>
  <si>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</si>
  <si>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</si>
  <si>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</si>
  <si>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</si>
  <si>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</si>
  <si>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</si>
  <si>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</si>
  <si>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</si>
  <si>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</si>
  <si>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</si>
  <si>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</si>
  <si>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</si>
  <si>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</si>
  <si>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</si>
  <si>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</si>
  <si>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</si>
  <si>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</si>
  <si>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</si>
  <si>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</si>
  <si>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</si>
  <si>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</si>
  <si>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</si>
  <si>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</si>
  <si>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</si>
  <si>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</si>
  <si>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</si>
  <si>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</si>
  <si>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</si>
  <si>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</si>
  <si>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</si>
  <si>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</si>
  <si>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</si>
  <si>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</si>
  <si>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</si>
  <si>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</si>
  <si>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</si>
  <si>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</si>
  <si>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</si>
  <si>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</si>
  <si>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</si>
  <si>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</si>
  <si>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</si>
  <si>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</si>
  <si>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</si>
  <si>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</si>
  <si>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</si>
  <si>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</si>
  <si>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</si>
  <si>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</si>
  <si>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</si>
  <si>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</si>
  <si>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</si>
  <si>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</si>
  <si>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</si>
  <si>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</si>
  <si>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</si>
  <si>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</si>
  <si>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</si>
  <si>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</si>
  <si>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</si>
  <si>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</si>
  <si>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</si>
  <si>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</si>
  <si>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</si>
  <si>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</si>
  <si>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</si>
  <si>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</si>
  <si>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</si>
  <si>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</si>
  <si>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</si>
  <si>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</si>
  <si>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</si>
  <si>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</si>
  <si>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</si>
  <si>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</si>
  <si>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</si>
  <si>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</si>
  <si>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</si>
  <si>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</si>
  <si>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</si>
  <si>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</si>
  <si>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</si>
  <si>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</si>
  <si>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</si>
  <si>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</si>
  <si>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</si>
  <si>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</si>
  <si>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</si>
  <si>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</si>
  <si>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</si>
  <si>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</si>
  <si>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</si>
  <si>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</si>
  <si>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</si>
  <si>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</si>
  <si>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</si>
  <si>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</si>
  <si>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</si>
  <si>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</si>
  <si>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</si>
  <si>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</si>
  <si>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</si>
  <si>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</si>
  <si>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</si>
  <si>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</si>
  <si>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</si>
  <si>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</si>
  <si>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</si>
  <si>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</si>
  <si>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</si>
  <si>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</si>
  <si>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</si>
  <si>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</si>
  <si>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</si>
  <si>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</si>
  <si>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</si>
  <si>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</si>
  <si>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</si>
  <si>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</si>
  <si>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</si>
  <si>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</si>
  <si>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</si>
  <si>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</si>
  <si>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</si>
  <si>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</si>
  <si>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</si>
  <si>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</si>
  <si>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</si>
  <si>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</si>
  <si>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</si>
  <si>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</si>
  <si>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</si>
  <si>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</si>
  <si>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</si>
  <si>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</si>
  <si>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</si>
  <si>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</si>
  <si>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</si>
  <si>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</si>
  <si>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</si>
  <si>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</si>
  <si>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</si>
  <si>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</si>
  <si>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</si>
  <si>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</si>
  <si>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</si>
  <si>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</si>
  <si>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</si>
  <si>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</si>
  <si>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</si>
  <si>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</si>
  <si>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</si>
  <si>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</si>
  <si>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</si>
  <si>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</si>
  <si>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</si>
  <si>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</si>
  <si>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</si>
  <si>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</si>
  <si>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</si>
  <si>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</si>
  <si>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</si>
  <si>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</si>
  <si>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</si>
  <si>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</si>
  <si>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</si>
  <si>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</si>
  <si>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</si>
  <si>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</si>
  <si>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</si>
  <si>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</si>
  <si>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</si>
  <si>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</si>
  <si>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</si>
  <si>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</si>
  <si>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</si>
  <si>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</si>
  <si>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</si>
  <si>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</si>
  <si>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</si>
  <si>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</si>
  <si>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</si>
  <si>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</si>
  <si>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</si>
  <si>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</si>
  <si>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</si>
  <si>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</si>
  <si>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</si>
  <si>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</si>
  <si>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</si>
  <si>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</si>
  <si>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</si>
  <si>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</si>
  <si>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</si>
  <si>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</si>
  <si>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</si>
  <si>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</si>
  <si>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</si>
  <si>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</si>
  <si>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</si>
  <si>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</si>
  <si>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</si>
  <si>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</si>
  <si>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</si>
  <si>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</si>
  <si>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</si>
  <si>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</si>
  <si>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</si>
  <si>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</si>
  <si>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</si>
  <si>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</si>
  <si>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</si>
  <si>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</si>
  <si>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</si>
  <si>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</si>
  <si>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</si>
  <si>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</si>
  <si>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</si>
  <si>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</si>
  <si>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</si>
  <si>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</si>
  <si>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</si>
  <si>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</si>
  <si>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</si>
  <si>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</si>
  <si>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</si>
  <si>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</si>
  <si>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</si>
  <si>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</si>
  <si>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</si>
  <si>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</si>
  <si>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</si>
  <si>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</si>
  <si>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</si>
  <si>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</si>
  <si>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</si>
  <si>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</si>
  <si>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</si>
  <si>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</si>
  <si>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</si>
  <si>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</si>
  <si>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</si>
  <si>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</si>
  <si>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</si>
  <si>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</si>
  <si>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</si>
  <si>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</si>
  <si>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</si>
  <si>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</si>
  <si>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</si>
  <si>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</si>
  <si>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</si>
  <si>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</si>
  <si>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</si>
  <si>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</si>
  <si>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</si>
  <si>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</si>
  <si>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</si>
  <si>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</si>
  <si>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</si>
  <si>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</si>
  <si>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</si>
  <si>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</si>
  <si>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</si>
  <si>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</si>
  <si>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</si>
  <si>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</si>
  <si>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</si>
  <si>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</si>
  <si>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</si>
  <si>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</si>
  <si>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</si>
  <si>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</si>
  <si>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</si>
  <si>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</si>
  <si>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</si>
  <si>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</si>
  <si>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</si>
  <si>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</si>
  <si>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</si>
  <si>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</si>
  <si>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</si>
  <si>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</si>
  <si>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</si>
  <si>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</si>
  <si>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</si>
  <si>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</si>
  <si>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</si>
  <si>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</si>
  <si>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</si>
  <si>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</si>
  <si>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</si>
  <si>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</si>
  <si>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</si>
  <si>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</si>
  <si>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</si>
  <si>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</si>
  <si>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</si>
  <si>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</si>
  <si>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</si>
  <si>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</si>
  <si>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</si>
  <si>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</si>
  <si>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</si>
  <si>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</si>
  <si>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</si>
  <si>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</si>
  <si>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</si>
  <si>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</si>
  <si>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</si>
  <si>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</si>
  <si>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</si>
  <si>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</si>
  <si>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</si>
  <si>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</si>
  <si>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</si>
  <si>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</si>
  <si>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</si>
  <si>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</si>
  <si>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</si>
  <si>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</si>
  <si>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</si>
  <si>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</si>
  <si>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</si>
  <si>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</si>
  <si>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</si>
  <si>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</si>
  <si>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</si>
  <si>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</si>
  <si>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</si>
  <si>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</si>
  <si>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</si>
  <si>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</si>
  <si>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</si>
  <si>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</si>
  <si>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</si>
  <si>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</si>
  <si>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</si>
  <si>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</si>
  <si>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</si>
  <si>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</si>
  <si>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</si>
  <si>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</si>
  <si>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</si>
  <si>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</si>
  <si>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</si>
  <si>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</si>
  <si>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</si>
  <si>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</si>
  <si>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</si>
  <si>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</si>
  <si>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</si>
  <si>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</si>
  <si>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</si>
  <si>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</si>
  <si>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</si>
  <si>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</si>
  <si>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</si>
  <si>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</si>
  <si>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</si>
  <si>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</si>
  <si>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</si>
  <si>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</si>
  <si>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</si>
  <si>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</si>
  <si>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</si>
  <si>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</si>
  <si>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</si>
  <si>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</si>
  <si>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</si>
  <si>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</si>
  <si>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</si>
  <si>
    <t>Sigmoidal Curve Values for PHEV passenger LDV Technologies</t>
  </si>
  <si>
    <t>2027-2032, LDV PHEVs</t>
  </si>
  <si>
    <t>2023, LDV BEVs</t>
  </si>
  <si>
    <t>2033, LDV PHEVs</t>
  </si>
  <si>
    <t>Historical Year Values</t>
  </si>
  <si>
    <t>For certain onroad technologies, we calibrate historical year values</t>
  </si>
  <si>
    <t>to match with real-world sales.</t>
  </si>
  <si>
    <t>PHEV Values, passengre LDVs</t>
  </si>
  <si>
    <t>We also use calibration for PHEV values between 2027-2032,</t>
  </si>
  <si>
    <t>in order to align with EPA's projected split between BEVs and PHEVs</t>
  </si>
  <si>
    <t>in their tailpipe rules analysis.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</si>
</sst>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  <xf numFmtId="0" fontId="1" fillId="2" borderId="0" xfId="0" applyFont="1" applyFill="1" applyAlignment="1">
      <alignment wrapText="1"/>
    </xf>
    <xf numFmtId="164" fontId="0" fillId="3" borderId="0" xfId="0" applyNumberFormat="1" applyFill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Data!$I$17:$AL$17</c:f>
              <c:numCache>
                <c:formatCode>General</c:formatCode>
                <c:ptCount val="30"/>
                <c:pt idx="0" formatCode="0.0000">
                  <c:v>0.05</c:v>
                </c:pt>
                <c:pt idx="1">
                  <c:v>8.0680691463527979E-2</c:v>
                </c:pt>
                <c:pt idx="2">
                  <c:v>9.505457951868844E-2</c:v>
                </c:pt>
                <c:pt idx="3">
                  <c:v>0.11568149932617947</c:v>
                </c:pt>
                <c:pt idx="4">
                  <c:v>0.14476296466370087</c:v>
                </c:pt>
                <c:pt idx="5">
                  <c:v>0.18475851165546336</c:v>
                </c:pt>
                <c:pt idx="6">
                  <c:v>0.23792530586934729</c:v>
                </c:pt>
                <c:pt idx="7">
                  <c:v>0.30549435030149535</c:v>
                </c:pt>
                <c:pt idx="8">
                  <c:v>0.38662650908549429</c:v>
                </c:pt>
                <c:pt idx="9">
                  <c:v>0.47765770255314599</c:v>
                </c:pt>
                <c:pt idx="10">
                  <c:v>0.57234229744685405</c:v>
                </c:pt>
                <c:pt idx="11">
                  <c:v>0.6633734909145057</c:v>
                </c:pt>
                <c:pt idx="12">
                  <c:v>0.74450564969850463</c:v>
                </c:pt>
                <c:pt idx="13">
                  <c:v>0.8120746941306527</c:v>
                </c:pt>
                <c:pt idx="14">
                  <c:v>0.86524148834453662</c:v>
                </c:pt>
                <c:pt idx="15">
                  <c:v>0.90523703533629907</c:v>
                </c:pt>
                <c:pt idx="16">
                  <c:v>0.93431850067382061</c:v>
                </c:pt>
                <c:pt idx="17">
                  <c:v>0.9549454204813117</c:v>
                </c:pt>
                <c:pt idx="18">
                  <c:v>0.96931930853647208</c:v>
                </c:pt>
                <c:pt idx="19">
                  <c:v>0.97921279261067595</c:v>
                </c:pt>
                <c:pt idx="20">
                  <c:v>0.98596466989139064</c:v>
                </c:pt>
                <c:pt idx="21">
                  <c:v>0.9905457882264409</c:v>
                </c:pt>
                <c:pt idx="22">
                  <c:v>0.99364179162192945</c:v>
                </c:pt>
                <c:pt idx="23">
                  <c:v>0.99572854049710591</c:v>
                </c:pt>
                <c:pt idx="24">
                  <c:v>0.99713250449152702</c:v>
                </c:pt>
                <c:pt idx="25">
                  <c:v>0.99807594563040258</c:v>
                </c:pt>
                <c:pt idx="26">
                  <c:v>0.99870940604709257</c:v>
                </c:pt>
                <c:pt idx="27">
                  <c:v>0.99913450136531945</c:v>
                </c:pt>
                <c:pt idx="28">
                  <c:v>0.99941966460853737</c:v>
                </c:pt>
                <c:pt idx="29">
                  <c:v>0.99961091119326329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178-8258-F69654C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46560"/>
        <c:axId val="1290876240"/>
      </c:lineChart>
      <c:catAx>
        <c:axId val="7208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0"/>
        <c:crosses val="autoZero"/>
        <c:auto val="1"/>
        <c:lblAlgn val="ctr"/>
        <c:lblOffset val="100"/>
        <c:noMultiLvlLbl val="0"/>
      </c:catAx>
      <c:valAx>
        <c:axId val="1290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Data!$I$10:$AM$10</c:f>
              <c:numCache>
                <c:formatCode>0.0000</c:formatCode>
                <c:ptCount val="31"/>
                <c:pt idx="0" formatCode="General">
                  <c:v>0.02</c:v>
                </c:pt>
                <c:pt idx="1">
                  <c:v>6.8000000000000005E-2</c:v>
                </c:pt>
                <c:pt idx="2">
                  <c:v>9.9000000000000005E-2</c:v>
                </c:pt>
                <c:pt idx="3" formatCode="General">
                  <c:v>0.13550148435693454</c:v>
                </c:pt>
                <c:pt idx="4" formatCode="General">
                  <c:v>0.15686570128597005</c:v>
                </c:pt>
                <c:pt idx="5" formatCode="General">
                  <c:v>0.18408372983067212</c:v>
                </c:pt>
                <c:pt idx="6" formatCode="General">
                  <c:v>0.21815354100537743</c:v>
                </c:pt>
                <c:pt idx="7" formatCode="General">
                  <c:v>0.25987118651848296</c:v>
                </c:pt>
                <c:pt idx="8" formatCode="General">
                  <c:v>0.30959779396223247</c:v>
                </c:pt>
                <c:pt idx="9" formatCode="General">
                  <c:v>0.36700545236853371</c:v>
                </c:pt>
                <c:pt idx="10" formatCode="General">
                  <c:v>0.43088423395932512</c:v>
                </c:pt>
                <c:pt idx="11" formatCode="General">
                  <c:v>0.49911538413962542</c:v>
                </c:pt>
                <c:pt idx="12" formatCode="General">
                  <c:v>0.56888461586037464</c:v>
                </c:pt>
                <c:pt idx="13" formatCode="General">
                  <c:v>0.63711576604067499</c:v>
                </c:pt>
                <c:pt idx="14" formatCode="General">
                  <c:v>0.70099454763146607</c:v>
                </c:pt>
                <c:pt idx="15" formatCode="General">
                  <c:v>0.75840220603776753</c:v>
                </c:pt>
                <c:pt idx="16" formatCode="General">
                  <c:v>0.80812881348151699</c:v>
                </c:pt>
                <c:pt idx="17" formatCode="General">
                  <c:v>0.84984645899462241</c:v>
                </c:pt>
                <c:pt idx="18" formatCode="General">
                  <c:v>0.88391627016932772</c:v>
                </c:pt>
                <c:pt idx="19" formatCode="General">
                  <c:v>0.91113429871403007</c:v>
                </c:pt>
                <c:pt idx="20" formatCode="General">
                  <c:v>0.93249851564306541</c:v>
                </c:pt>
                <c:pt idx="21" formatCode="General">
                  <c:v>0.94903701235474314</c:v>
                </c:pt>
                <c:pt idx="22" formatCode="General">
                  <c:v>0.96170292871716656</c:v>
                </c:pt>
                <c:pt idx="23" formatCode="General">
                  <c:v>0.9713234230791381</c:v>
                </c:pt>
                <c:pt idx="24" formatCode="General">
                  <c:v>0.97858509124385606</c:v>
                </c:pt>
                <c:pt idx="25" formatCode="General">
                  <c:v>0.98404040094974166</c:v>
                </c:pt>
                <c:pt idx="26" formatCode="General">
                  <c:v>0.9881241302994479</c:v>
                </c:pt>
                <c:pt idx="27" formatCode="General">
                  <c:v>0.99117298738162618</c:v>
                </c:pt>
                <c:pt idx="28" formatCode="General">
                  <c:v>0.99344469677154446</c:v>
                </c:pt>
                <c:pt idx="29" formatCode="General">
                  <c:v>0.99513484285360354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9-40DF-B5F6-DC2BB01C1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05919"/>
        <c:axId val="145909759"/>
      </c:lineChart>
      <c:catAx>
        <c:axId val="145905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09759"/>
        <c:crosses val="autoZero"/>
        <c:auto val="1"/>
        <c:lblAlgn val="ctr"/>
        <c:lblOffset val="100"/>
        <c:noMultiLvlLbl val="0"/>
      </c:catAx>
      <c:valAx>
        <c:axId val="14590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0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Data!$I$14:$AL$14</c:f>
              <c:numCache>
                <c:formatCode>General</c:formatCode>
                <c:ptCount val="30"/>
                <c:pt idx="0">
                  <c:v>2.5000000000000001E-3</c:v>
                </c:pt>
                <c:pt idx="1">
                  <c:v>8.0000000000000002E-3</c:v>
                </c:pt>
                <c:pt idx="2">
                  <c:v>1.8679140068700261E-2</c:v>
                </c:pt>
                <c:pt idx="3">
                  <c:v>2.0151128112044503E-2</c:v>
                </c:pt>
                <c:pt idx="4">
                  <c:v>2.6021242730178792E-2</c:v>
                </c:pt>
                <c:pt idx="5">
                  <c:v>3.4401430729338323E-2</c:v>
                </c:pt>
                <c:pt idx="6">
                  <c:v>5.1499999999999997E-2</c:v>
                </c:pt>
                <c:pt idx="7">
                  <c:v>5.5E-2</c:v>
                </c:pt>
                <c:pt idx="8">
                  <c:v>7.4999999999999997E-2</c:v>
                </c:pt>
                <c:pt idx="9">
                  <c:v>8.8999999999999996E-2</c:v>
                </c:pt>
                <c:pt idx="10">
                  <c:v>0.11799999999999999</c:v>
                </c:pt>
                <c:pt idx="11">
                  <c:v>0.15</c:v>
                </c:pt>
                <c:pt idx="12">
                  <c:v>0.17702858227261439</c:v>
                </c:pt>
                <c:pt idx="13">
                  <c:v>0.19652431808271453</c:v>
                </c:pt>
                <c:pt idx="14">
                  <c:v>0.21198289652972047</c:v>
                </c:pt>
                <c:pt idx="15">
                  <c:v>0.22359856927066168</c:v>
                </c:pt>
                <c:pt idx="16">
                  <c:v>0.2319787572698212</c:v>
                </c:pt>
                <c:pt idx="17">
                  <c:v>0.23784887188795553</c:v>
                </c:pt>
                <c:pt idx="18">
                  <c:v>0.24187624796588125</c:v>
                </c:pt>
                <c:pt idx="19">
                  <c:v>0.24460014783483416</c:v>
                </c:pt>
                <c:pt idx="20">
                  <c:v>0.24642468433022793</c:v>
                </c:pt>
                <c:pt idx="21">
                  <c:v>0.2476388869188586</c:v>
                </c:pt>
                <c:pt idx="22">
                  <c:v>0.24844342975100567</c:v>
                </c:pt>
                <c:pt idx="23">
                  <c:v>0.24897499940691589</c:v>
                </c:pt>
                <c:pt idx="24">
                  <c:v>0.24932554691499179</c:v>
                </c:pt>
                <c:pt idx="25">
                  <c:v>0.24955642877591674</c:v>
                </c:pt>
                <c:pt idx="26">
                  <c:v>0.24970836961542547</c:v>
                </c:pt>
                <c:pt idx="27">
                  <c:v>0.24980830595850836</c:v>
                </c:pt>
                <c:pt idx="28">
                  <c:v>0.24987401381406515</c:v>
                </c:pt>
                <c:pt idx="29">
                  <c:v>0.24991720639498693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E-4CC5-851D-14400ED7F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40415"/>
        <c:axId val="144438495"/>
      </c:lineChart>
      <c:catAx>
        <c:axId val="144440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38495"/>
        <c:crosses val="autoZero"/>
        <c:auto val="1"/>
        <c:lblAlgn val="ctr"/>
        <c:lblOffset val="100"/>
        <c:noMultiLvlLbl val="0"/>
      </c:catAx>
      <c:valAx>
        <c:axId val="1444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4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Data!$I$17:$AL$17</c:f>
              <c:numCache>
                <c:formatCode>General</c:formatCode>
                <c:ptCount val="30"/>
                <c:pt idx="0" formatCode="0.0000">
                  <c:v>0.05</c:v>
                </c:pt>
                <c:pt idx="1">
                  <c:v>8.0680691463527979E-2</c:v>
                </c:pt>
                <c:pt idx="2">
                  <c:v>9.505457951868844E-2</c:v>
                </c:pt>
                <c:pt idx="3">
                  <c:v>0.11568149932617947</c:v>
                </c:pt>
                <c:pt idx="4">
                  <c:v>0.14476296466370087</c:v>
                </c:pt>
                <c:pt idx="5">
                  <c:v>0.18475851165546336</c:v>
                </c:pt>
                <c:pt idx="6">
                  <c:v>0.23792530586934729</c:v>
                </c:pt>
                <c:pt idx="7">
                  <c:v>0.30549435030149535</c:v>
                </c:pt>
                <c:pt idx="8">
                  <c:v>0.38662650908549429</c:v>
                </c:pt>
                <c:pt idx="9">
                  <c:v>0.47765770255314599</c:v>
                </c:pt>
                <c:pt idx="10">
                  <c:v>0.57234229744685405</c:v>
                </c:pt>
                <c:pt idx="11">
                  <c:v>0.6633734909145057</c:v>
                </c:pt>
                <c:pt idx="12">
                  <c:v>0.74450564969850463</c:v>
                </c:pt>
                <c:pt idx="13">
                  <c:v>0.8120746941306527</c:v>
                </c:pt>
                <c:pt idx="14">
                  <c:v>0.86524148834453662</c:v>
                </c:pt>
                <c:pt idx="15">
                  <c:v>0.90523703533629907</c:v>
                </c:pt>
                <c:pt idx="16">
                  <c:v>0.93431850067382061</c:v>
                </c:pt>
                <c:pt idx="17">
                  <c:v>0.9549454204813117</c:v>
                </c:pt>
                <c:pt idx="18">
                  <c:v>0.96931930853647208</c:v>
                </c:pt>
                <c:pt idx="19">
                  <c:v>0.97921279261067595</c:v>
                </c:pt>
                <c:pt idx="20">
                  <c:v>0.98596466989139064</c:v>
                </c:pt>
                <c:pt idx="21">
                  <c:v>0.9905457882264409</c:v>
                </c:pt>
                <c:pt idx="22">
                  <c:v>0.99364179162192945</c:v>
                </c:pt>
                <c:pt idx="23">
                  <c:v>0.99572854049710591</c:v>
                </c:pt>
                <c:pt idx="24">
                  <c:v>0.99713250449152702</c:v>
                </c:pt>
                <c:pt idx="25">
                  <c:v>0.99807594563040258</c:v>
                </c:pt>
                <c:pt idx="26">
                  <c:v>0.99870940604709257</c:v>
                </c:pt>
                <c:pt idx="27">
                  <c:v>0.99913450136531945</c:v>
                </c:pt>
                <c:pt idx="28">
                  <c:v>0.99941966460853737</c:v>
                </c:pt>
                <c:pt idx="29">
                  <c:v>0.99961091119326329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5-4226-A18C-07289D02E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983919"/>
        <c:axId val="1637988239"/>
      </c:lineChart>
      <c:catAx>
        <c:axId val="1637983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988239"/>
        <c:crosses val="autoZero"/>
        <c:auto val="1"/>
        <c:lblAlgn val="ctr"/>
        <c:lblOffset val="100"/>
        <c:noMultiLvlLbl val="0"/>
      </c:catAx>
      <c:valAx>
        <c:axId val="163798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98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Data!$I$31:$AL$31</c:f>
              <c:numCache>
                <c:formatCode>General</c:formatCode>
                <c:ptCount val="30"/>
                <c:pt idx="0" formatCode="0.0000">
                  <c:v>0.15</c:v>
                </c:pt>
                <c:pt idx="1">
                  <c:v>0.15127600491822643</c:v>
                </c:pt>
                <c:pt idx="2">
                  <c:v>0.15077439351524055</c:v>
                </c:pt>
                <c:pt idx="3">
                  <c:v>0.15127600491822643</c:v>
                </c:pt>
                <c:pt idx="4">
                  <c:v>0.15210172968313956</c:v>
                </c:pt>
                <c:pt idx="5">
                  <c:v>0.15345961705851172</c:v>
                </c:pt>
                <c:pt idx="6">
                  <c:v>0.15568892328564213</c:v>
                </c:pt>
                <c:pt idx="7">
                  <c:v>0.15933890123600419</c:v>
                </c:pt>
                <c:pt idx="8">
                  <c:v>0.16528827846777783</c:v>
                </c:pt>
                <c:pt idx="9">
                  <c:v>0.17491539613865287</c:v>
                </c:pt>
                <c:pt idx="10">
                  <c:v>0.19031199220093176</c:v>
                </c:pt>
                <c:pt idx="11">
                  <c:v>0.21447945301805701</c:v>
                </c:pt>
                <c:pt idx="12">
                  <c:v>0.25132248371879989</c:v>
                </c:pt>
                <c:pt idx="13">
                  <c:v>0.30506169523540289</c:v>
                </c:pt>
                <c:pt idx="14">
                  <c:v>0.37860020816449586</c:v>
                </c:pt>
                <c:pt idx="15">
                  <c:v>0.47090956847842358</c:v>
                </c:pt>
                <c:pt idx="16">
                  <c:v>0.57499999999999996</c:v>
                </c:pt>
                <c:pt idx="17">
                  <c:v>0.67909043152157644</c:v>
                </c:pt>
                <c:pt idx="18">
                  <c:v>0.77139979183550411</c:v>
                </c:pt>
                <c:pt idx="19">
                  <c:v>0.84493830476459708</c:v>
                </c:pt>
                <c:pt idx="20">
                  <c:v>0.89867751628119996</c:v>
                </c:pt>
                <c:pt idx="21">
                  <c:v>0.93552054698194298</c:v>
                </c:pt>
                <c:pt idx="22">
                  <c:v>0.95968800779906827</c:v>
                </c:pt>
                <c:pt idx="23">
                  <c:v>0.9750846038613471</c:v>
                </c:pt>
                <c:pt idx="24">
                  <c:v>0.9847117215322222</c:v>
                </c:pt>
                <c:pt idx="25">
                  <c:v>0.99066109876399588</c:v>
                </c:pt>
                <c:pt idx="26">
                  <c:v>0.99431107671435792</c:v>
                </c:pt>
                <c:pt idx="27">
                  <c:v>0.99654038294148828</c:v>
                </c:pt>
                <c:pt idx="28">
                  <c:v>0.99789827031686051</c:v>
                </c:pt>
                <c:pt idx="29">
                  <c:v>0.99872399508177356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8-48A4-922A-6459446F0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857072"/>
        <c:axId val="1896858992"/>
      </c:lineChart>
      <c:catAx>
        <c:axId val="189685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858992"/>
        <c:crosses val="autoZero"/>
        <c:auto val="1"/>
        <c:lblAlgn val="ctr"/>
        <c:lblOffset val="100"/>
        <c:noMultiLvlLbl val="0"/>
      </c:catAx>
      <c:valAx>
        <c:axId val="189685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85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495300</xdr:colOff>
      <xdr:row>33</xdr:row>
      <xdr:rowOff>122237</xdr:rowOff>
    </xdr:from>
    <xdr:to>
      <xdr:col>27</xdr:col>
      <xdr:colOff>596900</xdr:colOff>
      <xdr:row>48</xdr:row>
      <xdr:rowOff>125412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8D84-E7C9-CF7F-FA1E-0DFE7495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438150</xdr:colOff>
      <xdr:row>3</xdr:row>
      <xdr:rowOff>128587</xdr:rowOff>
    </xdr:from>
    <xdr:to>
      <xdr:col>35</xdr:col>
      <xdr:colOff>133350</xdr:colOff>
      <xdr:row>12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A4F8C5-6199-A6FD-10AB-7EDD21735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409575</xdr:colOff>
      <xdr:row>2</xdr:row>
      <xdr:rowOff>33337</xdr:rowOff>
    </xdr:from>
    <xdr:to>
      <xdr:col>33</xdr:col>
      <xdr:colOff>104775</xdr:colOff>
      <xdr:row>10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FEF526-BD1E-EFFF-D20B-034FBCB5C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400050</xdr:colOff>
      <xdr:row>7</xdr:row>
      <xdr:rowOff>52387</xdr:rowOff>
    </xdr:from>
    <xdr:to>
      <xdr:col>28</xdr:col>
      <xdr:colOff>95250</xdr:colOff>
      <xdr:row>16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31E0B0-E8D0-FDE4-AA2E-6B666C6B1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38100</xdr:colOff>
      <xdr:row>33</xdr:row>
      <xdr:rowOff>71437</xdr:rowOff>
    </xdr:from>
    <xdr:to>
      <xdr:col>22</xdr:col>
      <xdr:colOff>0</xdr:colOff>
      <xdr:row>61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BE2C0A-B1C1-C390-B73A-95D0FD818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4"/>
  <sheetViews>
    <sheetView topLeftCell="A25" workbookViewId="0">
      <selection activeCell="B86" sqref="B86"/>
    </sheetView>
  </sheetViews>
  <sheetFormatPr defaultColWidth="9.140625" defaultRowHeight="15"/>
  <cols>
    <col min="2" max="2" width="56.28515625" customWidth="1"/>
  </cols>
  <sheetData>
    <row r="1" spans="1:2">
      <c r="A1" s="1" t="s">
        <v>898</v>
      </c>
    </row>
    <row r="3" spans="1:2">
      <c r="A3" s="1" t="s">
        <v>0</v>
      </c>
      <c r="B3" s="12" t="s">
        <v>73</v>
      </c>
    </row>
    <row r="4" spans="1:2">
      <c r="B4" t="s">
        <v>34</v>
      </c>
    </row>
    <row r="5" spans="1:2">
      <c r="B5" s="3">
        <v>2020</v>
      </c>
    </row>
    <row r="6" spans="1:2">
      <c r="B6" t="s">
        <v>125</v>
      </c>
    </row>
    <row r="7" spans="1:2">
      <c r="B7" t="s">
        <v>128</v>
      </c>
    </row>
    <row r="8" spans="1:2">
      <c r="B8" t="s">
        <v>126</v>
      </c>
    </row>
    <row r="10" spans="1:2">
      <c r="B10" s="12" t="s">
        <v>924</v>
      </c>
    </row>
    <row r="11" spans="1:2">
      <c r="B11" t="s">
        <v>925</v>
      </c>
    </row>
    <row r="12" spans="1:2">
      <c r="B12" s="3">
        <v>2021</v>
      </c>
    </row>
    <row r="13" spans="1:2">
      <c r="B13" t="s">
        <v>926</v>
      </c>
    </row>
    <row r="14" spans="1:2">
      <c r="B14" s="28" t="s">
        <v>927</v>
      </c>
    </row>
    <row r="16" spans="1:2">
      <c r="B16" t="s">
        <v>928</v>
      </c>
    </row>
    <row r="17" spans="2:2">
      <c r="B17" s="3">
        <v>2022</v>
      </c>
    </row>
    <row r="18" spans="2:2">
      <c r="B18" t="s">
        <v>929</v>
      </c>
    </row>
    <row r="19" spans="2:2">
      <c r="B19" s="31" t="s">
        <v>930</v>
      </c>
    </row>
    <row r="20" spans="2:2">
      <c r="B20" s="31"/>
    </row>
    <row r="21" spans="2:2">
      <c r="B21" s="3" t="s">
        <v>931</v>
      </c>
    </row>
    <row r="22" spans="2:2">
      <c r="B22" s="3">
        <v>2020</v>
      </c>
    </row>
    <row r="23" spans="2:2">
      <c r="B23" s="3" t="s">
        <v>932</v>
      </c>
    </row>
    <row r="24" spans="2:2">
      <c r="B24" s="31" t="s">
        <v>933</v>
      </c>
    </row>
    <row r="26" spans="2:2">
      <c r="B26" s="12" t="s">
        <v>74</v>
      </c>
    </row>
    <row r="27" spans="2:2">
      <c r="B27" t="s">
        <v>34</v>
      </c>
    </row>
    <row r="28" spans="2:2">
      <c r="B28" s="3">
        <v>2020</v>
      </c>
    </row>
    <row r="29" spans="2:2">
      <c r="B29" t="s">
        <v>125</v>
      </c>
    </row>
    <row r="30" spans="2:2">
      <c r="B30" t="s">
        <v>129</v>
      </c>
    </row>
    <row r="31" spans="2:2">
      <c r="B31" t="s">
        <v>127</v>
      </c>
    </row>
    <row r="33" spans="1:2">
      <c r="B33" s="12" t="s">
        <v>75</v>
      </c>
    </row>
    <row r="34" spans="1:2">
      <c r="B34" s="13" t="s">
        <v>43</v>
      </c>
    </row>
    <row r="36" spans="1:2">
      <c r="B36" s="12" t="s">
        <v>76</v>
      </c>
    </row>
    <row r="37" spans="1:2">
      <c r="B37" t="s">
        <v>52</v>
      </c>
    </row>
    <row r="38" spans="1:2">
      <c r="B38" s="3">
        <v>2014</v>
      </c>
    </row>
    <row r="39" spans="1:2">
      <c r="B39" t="s">
        <v>53</v>
      </c>
    </row>
    <row r="40" spans="1:2">
      <c r="B40" t="s">
        <v>54</v>
      </c>
    </row>
    <row r="42" spans="1:2">
      <c r="B42" t="s">
        <v>55</v>
      </c>
    </row>
    <row r="43" spans="1:2">
      <c r="B43" s="3">
        <v>2015</v>
      </c>
    </row>
    <row r="44" spans="1:2">
      <c r="B44" t="s">
        <v>56</v>
      </c>
    </row>
    <row r="45" spans="1:2">
      <c r="B45" t="s">
        <v>57</v>
      </c>
    </row>
    <row r="47" spans="1:2">
      <c r="A47" s="1" t="s">
        <v>6</v>
      </c>
    </row>
    <row r="48" spans="1:2">
      <c r="A48" t="s">
        <v>900</v>
      </c>
    </row>
    <row r="49" spans="1:2">
      <c r="A49" t="s">
        <v>901</v>
      </c>
    </row>
    <row r="50" spans="1:2">
      <c r="A50" t="s">
        <v>902</v>
      </c>
    </row>
    <row r="51" spans="1:2">
      <c r="A51" s="31" t="s">
        <v>903</v>
      </c>
    </row>
    <row r="52" spans="1:2">
      <c r="A52" s="1"/>
    </row>
    <row r="53" spans="1:2">
      <c r="A53" t="s">
        <v>7</v>
      </c>
    </row>
    <row r="54" spans="1:2">
      <c r="A54" t="s">
        <v>8</v>
      </c>
    </row>
    <row r="56" spans="1:2">
      <c r="A56" t="s">
        <v>103</v>
      </c>
    </row>
    <row r="57" spans="1:2">
      <c r="A57" t="s">
        <v>35</v>
      </c>
    </row>
    <row r="58" spans="1:2">
      <c r="A58" t="s">
        <v>899</v>
      </c>
    </row>
    <row r="59" spans="1:2">
      <c r="A59" t="s">
        <v>36</v>
      </c>
    </row>
    <row r="61" spans="1:2">
      <c r="A61" s="12" t="s">
        <v>33</v>
      </c>
      <c r="B61" s="14"/>
    </row>
    <row r="63" spans="1:2">
      <c r="B63" s="12" t="s">
        <v>42</v>
      </c>
    </row>
    <row r="64" spans="1:2">
      <c r="B64" s="1"/>
    </row>
    <row r="65" spans="2:2">
      <c r="B65" t="s">
        <v>28</v>
      </c>
    </row>
    <row r="66" spans="2:2">
      <c r="B66" t="s">
        <v>29</v>
      </c>
    </row>
    <row r="67" spans="2:2">
      <c r="B67" t="s">
        <v>30</v>
      </c>
    </row>
    <row r="69" spans="2:2">
      <c r="B69" t="s">
        <v>31</v>
      </c>
    </row>
    <row r="70" spans="2:2">
      <c r="B70" t="s">
        <v>32</v>
      </c>
    </row>
    <row r="72" spans="2:2">
      <c r="B72" t="s">
        <v>25</v>
      </c>
    </row>
    <row r="73" spans="2:2">
      <c r="B73" t="s">
        <v>26</v>
      </c>
    </row>
    <row r="74" spans="2:2">
      <c r="B74" t="s">
        <v>27</v>
      </c>
    </row>
    <row r="76" spans="2:2">
      <c r="B76" s="12" t="s">
        <v>993</v>
      </c>
    </row>
    <row r="78" spans="2:2">
      <c r="B78" t="s">
        <v>994</v>
      </c>
    </row>
    <row r="79" spans="2:2">
      <c r="B79" t="s">
        <v>995</v>
      </c>
    </row>
    <row r="81" spans="2:2">
      <c r="B81" s="12" t="s">
        <v>996</v>
      </c>
    </row>
    <row r="83" spans="2:2">
      <c r="B83" t="s">
        <v>997</v>
      </c>
    </row>
    <row r="84" spans="2:2">
      <c r="B84" t="s">
        <v>998</v>
      </c>
    </row>
    <row r="85" spans="2:2">
      <c r="B85" t="s">
        <v>999</v>
      </c>
    </row>
    <row r="87" spans="2:2">
      <c r="B87" s="12" t="s">
        <v>44</v>
      </c>
    </row>
    <row r="89" spans="2:2">
      <c r="B89" t="s">
        <v>70</v>
      </c>
    </row>
    <row r="90" spans="2:2">
      <c r="B90" t="s">
        <v>133</v>
      </c>
    </row>
    <row r="91" spans="2:2">
      <c r="B91" t="s">
        <v>134</v>
      </c>
    </row>
    <row r="92" spans="2:2">
      <c r="B92" t="s">
        <v>135</v>
      </c>
    </row>
    <row r="94" spans="2:2">
      <c r="B94" t="s">
        <v>77</v>
      </c>
    </row>
    <row r="95" spans="2:2">
      <c r="B95" t="s">
        <v>71</v>
      </c>
    </row>
    <row r="96" spans="2:2">
      <c r="B96" t="s">
        <v>81</v>
      </c>
    </row>
    <row r="97" spans="2:2">
      <c r="B97" t="s">
        <v>72</v>
      </c>
    </row>
    <row r="98" spans="2:2">
      <c r="B98" t="s">
        <v>82</v>
      </c>
    </row>
    <row r="99" spans="2:2">
      <c r="B99" t="s">
        <v>78</v>
      </c>
    </row>
    <row r="100" spans="2:2">
      <c r="B100" t="s">
        <v>79</v>
      </c>
    </row>
    <row r="101" spans="2:2">
      <c r="B101" t="s">
        <v>80</v>
      </c>
    </row>
    <row r="103" spans="2:2">
      <c r="B103" t="s">
        <v>104</v>
      </c>
    </row>
    <row r="104" spans="2:2">
      <c r="B104" t="s">
        <v>108</v>
      </c>
    </row>
    <row r="105" spans="2:2">
      <c r="B105" t="s">
        <v>105</v>
      </c>
    </row>
    <row r="106" spans="2:2">
      <c r="B106" t="s">
        <v>106</v>
      </c>
    </row>
    <row r="107" spans="2:2">
      <c r="B107" t="s">
        <v>107</v>
      </c>
    </row>
    <row r="109" spans="2:2">
      <c r="B109" t="s">
        <v>64</v>
      </c>
    </row>
    <row r="110" spans="2:2">
      <c r="B110" t="s">
        <v>65</v>
      </c>
    </row>
    <row r="111" spans="2:2">
      <c r="B111" t="s">
        <v>66</v>
      </c>
    </row>
    <row r="112" spans="2:2">
      <c r="B112" t="s">
        <v>67</v>
      </c>
    </row>
    <row r="113" spans="2:2">
      <c r="B113" t="s">
        <v>68</v>
      </c>
    </row>
    <row r="114" spans="2:2">
      <c r="B114" t="s">
        <v>69</v>
      </c>
    </row>
    <row r="116" spans="2:2">
      <c r="B116" t="s">
        <v>119</v>
      </c>
    </row>
    <row r="118" spans="2:2">
      <c r="B118" t="s">
        <v>45</v>
      </c>
    </row>
    <row r="119" spans="2:2">
      <c r="B119" t="s">
        <v>46</v>
      </c>
    </row>
    <row r="120" spans="2:2">
      <c r="B120" t="s">
        <v>47</v>
      </c>
    </row>
    <row r="121" spans="2:2">
      <c r="B121" t="s">
        <v>48</v>
      </c>
    </row>
    <row r="122" spans="2:2">
      <c r="B122" t="s">
        <v>49</v>
      </c>
    </row>
    <row r="123" spans="2:2">
      <c r="B123" t="s">
        <v>50</v>
      </c>
    </row>
    <row r="124" spans="2:2">
      <c r="B124" t="s">
        <v>51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8"/>
  <sheetViews>
    <sheetView workbookViewId="0">
      <selection activeCell="A39" sqref="A39"/>
    </sheetView>
  </sheetViews>
  <sheetFormatPr defaultColWidth="9.140625" defaultRowHeight="15"/>
  <cols>
    <col min="1" max="1" width="24.42578125" customWidth="1"/>
    <col min="2" max="2" width="13.5703125" customWidth="1"/>
  </cols>
  <sheetData>
    <row r="1" spans="1:31" ht="45">
      <c r="A1" s="25" t="s">
        <v>123</v>
      </c>
      <c r="B1" s="45"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>
      <c r="A2" t="s">
        <v>1</v>
      </c>
      <c r="B2">
        <f>Data!I10</f>
        <v>0.02</v>
      </c>
      <c r="C2">
        <f>Data!J10</f>
        <v>6.8000000000000005E-2</v>
      </c>
      <c r="D2">
        <f>Data!K10</f>
        <v>9.9000000000000005E-2</v>
      </c>
      <c r="E2">
        <f>Data!L10</f>
        <v>0.13550148435693454</v>
      </c>
      <c r="F2">
        <f>Data!M10</f>
        <v>0.15686570128597005</v>
      </c>
      <c r="G2">
        <f>Data!N10</f>
        <v>0.18408372983067212</v>
      </c>
      <c r="H2">
        <f>Data!O10</f>
        <v>0.21815354100537743</v>
      </c>
      <c r="I2">
        <f>Data!P10</f>
        <v>0.25987118651848296</v>
      </c>
      <c r="J2">
        <f>Data!Q10</f>
        <v>0.30959779396223247</v>
      </c>
      <c r="K2">
        <f>Data!R10</f>
        <v>0.36700545236853371</v>
      </c>
      <c r="L2">
        <f>Data!S10</f>
        <v>0.43088423395932512</v>
      </c>
      <c r="M2">
        <f>Data!T10</f>
        <v>0.49911538413962542</v>
      </c>
      <c r="N2">
        <f>Data!U10</f>
        <v>0.56888461586037464</v>
      </c>
      <c r="O2">
        <f>Data!V10</f>
        <v>0.63711576604067499</v>
      </c>
      <c r="P2">
        <f>Data!W10</f>
        <v>0.70099454763146607</v>
      </c>
      <c r="Q2">
        <f>Data!X10</f>
        <v>0.75840220603776753</v>
      </c>
      <c r="R2">
        <f>Data!Y10</f>
        <v>0.80812881348151699</v>
      </c>
      <c r="S2">
        <f>Data!Z10</f>
        <v>0.84984645899462241</v>
      </c>
      <c r="T2">
        <f>Data!AA10</f>
        <v>0.88391627016932772</v>
      </c>
      <c r="U2">
        <f>Data!AB10</f>
        <v>0.91113429871403007</v>
      </c>
      <c r="V2">
        <f>Data!AC10</f>
        <v>0.93249851564306541</v>
      </c>
      <c r="W2">
        <f>Data!AD10</f>
        <v>0.94903701235474314</v>
      </c>
      <c r="X2">
        <f>Data!AE10</f>
        <v>0.96170292871716656</v>
      </c>
      <c r="Y2">
        <f>Data!AF10</f>
        <v>0.9713234230791381</v>
      </c>
      <c r="Z2">
        <f>Data!AG10</f>
        <v>0.97858509124385606</v>
      </c>
      <c r="AA2">
        <f>Data!AH10</f>
        <v>0.98404040094974166</v>
      </c>
      <c r="AB2">
        <f>Data!AI10</f>
        <v>0.9881241302994479</v>
      </c>
      <c r="AC2">
        <f>Data!AJ10</f>
        <v>0.99117298738162618</v>
      </c>
      <c r="AD2">
        <f>Data!AK10</f>
        <v>0.99344469677154446</v>
      </c>
      <c r="AE2">
        <f>Data!AL10</f>
        <v>0.99513484285360354</v>
      </c>
    </row>
    <row r="3" spans="1:31">
      <c r="A3" t="s">
        <v>2</v>
      </c>
      <c r="B3">
        <f>Data!I11</f>
        <v>3.7087168441147616E-4</v>
      </c>
      <c r="C3">
        <f>Data!J11</f>
        <v>3.8364380292024329E-4</v>
      </c>
      <c r="D3">
        <f>Data!K11</f>
        <v>3.8802358589285646E-4</v>
      </c>
      <c r="E3">
        <f>Data!L11</f>
        <v>3.9386472794848996E-4</v>
      </c>
      <c r="F3">
        <f>Data!M11</f>
        <v>4.016229007564876E-4</v>
      </c>
      <c r="G3">
        <f>Data!N11</f>
        <v>4.118712494037081E-4</v>
      </c>
      <c r="H3">
        <f>Data!O11</f>
        <v>4.253120147933965E-4</v>
      </c>
      <c r="I3">
        <f>Data!P11</f>
        <v>4.4277430100040505E-4</v>
      </c>
      <c r="J3">
        <f>Data!Q11</f>
        <v>4.6518565084723181E-4</v>
      </c>
      <c r="K3">
        <f>Data!R11</f>
        <v>4.935016238293516E-4</v>
      </c>
      <c r="L3">
        <f>Data!S11</f>
        <v>5.2857815597262656E-4</v>
      </c>
      <c r="M3">
        <f>Data!T11</f>
        <v>5.7098150943230659E-4</v>
      </c>
      <c r="N3">
        <f>Data!U11</f>
        <v>6.207552154704006E-4</v>
      </c>
      <c r="O3">
        <f>Data!V11</f>
        <v>6.7720104282073751E-4</v>
      </c>
      <c r="P3">
        <f>Data!W11</f>
        <v>7.387652100527514E-4</v>
      </c>
      <c r="Q3">
        <f>Data!X11</f>
        <v>8.0312060515064557E-4</v>
      </c>
      <c r="R3">
        <f>Data!Y11</f>
        <v>8.6747600024853974E-4</v>
      </c>
      <c r="S3">
        <f>Data!Z11</f>
        <v>9.2904016748055363E-4</v>
      </c>
      <c r="T3">
        <f>Data!AA11</f>
        <v>9.8548599483089076E-4</v>
      </c>
      <c r="U3">
        <f>Data!AB11</f>
        <v>1.0352597008689846E-3</v>
      </c>
      <c r="V3">
        <f>Data!AC11</f>
        <v>1.0776630543286646E-3</v>
      </c>
      <c r="W3">
        <f>Data!AD11</f>
        <v>1.1127395864719398E-3</v>
      </c>
      <c r="X3">
        <f>Data!AE11</f>
        <v>1.1410555594540594E-3</v>
      </c>
      <c r="Y3">
        <f>Data!AF11</f>
        <v>1.1634669093008863E-3</v>
      </c>
      <c r="Z3">
        <f>Data!AG11</f>
        <v>1.1809291955078949E-3</v>
      </c>
      <c r="AA3">
        <f>Data!AH11</f>
        <v>1.1943699608975833E-3</v>
      </c>
      <c r="AB3">
        <f>Data!AI11</f>
        <v>1.2046183095448036E-3</v>
      </c>
      <c r="AC3">
        <f>Data!AJ11</f>
        <v>1.2123764823528012E-3</v>
      </c>
      <c r="AD3">
        <f>Data!AK11</f>
        <v>1.2182176244084349E-3</v>
      </c>
      <c r="AE3">
        <f>Data!AL11</f>
        <v>1.2225974073810479E-3</v>
      </c>
    </row>
    <row r="4" spans="1:31">
      <c r="A4" t="s">
        <v>3</v>
      </c>
      <c r="B4">
        <f>Data!I12</f>
        <v>1</v>
      </c>
      <c r="C4">
        <f>Data!J12</f>
        <v>1</v>
      </c>
      <c r="D4">
        <f>Data!K12</f>
        <v>1</v>
      </c>
      <c r="E4">
        <f>Data!L12</f>
        <v>1</v>
      </c>
      <c r="F4">
        <f>Data!M12</f>
        <v>1</v>
      </c>
      <c r="G4">
        <f>Data!N12</f>
        <v>1</v>
      </c>
      <c r="H4">
        <f>Data!O12</f>
        <v>1</v>
      </c>
      <c r="I4">
        <f>Data!P12</f>
        <v>1</v>
      </c>
      <c r="J4">
        <f>Data!Q12</f>
        <v>1</v>
      </c>
      <c r="K4">
        <f>Data!R12</f>
        <v>1</v>
      </c>
      <c r="L4">
        <f>Data!S12</f>
        <v>1</v>
      </c>
      <c r="M4">
        <f>Data!T12</f>
        <v>1</v>
      </c>
      <c r="N4">
        <f>Data!U12</f>
        <v>1</v>
      </c>
      <c r="O4">
        <f>Data!V12</f>
        <v>1</v>
      </c>
      <c r="P4">
        <f>Data!W12</f>
        <v>1</v>
      </c>
      <c r="Q4">
        <f>Data!X12</f>
        <v>1</v>
      </c>
      <c r="R4">
        <f>Data!Y12</f>
        <v>1</v>
      </c>
      <c r="S4">
        <f>Data!Z12</f>
        <v>1</v>
      </c>
      <c r="T4">
        <f>Data!AA12</f>
        <v>1</v>
      </c>
      <c r="U4">
        <f>Data!AB12</f>
        <v>1</v>
      </c>
      <c r="V4">
        <f>Data!AC12</f>
        <v>1</v>
      </c>
      <c r="W4">
        <f>Data!AD12</f>
        <v>1</v>
      </c>
      <c r="X4">
        <f>Data!AE12</f>
        <v>1</v>
      </c>
      <c r="Y4">
        <f>Data!AF12</f>
        <v>1</v>
      </c>
      <c r="Z4">
        <f>Data!AG12</f>
        <v>1</v>
      </c>
      <c r="AA4">
        <f>Data!AH12</f>
        <v>1</v>
      </c>
      <c r="AB4">
        <f>Data!AI12</f>
        <v>1</v>
      </c>
      <c r="AC4">
        <f>Data!AJ12</f>
        <v>1</v>
      </c>
      <c r="AD4">
        <f>Data!AK12</f>
        <v>1</v>
      </c>
      <c r="AE4">
        <f>Data!AL12</f>
        <v>1</v>
      </c>
    </row>
    <row r="5" spans="1:31">
      <c r="A5" t="s">
        <v>4</v>
      </c>
      <c r="B5">
        <f>Data!I13</f>
        <v>4.6260368305253595E-3</v>
      </c>
      <c r="C5">
        <f>Data!J13</f>
        <v>4.6260368305253152E-3</v>
      </c>
      <c r="D5">
        <f>Data!K13</f>
        <v>5.5614806554173946E-3</v>
      </c>
      <c r="E5">
        <f>Data!L13</f>
        <v>6.4969244803096959E-3</v>
      </c>
      <c r="F5">
        <f>Data!M13</f>
        <v>7.4323683052017753E-3</v>
      </c>
      <c r="G5">
        <f>Data!N13</f>
        <v>8.3678121300938546E-3</v>
      </c>
      <c r="H5">
        <f>Data!O13</f>
        <v>9.303255954986156E-3</v>
      </c>
      <c r="I5">
        <f>Data!P13</f>
        <v>1.0238699779878235E-2</v>
      </c>
      <c r="J5">
        <f>Data!Q13</f>
        <v>1.1174143604770537E-2</v>
      </c>
      <c r="K5">
        <f>Data!R13</f>
        <v>1.2109587429662616E-2</v>
      </c>
      <c r="L5">
        <f>Data!S13</f>
        <v>1.3045031254554917E-2</v>
      </c>
      <c r="M5">
        <f>Data!T13</f>
        <v>1.3980475079446997E-2</v>
      </c>
      <c r="N5">
        <f>Data!U13</f>
        <v>1.4915918904339076E-2</v>
      </c>
      <c r="O5">
        <f>Data!V13</f>
        <v>1.5851362729231377E-2</v>
      </c>
      <c r="P5">
        <f>Data!W13</f>
        <v>1.6786806554123457E-2</v>
      </c>
      <c r="Q5">
        <f>Data!X13</f>
        <v>1.7722250379015758E-2</v>
      </c>
      <c r="R5">
        <f>Data!Y13</f>
        <v>1.8657694203907838E-2</v>
      </c>
      <c r="S5">
        <f>Data!Z13</f>
        <v>1.9593138028800139E-2</v>
      </c>
      <c r="T5">
        <f>Data!AA13</f>
        <v>2.0528581853692218E-2</v>
      </c>
      <c r="U5">
        <f>Data!AB13</f>
        <v>2.146402567858452E-2</v>
      </c>
      <c r="V5">
        <f>Data!AC13</f>
        <v>2.2399469503476599E-2</v>
      </c>
      <c r="W5">
        <f>Data!AD13</f>
        <v>2.3334913328368678E-2</v>
      </c>
      <c r="X5">
        <f>Data!AE13</f>
        <v>2.427035715326098E-2</v>
      </c>
      <c r="Y5">
        <f>Data!AF13</f>
        <v>2.5205800978153059E-2</v>
      </c>
      <c r="Z5">
        <f>Data!AG13</f>
        <v>2.614124480304536E-2</v>
      </c>
      <c r="AA5">
        <f>Data!AH13</f>
        <v>2.707668862793744E-2</v>
      </c>
      <c r="AB5">
        <f>Data!AI13</f>
        <v>2.8012132452829741E-2</v>
      </c>
      <c r="AC5">
        <f>Data!AJ13</f>
        <v>2.894757627772182E-2</v>
      </c>
      <c r="AD5">
        <f>Data!AK13</f>
        <v>2.98830201026139E-2</v>
      </c>
      <c r="AE5">
        <f>Data!AL13</f>
        <v>3.0818463927506201E-2</v>
      </c>
    </row>
    <row r="6" spans="1:31">
      <c r="A6" t="s">
        <v>5</v>
      </c>
      <c r="B6">
        <f>Data!I14</f>
        <v>2.5000000000000001E-3</v>
      </c>
      <c r="C6">
        <f>Data!J14</f>
        <v>8.0000000000000002E-3</v>
      </c>
      <c r="D6">
        <f>Data!K14</f>
        <v>1.8679140068700261E-2</v>
      </c>
      <c r="E6">
        <f>Data!L14</f>
        <v>2.0151128112044503E-2</v>
      </c>
      <c r="F6">
        <f>Data!M14</f>
        <v>2.6021242730178792E-2</v>
      </c>
      <c r="G6">
        <f>Data!N14</f>
        <v>3.4401430729338323E-2</v>
      </c>
      <c r="H6">
        <f>Data!O14</f>
        <v>5.1499999999999997E-2</v>
      </c>
      <c r="I6">
        <f>Data!P14</f>
        <v>5.5E-2</v>
      </c>
      <c r="J6">
        <f>Data!Q14</f>
        <v>7.4999999999999997E-2</v>
      </c>
      <c r="K6">
        <f>Data!R14</f>
        <v>8.8999999999999996E-2</v>
      </c>
      <c r="L6">
        <f>Data!S14</f>
        <v>0.11799999999999999</v>
      </c>
      <c r="M6">
        <f>Data!T14</f>
        <v>0.15</v>
      </c>
      <c r="N6">
        <f>Data!U14</f>
        <v>0.17702858227261439</v>
      </c>
      <c r="O6">
        <f>Data!V14</f>
        <v>0.19652431808271453</v>
      </c>
      <c r="P6">
        <f>Data!W14</f>
        <v>0.21198289652972047</v>
      </c>
      <c r="Q6">
        <f>Data!X14</f>
        <v>0.22359856927066168</v>
      </c>
      <c r="R6">
        <f>Data!Y14</f>
        <v>0.2319787572698212</v>
      </c>
      <c r="S6">
        <f>Data!Z14</f>
        <v>0.23784887188795553</v>
      </c>
      <c r="T6">
        <f>Data!AA14</f>
        <v>0.24187624796588125</v>
      </c>
      <c r="U6">
        <f>Data!AB14</f>
        <v>0.24460014783483416</v>
      </c>
      <c r="V6">
        <f>Data!AC14</f>
        <v>0.24642468433022793</v>
      </c>
      <c r="W6">
        <f>Data!AD14</f>
        <v>0.2476388869188586</v>
      </c>
      <c r="X6">
        <f>Data!AE14</f>
        <v>0.24844342975100567</v>
      </c>
      <c r="Y6">
        <f>Data!AF14</f>
        <v>0.24897499940691589</v>
      </c>
      <c r="Z6">
        <f>Data!AG14</f>
        <v>0.24932554691499179</v>
      </c>
      <c r="AA6">
        <f>Data!AH14</f>
        <v>0.24955642877591674</v>
      </c>
      <c r="AB6">
        <f>Data!AI14</f>
        <v>0.24970836961542547</v>
      </c>
      <c r="AC6">
        <f>Data!AJ14</f>
        <v>0.24980830595850836</v>
      </c>
      <c r="AD6">
        <f>Data!AK14</f>
        <v>0.24987401381406515</v>
      </c>
      <c r="AE6">
        <f>Data!AL14</f>
        <v>0.24991720639498693</v>
      </c>
    </row>
    <row r="7" spans="1:31">
      <c r="A7" t="s">
        <v>120</v>
      </c>
      <c r="B7">
        <f>Data!I15</f>
        <v>2.9379012033304164E-4</v>
      </c>
      <c r="C7">
        <f>Data!J15</f>
        <v>2.9379012033303731E-4</v>
      </c>
      <c r="D7">
        <f>Data!K15</f>
        <v>3.1407086748862223E-4</v>
      </c>
      <c r="E7">
        <f>Data!L15</f>
        <v>3.3435161464420715E-4</v>
      </c>
      <c r="F7">
        <f>Data!M15</f>
        <v>3.5463236179979207E-4</v>
      </c>
      <c r="G7">
        <f>Data!N15</f>
        <v>3.7491310895537006E-4</v>
      </c>
      <c r="H7">
        <f>Data!O15</f>
        <v>3.9519385611095498E-4</v>
      </c>
      <c r="I7">
        <f>Data!P15</f>
        <v>4.154746032665399E-4</v>
      </c>
      <c r="J7">
        <f>Data!Q15</f>
        <v>4.3575535042212482E-4</v>
      </c>
      <c r="K7">
        <f>Data!R15</f>
        <v>4.560360975777028E-4</v>
      </c>
      <c r="L7">
        <f>Data!S15</f>
        <v>4.7631684473328773E-4</v>
      </c>
      <c r="M7">
        <f>Data!T15</f>
        <v>4.9659759188887265E-4</v>
      </c>
      <c r="N7">
        <f>Data!U15</f>
        <v>5.1687833904445757E-4</v>
      </c>
      <c r="O7">
        <f>Data!V15</f>
        <v>5.3715908620003555E-4</v>
      </c>
      <c r="P7">
        <f>Data!W15</f>
        <v>5.5743983335562047E-4</v>
      </c>
      <c r="Q7">
        <f>Data!X15</f>
        <v>5.7772058051120539E-4</v>
      </c>
      <c r="R7">
        <f>Data!Y15</f>
        <v>5.9800132766679032E-4</v>
      </c>
      <c r="S7">
        <f>Data!Z15</f>
        <v>6.182820748223683E-4</v>
      </c>
      <c r="T7">
        <f>Data!AA15</f>
        <v>6.3856282197795322E-4</v>
      </c>
      <c r="U7">
        <f>Data!AB15</f>
        <v>6.5884356913353814E-4</v>
      </c>
      <c r="V7">
        <f>Data!AC15</f>
        <v>6.7912431628912306E-4</v>
      </c>
      <c r="W7">
        <f>Data!AD15</f>
        <v>6.9940506344470105E-4</v>
      </c>
      <c r="X7">
        <f>Data!AE15</f>
        <v>7.1968581060028597E-4</v>
      </c>
      <c r="Y7">
        <f>Data!AF15</f>
        <v>7.3996655775587089E-4</v>
      </c>
      <c r="Z7">
        <f>Data!AG15</f>
        <v>7.6024730491145581E-4</v>
      </c>
      <c r="AA7">
        <f>Data!AH15</f>
        <v>7.805280520670338E-4</v>
      </c>
      <c r="AB7">
        <f>Data!AI15</f>
        <v>8.0080879922261872E-4</v>
      </c>
      <c r="AC7">
        <f>Data!AJ15</f>
        <v>8.2108954637820364E-4</v>
      </c>
      <c r="AD7">
        <f>Data!AK15</f>
        <v>8.4137029353378856E-4</v>
      </c>
      <c r="AE7">
        <f>Data!AL15</f>
        <v>8.6165104068937348E-4</v>
      </c>
    </row>
    <row r="8" spans="1:31">
      <c r="A8" t="s">
        <v>121</v>
      </c>
      <c r="B8">
        <f>Data!I16</f>
        <v>3.0883943362035788E-5</v>
      </c>
      <c r="C8">
        <f>Data!J16</f>
        <v>3.5078860889128402E-5</v>
      </c>
      <c r="D8">
        <f>Data!K16</f>
        <v>3.6517371528069407E-5</v>
      </c>
      <c r="E8">
        <f>Data!L16</f>
        <v>3.8435855855520251E-5</v>
      </c>
      <c r="F8">
        <f>Data!M16</f>
        <v>4.0983976205965081E-5</v>
      </c>
      <c r="G8">
        <f>Data!N16</f>
        <v>4.4349978277937009E-5</v>
      </c>
      <c r="H8">
        <f>Data!O16</f>
        <v>4.8764508433763626E-5</v>
      </c>
      <c r="I8">
        <f>Data!P16</f>
        <v>5.4499880402212323E-5</v>
      </c>
      <c r="J8">
        <f>Data!Q16</f>
        <v>6.1860739465156677E-5</v>
      </c>
      <c r="K8">
        <f>Data!R16</f>
        <v>7.1160932794700195E-5</v>
      </c>
      <c r="L8">
        <f>Data!S16</f>
        <v>8.268158689577577E-5</v>
      </c>
      <c r="M8">
        <f>Data!T16</f>
        <v>9.6608686813727074E-5</v>
      </c>
      <c r="N8">
        <f>Data!U16</f>
        <v>1.1295653010254654E-4</v>
      </c>
      <c r="O8">
        <f>Data!V16</f>
        <v>1.3149578733858268E-4</v>
      </c>
      <c r="P8">
        <f>Data!W16</f>
        <v>1.5171612932688805E-4</v>
      </c>
      <c r="Q8">
        <f>Data!X16</f>
        <v>1.7285323157612058E-4</v>
      </c>
      <c r="R8">
        <f>Data!Y16</f>
        <v>1.9399033382535313E-4</v>
      </c>
      <c r="S8">
        <f>Data!Z16</f>
        <v>2.1421067581365848E-4</v>
      </c>
      <c r="T8">
        <f>Data!AA16</f>
        <v>2.3274993304969461E-4</v>
      </c>
      <c r="U8">
        <f>Data!AB16</f>
        <v>2.4909777633851408E-4</v>
      </c>
      <c r="V8">
        <f>Data!AC16</f>
        <v>2.6302487625646539E-4</v>
      </c>
      <c r="W8">
        <f>Data!AD16</f>
        <v>2.7454553035754099E-4</v>
      </c>
      <c r="X8">
        <f>Data!AE16</f>
        <v>2.8384572368708451E-4</v>
      </c>
      <c r="Y8">
        <f>Data!AF16</f>
        <v>2.9120658275002886E-4</v>
      </c>
      <c r="Z8">
        <f>Data!AG16</f>
        <v>2.9694195471847756E-4</v>
      </c>
      <c r="AA8">
        <f>Data!AH16</f>
        <v>3.0135648487430419E-4</v>
      </c>
      <c r="AB8">
        <f>Data!AI16</f>
        <v>3.0472248694627611E-4</v>
      </c>
      <c r="AC8">
        <f>Data!AJ16</f>
        <v>3.0727060729672089E-4</v>
      </c>
      <c r="AD8">
        <f>Data!AK16</f>
        <v>3.0918909162417176E-4</v>
      </c>
      <c r="AE8">
        <f>Data!AL16</f>
        <v>3.1062760226311276E-4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/>
  <cols>
    <col min="1" max="1" width="24.42578125" customWidth="1"/>
  </cols>
  <sheetData>
    <row r="1" spans="1:31" ht="45">
      <c r="A1" s="25" t="s">
        <v>123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>
      <c r="A2" t="s">
        <v>1</v>
      </c>
      <c r="B2">
        <f>Data!I17</f>
        <v>0.05</v>
      </c>
      <c r="C2">
        <f>Data!J17</f>
        <v>8.0680691463527979E-2</v>
      </c>
      <c r="D2">
        <f>Data!K17</f>
        <v>9.505457951868844E-2</v>
      </c>
      <c r="E2">
        <f>Data!L17</f>
        <v>0.11568149932617947</v>
      </c>
      <c r="F2">
        <f>Data!M17</f>
        <v>0.14476296466370087</v>
      </c>
      <c r="G2">
        <f>Data!N17</f>
        <v>0.18475851165546336</v>
      </c>
      <c r="H2">
        <f>Data!O17</f>
        <v>0.23792530586934729</v>
      </c>
      <c r="I2">
        <f>Data!P17</f>
        <v>0.30549435030149535</v>
      </c>
      <c r="J2">
        <f>Data!Q17</f>
        <v>0.38662650908549429</v>
      </c>
      <c r="K2">
        <f>Data!R17</f>
        <v>0.47765770255314599</v>
      </c>
      <c r="L2">
        <f>Data!S17</f>
        <v>0.57234229744685405</v>
      </c>
      <c r="M2">
        <f>Data!T17</f>
        <v>0.6633734909145057</v>
      </c>
      <c r="N2">
        <f>Data!U17</f>
        <v>0.74450564969850463</v>
      </c>
      <c r="O2">
        <f>Data!V17</f>
        <v>0.8120746941306527</v>
      </c>
      <c r="P2">
        <f>Data!W17</f>
        <v>0.86524148834453662</v>
      </c>
      <c r="Q2">
        <f>Data!X17</f>
        <v>0.90523703533629907</v>
      </c>
      <c r="R2">
        <f>Data!Y17</f>
        <v>0.93431850067382061</v>
      </c>
      <c r="S2">
        <f>Data!Z17</f>
        <v>0.9549454204813117</v>
      </c>
      <c r="T2">
        <f>Data!AA17</f>
        <v>0.96931930853647208</v>
      </c>
      <c r="U2">
        <f>Data!AB17</f>
        <v>0.97921279261067595</v>
      </c>
      <c r="V2">
        <f>Data!AC17</f>
        <v>0.98596466989139064</v>
      </c>
      <c r="W2">
        <f>Data!AD17</f>
        <v>0.9905457882264409</v>
      </c>
      <c r="X2">
        <f>Data!AE17</f>
        <v>0.99364179162192945</v>
      </c>
      <c r="Y2">
        <f>Data!AF17</f>
        <v>0.99572854049710591</v>
      </c>
      <c r="Z2">
        <f>Data!AG17</f>
        <v>0.99713250449152702</v>
      </c>
      <c r="AA2">
        <f>Data!AH17</f>
        <v>0.99807594563040258</v>
      </c>
      <c r="AB2">
        <f>Data!AI17</f>
        <v>0.99870940604709257</v>
      </c>
      <c r="AC2">
        <f>Data!AJ17</f>
        <v>0.99913450136531945</v>
      </c>
      <c r="AD2">
        <f>Data!AK17</f>
        <v>0.99941966460853737</v>
      </c>
      <c r="AE2">
        <f>Data!AL17</f>
        <v>0.99961091119326329</v>
      </c>
    </row>
    <row r="3" spans="1:31">
      <c r="A3" t="s">
        <v>2</v>
      </c>
      <c r="B3">
        <f>Data!I18</f>
        <v>1.4975764421952546E-3</v>
      </c>
      <c r="C3">
        <f>Data!J18</f>
        <v>1.4975764421952566E-3</v>
      </c>
      <c r="D3">
        <f>Data!K18</f>
        <v>1.4882119094700615E-3</v>
      </c>
      <c r="E3">
        <f>Data!L18</f>
        <v>1.4788473767448664E-3</v>
      </c>
      <c r="F3">
        <f>Data!M18</f>
        <v>1.4694828440196712E-3</v>
      </c>
      <c r="G3">
        <f>Data!N18</f>
        <v>1.4601183112944796E-3</v>
      </c>
      <c r="H3">
        <f>Data!O18</f>
        <v>1.4507537785692845E-3</v>
      </c>
      <c r="I3">
        <f>Data!P18</f>
        <v>1.4413892458440894E-3</v>
      </c>
      <c r="J3">
        <f>Data!Q18</f>
        <v>1.4320247131188943E-3</v>
      </c>
      <c r="K3">
        <f>Data!R18</f>
        <v>1.4226601803937027E-3</v>
      </c>
      <c r="L3">
        <f>Data!S18</f>
        <v>1.4132956476685075E-3</v>
      </c>
      <c r="M3">
        <f>Data!T18</f>
        <v>1.4039311149433124E-3</v>
      </c>
      <c r="N3">
        <f>Data!U18</f>
        <v>1.3945665822181173E-3</v>
      </c>
      <c r="O3">
        <f>Data!V18</f>
        <v>1.3852020494929257E-3</v>
      </c>
      <c r="P3">
        <f>Data!W18</f>
        <v>1.3758375167677306E-3</v>
      </c>
      <c r="Q3">
        <f>Data!X18</f>
        <v>1.3664729840425355E-3</v>
      </c>
      <c r="R3">
        <f>Data!Y18</f>
        <v>1.3571084513173404E-3</v>
      </c>
      <c r="S3">
        <f>Data!Z18</f>
        <v>1.3477439185921487E-3</v>
      </c>
      <c r="T3">
        <f>Data!AA18</f>
        <v>1.3383793858669536E-3</v>
      </c>
      <c r="U3">
        <f>Data!AB18</f>
        <v>1.3290148531417585E-3</v>
      </c>
      <c r="V3">
        <f>Data!AC18</f>
        <v>1.3196503204165634E-3</v>
      </c>
      <c r="W3">
        <f>Data!AD18</f>
        <v>1.3102857876913718E-3</v>
      </c>
      <c r="X3">
        <f>Data!AE18</f>
        <v>1.3009212549661767E-3</v>
      </c>
      <c r="Y3">
        <f>Data!AF18</f>
        <v>1.2915567222409816E-3</v>
      </c>
      <c r="Z3">
        <f>Data!AG18</f>
        <v>1.2821921895157865E-3</v>
      </c>
      <c r="AA3">
        <f>Data!AH18</f>
        <v>1.2728276567905948E-3</v>
      </c>
      <c r="AB3">
        <f>Data!AI18</f>
        <v>1.2634631240653997E-3</v>
      </c>
      <c r="AC3">
        <f>Data!AJ18</f>
        <v>1.2540985913402046E-3</v>
      </c>
      <c r="AD3">
        <f>Data!AK18</f>
        <v>1.2447340586150095E-3</v>
      </c>
      <c r="AE3">
        <f>Data!AL18</f>
        <v>1.2353695258898144E-3</v>
      </c>
    </row>
    <row r="4" spans="1:31">
      <c r="A4" t="s">
        <v>3</v>
      </c>
      <c r="B4">
        <f>Data!I19</f>
        <v>3</v>
      </c>
      <c r="C4">
        <f>Data!J19</f>
        <v>3</v>
      </c>
      <c r="D4">
        <f>Data!K19</f>
        <v>3</v>
      </c>
      <c r="E4">
        <f>Data!L19</f>
        <v>3</v>
      </c>
      <c r="F4">
        <f>Data!M19</f>
        <v>3</v>
      </c>
      <c r="G4">
        <f>Data!N19</f>
        <v>3</v>
      </c>
      <c r="H4">
        <f>Data!O19</f>
        <v>3</v>
      </c>
      <c r="I4">
        <f>Data!P19</f>
        <v>3</v>
      </c>
      <c r="J4">
        <f>Data!Q19</f>
        <v>3</v>
      </c>
      <c r="K4">
        <f>Data!R19</f>
        <v>3</v>
      </c>
      <c r="L4">
        <f>Data!S19</f>
        <v>3</v>
      </c>
      <c r="M4">
        <f>Data!T19</f>
        <v>3</v>
      </c>
      <c r="N4">
        <f>Data!U19</f>
        <v>3</v>
      </c>
      <c r="O4">
        <f>Data!V19</f>
        <v>3</v>
      </c>
      <c r="P4">
        <f>Data!W19</f>
        <v>3</v>
      </c>
      <c r="Q4">
        <f>Data!X19</f>
        <v>3</v>
      </c>
      <c r="R4">
        <f>Data!Y19</f>
        <v>3</v>
      </c>
      <c r="S4">
        <f>Data!Z19</f>
        <v>3</v>
      </c>
      <c r="T4">
        <f>Data!AA19</f>
        <v>3</v>
      </c>
      <c r="U4">
        <f>Data!AB19</f>
        <v>3</v>
      </c>
      <c r="V4">
        <f>Data!AC19</f>
        <v>3</v>
      </c>
      <c r="W4">
        <f>Data!AD19</f>
        <v>3</v>
      </c>
      <c r="X4">
        <f>Data!AE19</f>
        <v>3</v>
      </c>
      <c r="Y4">
        <f>Data!AF19</f>
        <v>3</v>
      </c>
      <c r="Z4">
        <f>Data!AG19</f>
        <v>3</v>
      </c>
      <c r="AA4">
        <f>Data!AH19</f>
        <v>3</v>
      </c>
      <c r="AB4">
        <f>Data!AI19</f>
        <v>3</v>
      </c>
      <c r="AC4">
        <f>Data!AJ19</f>
        <v>3</v>
      </c>
      <c r="AD4">
        <f>Data!AK19</f>
        <v>3</v>
      </c>
      <c r="AE4">
        <f>Data!AL19</f>
        <v>3</v>
      </c>
    </row>
    <row r="5" spans="1:31">
      <c r="A5" t="s">
        <v>4</v>
      </c>
      <c r="B5">
        <f>Data!I20</f>
        <v>3</v>
      </c>
      <c r="C5">
        <f>Data!J20</f>
        <v>3</v>
      </c>
      <c r="D5">
        <f>Data!K20</f>
        <v>3</v>
      </c>
      <c r="E5">
        <f>Data!L20</f>
        <v>3</v>
      </c>
      <c r="F5">
        <f>Data!M20</f>
        <v>3</v>
      </c>
      <c r="G5">
        <f>Data!N20</f>
        <v>3</v>
      </c>
      <c r="H5">
        <f>Data!O20</f>
        <v>3</v>
      </c>
      <c r="I5">
        <f>Data!P20</f>
        <v>3</v>
      </c>
      <c r="J5">
        <f>Data!Q20</f>
        <v>3</v>
      </c>
      <c r="K5">
        <f>Data!R20</f>
        <v>3</v>
      </c>
      <c r="L5">
        <f>Data!S20</f>
        <v>3</v>
      </c>
      <c r="M5">
        <f>Data!T20</f>
        <v>3</v>
      </c>
      <c r="N5">
        <f>Data!U20</f>
        <v>3</v>
      </c>
      <c r="O5">
        <f>Data!V20</f>
        <v>3</v>
      </c>
      <c r="P5">
        <f>Data!W20</f>
        <v>3</v>
      </c>
      <c r="Q5">
        <f>Data!X20</f>
        <v>3</v>
      </c>
      <c r="R5">
        <f>Data!Y20</f>
        <v>3</v>
      </c>
      <c r="S5">
        <f>Data!Z20</f>
        <v>3</v>
      </c>
      <c r="T5">
        <f>Data!AA20</f>
        <v>3</v>
      </c>
      <c r="U5">
        <f>Data!AB20</f>
        <v>3</v>
      </c>
      <c r="V5">
        <f>Data!AC20</f>
        <v>3</v>
      </c>
      <c r="W5">
        <f>Data!AD20</f>
        <v>3</v>
      </c>
      <c r="X5">
        <f>Data!AE20</f>
        <v>3</v>
      </c>
      <c r="Y5">
        <f>Data!AF20</f>
        <v>3</v>
      </c>
      <c r="Z5">
        <f>Data!AG20</f>
        <v>3</v>
      </c>
      <c r="AA5">
        <f>Data!AH20</f>
        <v>3</v>
      </c>
      <c r="AB5">
        <f>Data!AI20</f>
        <v>3</v>
      </c>
      <c r="AC5">
        <f>Data!AJ20</f>
        <v>3</v>
      </c>
      <c r="AD5">
        <f>Data!AK20</f>
        <v>3</v>
      </c>
      <c r="AE5">
        <f>Data!AL20</f>
        <v>3</v>
      </c>
    </row>
    <row r="6" spans="1:31">
      <c r="A6" t="s">
        <v>5</v>
      </c>
      <c r="B6">
        <f>Data!I21</f>
        <v>2.8156107643030772E-4</v>
      </c>
      <c r="C6">
        <f>Data!J21</f>
        <v>3.9709092074817981E-3</v>
      </c>
      <c r="D6">
        <f>Data!K21</f>
        <v>5.2360512521104916E-3</v>
      </c>
      <c r="E6">
        <f>Data!L21</f>
        <v>6.9233207925054616E-3</v>
      </c>
      <c r="F6">
        <f>Data!M21</f>
        <v>9.1643429322478421E-3</v>
      </c>
      <c r="G6">
        <f>Data!N21</f>
        <v>1.2124676090919479E-2</v>
      </c>
      <c r="H6">
        <f>Data!O21</f>
        <v>1.6007169244761595E-2</v>
      </c>
      <c r="I6">
        <f>Data!P21</f>
        <v>2.1051317005956457E-2</v>
      </c>
      <c r="J6">
        <f>Data!Q21</f>
        <v>2.7525048956922572E-2</v>
      </c>
      <c r="K6">
        <f>Data!R21</f>
        <v>3.5704387563026088E-2</v>
      </c>
      <c r="L6">
        <f>Data!S21</f>
        <v>4.5836578101168111E-2</v>
      </c>
      <c r="M6">
        <f>Data!T21</f>
        <v>5.8085190790550939E-2</v>
      </c>
      <c r="N6">
        <f>Data!U21</f>
        <v>7.2462800050995702E-2</v>
      </c>
      <c r="O6">
        <f>Data!V21</f>
        <v>8.8767715128136082E-2</v>
      </c>
      <c r="P6">
        <f>Data!W21</f>
        <v>0.10655111145046607</v>
      </c>
      <c r="Q6">
        <f>Data!X21</f>
        <v>0.12514078053821515</v>
      </c>
      <c r="R6">
        <f>Data!Y21</f>
        <v>0.14373044962596424</v>
      </c>
      <c r="S6">
        <f>Data!Z21</f>
        <v>0.16151384594829421</v>
      </c>
      <c r="T6">
        <f>Data!AA21</f>
        <v>0.17781876102543459</v>
      </c>
      <c r="U6">
        <f>Data!AB21</f>
        <v>0.19219637028587935</v>
      </c>
      <c r="V6">
        <f>Data!AC21</f>
        <v>0.20444498297526217</v>
      </c>
      <c r="W6">
        <f>Data!AD21</f>
        <v>0.21457717351340425</v>
      </c>
      <c r="X6">
        <f>Data!AE21</f>
        <v>0.22275651211950773</v>
      </c>
      <c r="Y6">
        <f>Data!AF21</f>
        <v>0.22923024407047385</v>
      </c>
      <c r="Z6">
        <f>Data!AG21</f>
        <v>0.23427439183166873</v>
      </c>
      <c r="AA6">
        <f>Data!AH21</f>
        <v>0.23815688498551085</v>
      </c>
      <c r="AB6">
        <f>Data!AI21</f>
        <v>0.24111721814418247</v>
      </c>
      <c r="AC6">
        <f>Data!AJ21</f>
        <v>0.24335824028392483</v>
      </c>
      <c r="AD6">
        <f>Data!AK21</f>
        <v>0.24504550982431983</v>
      </c>
      <c r="AE6">
        <f>Data!AL21</f>
        <v>0.24631065186894852</v>
      </c>
    </row>
    <row r="7" spans="1:31">
      <c r="A7" t="s">
        <v>120</v>
      </c>
      <c r="B7">
        <f>Data!I22</f>
        <v>5.4448944256116078E-4</v>
      </c>
      <c r="C7">
        <f>Data!J22</f>
        <v>5.4448944256116003E-4</v>
      </c>
      <c r="D7">
        <f>Data!K22</f>
        <v>5.558166424943084E-4</v>
      </c>
      <c r="E7">
        <f>Data!L22</f>
        <v>5.6714384242746024E-4</v>
      </c>
      <c r="F7">
        <f>Data!M22</f>
        <v>5.7847104236061209E-4</v>
      </c>
      <c r="G7">
        <f>Data!N22</f>
        <v>5.8979824229376046E-4</v>
      </c>
      <c r="H7">
        <f>Data!O22</f>
        <v>6.011254422269123E-4</v>
      </c>
      <c r="I7">
        <f>Data!P22</f>
        <v>6.1245264216006068E-4</v>
      </c>
      <c r="J7">
        <f>Data!Q22</f>
        <v>6.2377984209321252E-4</v>
      </c>
      <c r="K7">
        <f>Data!R22</f>
        <v>6.351070420263609E-4</v>
      </c>
      <c r="L7">
        <f>Data!S22</f>
        <v>6.4643424195951274E-4</v>
      </c>
      <c r="M7">
        <f>Data!T22</f>
        <v>6.5776144189266458E-4</v>
      </c>
      <c r="N7">
        <f>Data!U22</f>
        <v>6.6908864182581296E-4</v>
      </c>
      <c r="O7">
        <f>Data!V22</f>
        <v>6.804158417589648E-4</v>
      </c>
      <c r="P7">
        <f>Data!W22</f>
        <v>6.9174304169211318E-4</v>
      </c>
      <c r="Q7">
        <f>Data!X22</f>
        <v>7.0307024162526502E-4</v>
      </c>
      <c r="R7">
        <f>Data!Y22</f>
        <v>7.1439744155841686E-4</v>
      </c>
      <c r="S7">
        <f>Data!Z22</f>
        <v>7.2572464149156524E-4</v>
      </c>
      <c r="T7">
        <f>Data!AA22</f>
        <v>7.3705184142471708E-4</v>
      </c>
      <c r="U7">
        <f>Data!AB22</f>
        <v>7.4837904135786545E-4</v>
      </c>
      <c r="V7">
        <f>Data!AC22</f>
        <v>7.597062412910173E-4</v>
      </c>
      <c r="W7">
        <f>Data!AD22</f>
        <v>7.7103344122416567E-4</v>
      </c>
      <c r="X7">
        <f>Data!AE22</f>
        <v>7.8236064115731752E-4</v>
      </c>
      <c r="Y7">
        <f>Data!AF22</f>
        <v>7.9368784109046936E-4</v>
      </c>
      <c r="Z7">
        <f>Data!AG22</f>
        <v>8.0501504102361773E-4</v>
      </c>
      <c r="AA7">
        <f>Data!AH22</f>
        <v>8.1634224095676958E-4</v>
      </c>
      <c r="AB7">
        <f>Data!AI22</f>
        <v>8.2766944088991795E-4</v>
      </c>
      <c r="AC7">
        <f>Data!AJ22</f>
        <v>8.3899664082306979E-4</v>
      </c>
      <c r="AD7">
        <f>Data!AK22</f>
        <v>8.5032384075622164E-4</v>
      </c>
      <c r="AE7">
        <f>Data!AL22</f>
        <v>8.6165104068937001E-4</v>
      </c>
    </row>
    <row r="8" spans="1:31">
      <c r="A8" t="s">
        <v>121</v>
      </c>
      <c r="B8">
        <f>Data!I23</f>
        <v>2.8265820535957225E-5</v>
      </c>
      <c r="C8">
        <f>Data!J23</f>
        <v>3.2499418292659206E-5</v>
      </c>
      <c r="D8">
        <f>Data!K23</f>
        <v>3.3951193059309608E-5</v>
      </c>
      <c r="E8">
        <f>Data!L23</f>
        <v>3.5887367225430346E-5</v>
      </c>
      <c r="F8">
        <f>Data!M23</f>
        <v>3.8458983122471971E-5</v>
      </c>
      <c r="G8">
        <f>Data!N23</f>
        <v>4.1856022212971344E-5</v>
      </c>
      <c r="H8">
        <f>Data!O23</f>
        <v>4.6311257588612655E-5</v>
      </c>
      <c r="I8">
        <f>Data!P23</f>
        <v>5.2099513911331002E-5</v>
      </c>
      <c r="J8">
        <f>Data!Q23</f>
        <v>5.9528245516902954E-5</v>
      </c>
      <c r="K8">
        <f>Data!R23</f>
        <v>6.8914193479541143E-5</v>
      </c>
      <c r="L8">
        <f>Data!S23</f>
        <v>8.0541076497633965E-5</v>
      </c>
      <c r="M8">
        <f>Data!T23</f>
        <v>9.4596594535641205E-5</v>
      </c>
      <c r="N8">
        <f>Data!U23</f>
        <v>1.1109517698153481E-4</v>
      </c>
      <c r="O8">
        <f>Data!V23</f>
        <v>1.2980537982545135E-4</v>
      </c>
      <c r="P8">
        <f>Data!W23</f>
        <v>1.5021216826135341E-4</v>
      </c>
      <c r="Q8">
        <f>Data!X23</f>
        <v>1.7154417016308128E-4</v>
      </c>
      <c r="R8">
        <f>Data!Y23</f>
        <v>1.9287617206480915E-4</v>
      </c>
      <c r="S8">
        <f>Data!Z23</f>
        <v>2.1328296050071122E-4</v>
      </c>
      <c r="T8">
        <f>Data!AA23</f>
        <v>2.3199316334462775E-4</v>
      </c>
      <c r="U8">
        <f>Data!AB23</f>
        <v>2.4849174579052134E-4</v>
      </c>
      <c r="V8">
        <f>Data!AC23</f>
        <v>2.625472638285286E-4</v>
      </c>
      <c r="W8">
        <f>Data!AD23</f>
        <v>2.7417414684662147E-4</v>
      </c>
      <c r="X8">
        <f>Data!AE23</f>
        <v>2.8356009480925965E-4</v>
      </c>
      <c r="Y8">
        <f>Data!AF23</f>
        <v>2.9098882641483164E-4</v>
      </c>
      <c r="Z8">
        <f>Data!AG23</f>
        <v>2.9677708273754996E-4</v>
      </c>
      <c r="AA8">
        <f>Data!AH23</f>
        <v>3.012323181131913E-4</v>
      </c>
      <c r="AB8">
        <f>Data!AI23</f>
        <v>3.0462935720369062E-4</v>
      </c>
      <c r="AC8">
        <f>Data!AJ23</f>
        <v>3.0720097310073225E-4</v>
      </c>
      <c r="AD8">
        <f>Data!AK23</f>
        <v>3.0913714726685303E-4</v>
      </c>
      <c r="AE8">
        <f>Data!AL23</f>
        <v>3.1058892203350341E-4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/>
  <cols>
    <col min="1" max="1" width="24.42578125" customWidth="1"/>
  </cols>
  <sheetData>
    <row r="1" spans="1:31" ht="45">
      <c r="A1" s="25" t="s">
        <v>123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>
      <c r="A2" t="s">
        <v>1</v>
      </c>
      <c r="B2">
        <f>Data!I24</f>
        <v>1</v>
      </c>
      <c r="C2">
        <f>Data!J24</f>
        <v>1</v>
      </c>
      <c r="D2">
        <f>Data!K24</f>
        <v>1</v>
      </c>
      <c r="E2">
        <f>Data!L24</f>
        <v>1</v>
      </c>
      <c r="F2">
        <f>Data!M24</f>
        <v>1</v>
      </c>
      <c r="G2">
        <f>Data!N24</f>
        <v>1</v>
      </c>
      <c r="H2">
        <f>Data!O24</f>
        <v>1</v>
      </c>
      <c r="I2">
        <f>Data!P24</f>
        <v>1</v>
      </c>
      <c r="J2">
        <f>Data!Q24</f>
        <v>1</v>
      </c>
      <c r="K2">
        <f>Data!R24</f>
        <v>1</v>
      </c>
      <c r="L2">
        <f>Data!S24</f>
        <v>1</v>
      </c>
      <c r="M2">
        <f>Data!T24</f>
        <v>1</v>
      </c>
      <c r="N2">
        <f>Data!U24</f>
        <v>1</v>
      </c>
      <c r="O2">
        <f>Data!V24</f>
        <v>1</v>
      </c>
      <c r="P2">
        <f>Data!W24</f>
        <v>1</v>
      </c>
      <c r="Q2">
        <f>Data!X24</f>
        <v>1</v>
      </c>
      <c r="R2">
        <f>Data!Y24</f>
        <v>1</v>
      </c>
      <c r="S2">
        <f>Data!Z24</f>
        <v>1</v>
      </c>
      <c r="T2">
        <f>Data!AA24</f>
        <v>1</v>
      </c>
      <c r="U2">
        <f>Data!AB24</f>
        <v>1</v>
      </c>
      <c r="V2">
        <f>Data!AC24</f>
        <v>1</v>
      </c>
      <c r="W2">
        <f>Data!AD24</f>
        <v>1</v>
      </c>
      <c r="X2">
        <f>Data!AE24</f>
        <v>1</v>
      </c>
      <c r="Y2">
        <f>Data!AF24</f>
        <v>1</v>
      </c>
      <c r="Z2">
        <f>Data!AG24</f>
        <v>1</v>
      </c>
      <c r="AA2">
        <f>Data!AH24</f>
        <v>1</v>
      </c>
      <c r="AB2">
        <f>Data!AI24</f>
        <v>1</v>
      </c>
      <c r="AC2">
        <f>Data!AJ24</f>
        <v>1</v>
      </c>
      <c r="AD2">
        <f>Data!AK24</f>
        <v>1</v>
      </c>
      <c r="AE2">
        <f>Data!AL24</f>
        <v>1</v>
      </c>
    </row>
    <row r="3" spans="1:31">
      <c r="A3" t="s">
        <v>2</v>
      </c>
      <c r="B3">
        <f>Data!I25</f>
        <v>0.29802375741500553</v>
      </c>
      <c r="C3">
        <f>Data!J25</f>
        <v>0.29596244960239987</v>
      </c>
      <c r="D3">
        <f>Data!K25</f>
        <v>0.29525559107671612</v>
      </c>
      <c r="E3">
        <f>Data!L25</f>
        <v>0.29431288202296346</v>
      </c>
      <c r="F3">
        <f>Data!M25</f>
        <v>0.2930607810336332</v>
      </c>
      <c r="G3">
        <f>Data!N25</f>
        <v>0.29140678752282123</v>
      </c>
      <c r="H3">
        <f>Data!O25</f>
        <v>0.28923756597307232</v>
      </c>
      <c r="I3">
        <f>Data!P25</f>
        <v>0.28641930626464923</v>
      </c>
      <c r="J3">
        <f>Data!Q25</f>
        <v>0.28280231112804816</v>
      </c>
      <c r="K3">
        <f>Data!R25</f>
        <v>0.27823236164867954</v>
      </c>
      <c r="L3">
        <f>Data!S25</f>
        <v>0.2725713172654462</v>
      </c>
      <c r="M3">
        <f>Data!T25</f>
        <v>0.26572778823718668</v>
      </c>
      <c r="N3">
        <f>Data!U25</f>
        <v>0.25769474900033379</v>
      </c>
      <c r="O3">
        <f>Data!V25</f>
        <v>0.24858488795211589</v>
      </c>
      <c r="P3">
        <f>Data!W25</f>
        <v>0.23864897177620478</v>
      </c>
      <c r="Q3">
        <f>Data!X25</f>
        <v>0.22826257592436899</v>
      </c>
      <c r="R3">
        <f>Data!Y25</f>
        <v>0.21787618007253318</v>
      </c>
      <c r="S3">
        <f>Data!Z25</f>
        <v>0.20794026389662207</v>
      </c>
      <c r="T3">
        <f>Data!AA25</f>
        <v>0.19883040284840414</v>
      </c>
      <c r="U3">
        <f>Data!AB25</f>
        <v>0.19079736361155128</v>
      </c>
      <c r="V3">
        <f>Data!AC25</f>
        <v>0.18395383458329176</v>
      </c>
      <c r="W3">
        <f>Data!AD25</f>
        <v>0.17829279020005839</v>
      </c>
      <c r="X3">
        <f>Data!AE25</f>
        <v>0.17372284072068978</v>
      </c>
      <c r="Y3">
        <f>Data!AF25</f>
        <v>0.17010584558408873</v>
      </c>
      <c r="Z3">
        <f>Data!AG25</f>
        <v>0.16728758587566564</v>
      </c>
      <c r="AA3">
        <f>Data!AH25</f>
        <v>0.1651183643259167</v>
      </c>
      <c r="AB3">
        <f>Data!AI25</f>
        <v>0.16346437081510473</v>
      </c>
      <c r="AC3">
        <f>Data!AJ25</f>
        <v>0.1622122698257745</v>
      </c>
      <c r="AD3">
        <f>Data!AK25</f>
        <v>0.16126956077202181</v>
      </c>
      <c r="AE3">
        <f>Data!AL25</f>
        <v>0.16056270224633809</v>
      </c>
    </row>
    <row r="4" spans="1:31">
      <c r="A4" t="s">
        <v>3</v>
      </c>
      <c r="B4">
        <f>Data!I26</f>
        <v>0.29802375741500553</v>
      </c>
      <c r="C4">
        <f>Data!J26</f>
        <v>0.29802375741500553</v>
      </c>
      <c r="D4">
        <f>Data!K26</f>
        <v>0.29802375741500553</v>
      </c>
      <c r="E4">
        <f>Data!L26</f>
        <v>0.29802375741500553</v>
      </c>
      <c r="F4">
        <f>Data!M26</f>
        <v>0.29802375741500553</v>
      </c>
      <c r="G4">
        <f>Data!N26</f>
        <v>0.29802375741500553</v>
      </c>
      <c r="H4">
        <f>Data!O26</f>
        <v>0.29802375741500553</v>
      </c>
      <c r="I4">
        <f>Data!P26</f>
        <v>0.29802375741500553</v>
      </c>
      <c r="J4">
        <f>Data!Q26</f>
        <v>0.29802375741500553</v>
      </c>
      <c r="K4">
        <f>Data!R26</f>
        <v>0.29802375741500553</v>
      </c>
      <c r="L4">
        <f>Data!S26</f>
        <v>0.29802375741500553</v>
      </c>
      <c r="M4">
        <f>Data!T26</f>
        <v>0.29802375741500553</v>
      </c>
      <c r="N4">
        <f>Data!U26</f>
        <v>0.29802375741500553</v>
      </c>
      <c r="O4">
        <f>Data!V26</f>
        <v>0.29802375741500553</v>
      </c>
      <c r="P4">
        <f>Data!W26</f>
        <v>0.29802375741500553</v>
      </c>
      <c r="Q4">
        <f>Data!X26</f>
        <v>0.29802375741500553</v>
      </c>
      <c r="R4">
        <f>Data!Y26</f>
        <v>0.29802375741500553</v>
      </c>
      <c r="S4">
        <f>Data!Z26</f>
        <v>0.29802375741500553</v>
      </c>
      <c r="T4">
        <f>Data!AA26</f>
        <v>0.29802375741500553</v>
      </c>
      <c r="U4">
        <f>Data!AB26</f>
        <v>0.29802375741500553</v>
      </c>
      <c r="V4">
        <f>Data!AC26</f>
        <v>0.29802375741500553</v>
      </c>
      <c r="W4">
        <f>Data!AD26</f>
        <v>0.29802375741500553</v>
      </c>
      <c r="X4">
        <f>Data!AE26</f>
        <v>0.29802375741500553</v>
      </c>
      <c r="Y4">
        <f>Data!AF26</f>
        <v>0.29802375741500553</v>
      </c>
      <c r="Z4">
        <f>Data!AG26</f>
        <v>0.29802375741500553</v>
      </c>
      <c r="AA4">
        <f>Data!AH26</f>
        <v>0.29802375741500553</v>
      </c>
      <c r="AB4">
        <f>Data!AI26</f>
        <v>0.29802375741500553</v>
      </c>
      <c r="AC4">
        <f>Data!AJ26</f>
        <v>0.29802375741500553</v>
      </c>
      <c r="AD4">
        <f>Data!AK26</f>
        <v>0.29802375741500553</v>
      </c>
      <c r="AE4">
        <f>Data!AL26</f>
        <v>0.29802375741500553</v>
      </c>
    </row>
    <row r="5" spans="1:31">
      <c r="A5" t="s">
        <v>4</v>
      </c>
      <c r="B5">
        <f>Data!I27</f>
        <v>2</v>
      </c>
      <c r="C5">
        <f>Data!J27</f>
        <v>2</v>
      </c>
      <c r="D5">
        <f>Data!K27</f>
        <v>2</v>
      </c>
      <c r="E5">
        <f>Data!L27</f>
        <v>2</v>
      </c>
      <c r="F5">
        <f>Data!M27</f>
        <v>2</v>
      </c>
      <c r="G5">
        <f>Data!N27</f>
        <v>2</v>
      </c>
      <c r="H5">
        <f>Data!O27</f>
        <v>2</v>
      </c>
      <c r="I5">
        <f>Data!P27</f>
        <v>2</v>
      </c>
      <c r="J5">
        <f>Data!Q27</f>
        <v>2</v>
      </c>
      <c r="K5">
        <f>Data!R27</f>
        <v>2</v>
      </c>
      <c r="L5">
        <f>Data!S27</f>
        <v>2</v>
      </c>
      <c r="M5">
        <f>Data!T27</f>
        <v>2</v>
      </c>
      <c r="N5">
        <f>Data!U27</f>
        <v>2</v>
      </c>
      <c r="O5">
        <f>Data!V27</f>
        <v>2</v>
      </c>
      <c r="P5">
        <f>Data!W27</f>
        <v>2</v>
      </c>
      <c r="Q5">
        <f>Data!X27</f>
        <v>2</v>
      </c>
      <c r="R5">
        <f>Data!Y27</f>
        <v>2</v>
      </c>
      <c r="S5">
        <f>Data!Z27</f>
        <v>2</v>
      </c>
      <c r="T5">
        <f>Data!AA27</f>
        <v>2</v>
      </c>
      <c r="U5">
        <f>Data!AB27</f>
        <v>2</v>
      </c>
      <c r="V5">
        <f>Data!AC27</f>
        <v>2</v>
      </c>
      <c r="W5">
        <f>Data!AD27</f>
        <v>2</v>
      </c>
      <c r="X5">
        <f>Data!AE27</f>
        <v>2</v>
      </c>
      <c r="Y5">
        <f>Data!AF27</f>
        <v>2</v>
      </c>
      <c r="Z5">
        <f>Data!AG27</f>
        <v>2</v>
      </c>
      <c r="AA5">
        <f>Data!AH27</f>
        <v>2</v>
      </c>
      <c r="AB5">
        <f>Data!AI27</f>
        <v>2</v>
      </c>
      <c r="AC5">
        <f>Data!AJ27</f>
        <v>2</v>
      </c>
      <c r="AD5">
        <f>Data!AK27</f>
        <v>2</v>
      </c>
      <c r="AE5">
        <f>Data!AL27</f>
        <v>2</v>
      </c>
    </row>
    <row r="6" spans="1:31">
      <c r="A6" t="s">
        <v>5</v>
      </c>
      <c r="B6">
        <f>Data!I28</f>
        <v>0</v>
      </c>
      <c r="C6">
        <f>Data!J28</f>
        <v>8.8644190159638335E-5</v>
      </c>
      <c r="D6">
        <f>Data!K28</f>
        <v>1.1904183440446507E-4</v>
      </c>
      <c r="E6">
        <f>Data!L28</f>
        <v>1.5958196146119519E-4</v>
      </c>
      <c r="F6">
        <f>Data!M28</f>
        <v>2.1342713563581709E-4</v>
      </c>
      <c r="G6">
        <f>Data!N28</f>
        <v>2.845552390654007E-4</v>
      </c>
      <c r="H6">
        <f>Data!O28</f>
        <v>3.7784013634197905E-4</v>
      </c>
      <c r="I6">
        <f>Data!P28</f>
        <v>4.9903617896353422E-4</v>
      </c>
      <c r="J6">
        <f>Data!Q28</f>
        <v>6.5458092717367755E-4</v>
      </c>
      <c r="K6">
        <f>Data!R28</f>
        <v>8.5110638940292692E-4</v>
      </c>
      <c r="L6">
        <f>Data!S28</f>
        <v>1.0945531428381381E-3</v>
      </c>
      <c r="M6">
        <f>Data!T28</f>
        <v>1.3888512990058942E-3</v>
      </c>
      <c r="N6">
        <f>Data!U28</f>
        <v>1.7343029842499763E-3</v>
      </c>
      <c r="O6">
        <f>Data!V28</f>
        <v>2.1260621626452273E-3</v>
      </c>
      <c r="P6">
        <f>Data!W28</f>
        <v>2.553344899130046E-3</v>
      </c>
      <c r="Q6">
        <f>Data!X28</f>
        <v>3.0000000000000001E-3</v>
      </c>
      <c r="R6">
        <f>Data!Y28</f>
        <v>3.4466551008699542E-3</v>
      </c>
      <c r="S6">
        <f>Data!Z28</f>
        <v>3.8739378373547728E-3</v>
      </c>
      <c r="T6">
        <f>Data!AA28</f>
        <v>4.2656970157500234E-3</v>
      </c>
      <c r="U6">
        <f>Data!AB28</f>
        <v>4.6111487009941055E-3</v>
      </c>
      <c r="V6">
        <f>Data!AC28</f>
        <v>4.9054468571618614E-3</v>
      </c>
      <c r="W6">
        <f>Data!AD28</f>
        <v>5.1488936105970736E-3</v>
      </c>
      <c r="X6">
        <f>Data!AE28</f>
        <v>5.3454190728263228E-3</v>
      </c>
      <c r="Y6">
        <f>Data!AF28</f>
        <v>5.5009638210364665E-3</v>
      </c>
      <c r="Z6">
        <f>Data!AG28</f>
        <v>5.6221598636580217E-3</v>
      </c>
      <c r="AA6">
        <f>Data!AH28</f>
        <v>5.7154447609346001E-3</v>
      </c>
      <c r="AB6">
        <f>Data!AI28</f>
        <v>5.7865728643641829E-3</v>
      </c>
      <c r="AC6">
        <f>Data!AJ28</f>
        <v>5.840418038538805E-3</v>
      </c>
      <c r="AD6">
        <f>Data!AK28</f>
        <v>5.880958165595535E-3</v>
      </c>
      <c r="AE6">
        <f>Data!AL28</f>
        <v>5.9113558098403615E-3</v>
      </c>
    </row>
    <row r="7" spans="1:31">
      <c r="A7" t="s">
        <v>120</v>
      </c>
      <c r="B7">
        <f>Data!I29</f>
        <v>2.1496445375763083E-2</v>
      </c>
      <c r="C7">
        <f>Data!J29</f>
        <v>2.1496445375760231E-2</v>
      </c>
      <c r="D7">
        <f>Data!K29</f>
        <v>3.9809241000682505E-2</v>
      </c>
      <c r="E7">
        <f>Data!L29</f>
        <v>5.8122036625604778E-2</v>
      </c>
      <c r="F7">
        <f>Data!M29</f>
        <v>7.6434832250534157E-2</v>
      </c>
      <c r="G7">
        <f>Data!N29</f>
        <v>9.4747627875456431E-2</v>
      </c>
      <c r="H7">
        <f>Data!O29</f>
        <v>0.1130604235003787</v>
      </c>
      <c r="I7">
        <f>Data!P29</f>
        <v>0.13137321912530098</v>
      </c>
      <c r="J7">
        <f>Data!Q29</f>
        <v>0.14968601475022325</v>
      </c>
      <c r="K7">
        <f>Data!R29</f>
        <v>0.16799881037514552</v>
      </c>
      <c r="L7">
        <f>Data!S29</f>
        <v>0.1863116060000678</v>
      </c>
      <c r="M7">
        <f>Data!T29</f>
        <v>0.20462440162499007</v>
      </c>
      <c r="N7">
        <f>Data!U29</f>
        <v>0.22293719724991234</v>
      </c>
      <c r="O7">
        <f>Data!V29</f>
        <v>0.24124999287483462</v>
      </c>
      <c r="P7">
        <f>Data!W29</f>
        <v>0.25956278849975689</v>
      </c>
      <c r="Q7">
        <f>Data!X29</f>
        <v>0.27787558412467916</v>
      </c>
      <c r="R7">
        <f>Data!Y29</f>
        <v>0.29618837974960144</v>
      </c>
      <c r="S7">
        <f>Data!Z29</f>
        <v>0.31450117537452371</v>
      </c>
      <c r="T7">
        <f>Data!AA29</f>
        <v>0.33281397099944598</v>
      </c>
      <c r="U7">
        <f>Data!AB29</f>
        <v>0.35112676662436826</v>
      </c>
      <c r="V7">
        <f>Data!AC29</f>
        <v>0.36943956224929764</v>
      </c>
      <c r="W7">
        <f>Data!AD29</f>
        <v>0.38775235787421991</v>
      </c>
      <c r="X7">
        <f>Data!AE29</f>
        <v>0.40606515349914218</v>
      </c>
      <c r="Y7">
        <f>Data!AF29</f>
        <v>0.42437794912406446</v>
      </c>
      <c r="Z7">
        <f>Data!AG29</f>
        <v>0.44269074474898673</v>
      </c>
      <c r="AA7">
        <f>Data!AH29</f>
        <v>0.461003540373909</v>
      </c>
      <c r="AB7">
        <f>Data!AI29</f>
        <v>0.47931633599883128</v>
      </c>
      <c r="AC7">
        <f>Data!AJ29</f>
        <v>0.49762913162375355</v>
      </c>
      <c r="AD7">
        <f>Data!AK29</f>
        <v>0.51594192724867582</v>
      </c>
      <c r="AE7">
        <f>Data!AL29</f>
        <v>0.5342547228735981</v>
      </c>
    </row>
    <row r="8" spans="1:31">
      <c r="A8" t="s">
        <v>121</v>
      </c>
      <c r="B8">
        <f>Data!I30</f>
        <v>8.470448323552864E-5</v>
      </c>
      <c r="C8">
        <f>Data!J30</f>
        <v>8.2215464117929744E-4</v>
      </c>
      <c r="D8">
        <f>Data!K30</f>
        <v>1.0750392070949643E-3</v>
      </c>
      <c r="E8">
        <f>Data!L30</f>
        <v>1.4123012774822749E-3</v>
      </c>
      <c r="F8">
        <f>Data!M30</f>
        <v>1.860250907661926E-3</v>
      </c>
      <c r="G8">
        <f>Data!N30</f>
        <v>2.4519809580343683E-3</v>
      </c>
      <c r="H8">
        <f>Data!O30</f>
        <v>3.2280381605029394E-3</v>
      </c>
      <c r="I8">
        <f>Data!P30</f>
        <v>4.2362942076558247E-3</v>
      </c>
      <c r="J8">
        <f>Data!Q30</f>
        <v>5.530304553154162E-3</v>
      </c>
      <c r="K8">
        <f>Data!R30</f>
        <v>7.1652423071111148E-3</v>
      </c>
      <c r="L8">
        <f>Data!S30</f>
        <v>9.1905284138303605E-3</v>
      </c>
      <c r="M8">
        <f>Data!T30</f>
        <v>1.1638858319689102E-2</v>
      </c>
      <c r="N8">
        <f>Data!U30</f>
        <v>1.4512745478976212E-2</v>
      </c>
      <c r="O8">
        <f>Data!V30</f>
        <v>1.7771874672476845E-2</v>
      </c>
      <c r="P8">
        <f>Data!W30</f>
        <v>2.1326532015952099E-2</v>
      </c>
      <c r="Q8">
        <f>Data!X30</f>
        <v>2.5042352241617768E-2</v>
      </c>
      <c r="R8">
        <f>Data!Y30</f>
        <v>2.8758172467283436E-2</v>
      </c>
      <c r="S8">
        <f>Data!Z30</f>
        <v>3.2312829810758684E-2</v>
      </c>
      <c r="T8">
        <f>Data!AA30</f>
        <v>3.5571959004259315E-2</v>
      </c>
      <c r="U8">
        <f>Data!AB30</f>
        <v>3.8445846163546425E-2</v>
      </c>
      <c r="V8">
        <f>Data!AC30</f>
        <v>4.0894176069405173E-2</v>
      </c>
      <c r="W8">
        <f>Data!AD30</f>
        <v>4.2919462176124419E-2</v>
      </c>
      <c r="X8">
        <f>Data!AE30</f>
        <v>4.4554399930081368E-2</v>
      </c>
      <c r="Y8">
        <f>Data!AF30</f>
        <v>4.5848410275579711E-2</v>
      </c>
      <c r="Z8">
        <f>Data!AG30</f>
        <v>4.6856666322732596E-2</v>
      </c>
      <c r="AA8">
        <f>Data!AH30</f>
        <v>4.7632723525201169E-2</v>
      </c>
      <c r="AB8">
        <f>Data!AI30</f>
        <v>4.822445357557361E-2</v>
      </c>
      <c r="AC8">
        <f>Data!AJ30</f>
        <v>4.8672403205753251E-2</v>
      </c>
      <c r="AD8">
        <f>Data!AK30</f>
        <v>4.900966527614057E-2</v>
      </c>
      <c r="AE8">
        <f>Data!AL30</f>
        <v>4.9262549842056233E-2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E8"/>
  <sheetViews>
    <sheetView topLeftCell="D1" workbookViewId="0">
      <selection activeCell="AF1" sqref="AF1:AF1048576"/>
    </sheetView>
  </sheetViews>
  <sheetFormatPr defaultColWidth="9.140625" defaultRowHeight="15"/>
  <cols>
    <col min="1" max="1" width="24.42578125" customWidth="1"/>
  </cols>
  <sheetData>
    <row r="1" spans="1:31" ht="45">
      <c r="A1" s="25" t="s">
        <v>123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>
      <c r="A2" t="s">
        <v>1</v>
      </c>
      <c r="B2">
        <f>Data!I31</f>
        <v>0.15</v>
      </c>
      <c r="C2">
        <f>Data!J31</f>
        <v>0.15127600491822643</v>
      </c>
      <c r="D2">
        <f>Data!K31</f>
        <v>0.15077439351524055</v>
      </c>
      <c r="E2">
        <f>Data!L31</f>
        <v>0.15127600491822643</v>
      </c>
      <c r="F2">
        <f>Data!M31</f>
        <v>0.15210172968313956</v>
      </c>
      <c r="G2">
        <f>Data!N31</f>
        <v>0.15345961705851172</v>
      </c>
      <c r="H2">
        <f>Data!O31</f>
        <v>0.15568892328564213</v>
      </c>
      <c r="I2">
        <f>Data!P31</f>
        <v>0.15933890123600419</v>
      </c>
      <c r="J2">
        <f>Data!Q31</f>
        <v>0.16528827846777783</v>
      </c>
      <c r="K2">
        <f>Data!R31</f>
        <v>0.17491539613865287</v>
      </c>
      <c r="L2">
        <f>Data!S31</f>
        <v>0.19031199220093176</v>
      </c>
      <c r="M2">
        <f>Data!T31</f>
        <v>0.21447945301805701</v>
      </c>
      <c r="N2">
        <f>Data!U31</f>
        <v>0.25132248371879989</v>
      </c>
      <c r="O2">
        <f>Data!V31</f>
        <v>0.30506169523540289</v>
      </c>
      <c r="P2">
        <f>Data!W31</f>
        <v>0.37860020816449586</v>
      </c>
      <c r="Q2">
        <f>Data!X31</f>
        <v>0.47090956847842358</v>
      </c>
      <c r="R2">
        <f>Data!Y31</f>
        <v>0.57499999999999996</v>
      </c>
      <c r="S2">
        <f>Data!Z31</f>
        <v>0.67909043152157644</v>
      </c>
      <c r="T2">
        <f>Data!AA31</f>
        <v>0.77139979183550411</v>
      </c>
      <c r="U2">
        <f>Data!AB31</f>
        <v>0.84493830476459708</v>
      </c>
      <c r="V2">
        <f>Data!AC31</f>
        <v>0.89867751628119996</v>
      </c>
      <c r="W2">
        <f>Data!AD31</f>
        <v>0.93552054698194298</v>
      </c>
      <c r="X2">
        <f>Data!AE31</f>
        <v>0.95968800779906827</v>
      </c>
      <c r="Y2">
        <f>Data!AF31</f>
        <v>0.9750846038613471</v>
      </c>
      <c r="Z2">
        <f>Data!AG31</f>
        <v>0.9847117215322222</v>
      </c>
      <c r="AA2">
        <f>Data!AH31</f>
        <v>0.99066109876399588</v>
      </c>
      <c r="AB2">
        <f>Data!AI31</f>
        <v>0.99431107671435792</v>
      </c>
      <c r="AC2">
        <f>Data!AJ31</f>
        <v>0.99654038294148828</v>
      </c>
      <c r="AD2">
        <f>Data!AK31</f>
        <v>0.99789827031686051</v>
      </c>
      <c r="AE2">
        <f>Data!AL31</f>
        <v>0.99872399508177356</v>
      </c>
    </row>
    <row r="3" spans="1:31">
      <c r="A3" t="s">
        <v>2</v>
      </c>
      <c r="B3">
        <f>Data!I32</f>
        <v>6.3356010705258418E-3</v>
      </c>
      <c r="C3">
        <f>Data!J32</f>
        <v>7.0225669077779371E-3</v>
      </c>
      <c r="D3">
        <f>Data!K32</f>
        <v>7.2581395165584144E-3</v>
      </c>
      <c r="E3">
        <f>Data!L32</f>
        <v>7.5723133194402362E-3</v>
      </c>
      <c r="F3">
        <f>Data!M32</f>
        <v>7.9895972394832711E-3</v>
      </c>
      <c r="G3">
        <f>Data!N32</f>
        <v>8.5408186679453209E-3</v>
      </c>
      <c r="H3">
        <f>Data!O32</f>
        <v>9.263748590878489E-3</v>
      </c>
      <c r="I3">
        <f>Data!P32</f>
        <v>1.0202981503280528E-2</v>
      </c>
      <c r="J3">
        <f>Data!Q32</f>
        <v>1.1408406562632024E-2</v>
      </c>
      <c r="K3">
        <f>Data!R32</f>
        <v>1.2931419841432812E-2</v>
      </c>
      <c r="L3">
        <f>Data!S32</f>
        <v>1.4818059027810897E-2</v>
      </c>
      <c r="M3">
        <f>Data!T32</f>
        <v>1.709878130514729E-2</v>
      </c>
      <c r="N3">
        <f>Data!U32</f>
        <v>1.9775928061821053E-2</v>
      </c>
      <c r="O3">
        <f>Data!V32</f>
        <v>2.2811943975586207E-2</v>
      </c>
      <c r="P3">
        <f>Data!W32</f>
        <v>2.6123256790154734E-2</v>
      </c>
      <c r="Q3">
        <f>Data!X32</f>
        <v>2.9584699607551657E-2</v>
      </c>
      <c r="R3">
        <f>Data!Y32</f>
        <v>3.3046142424948577E-2</v>
      </c>
      <c r="S3">
        <f>Data!Z32</f>
        <v>3.6357455239517111E-2</v>
      </c>
      <c r="T3">
        <f>Data!AA32</f>
        <v>3.9393471153282261E-2</v>
      </c>
      <c r="U3">
        <f>Data!AB32</f>
        <v>4.2070617909956018E-2</v>
      </c>
      <c r="V3">
        <f>Data!AC32</f>
        <v>4.4351340187292421E-2</v>
      </c>
      <c r="W3">
        <f>Data!AD32</f>
        <v>4.623797937367051E-2</v>
      </c>
      <c r="X3">
        <f>Data!AE32</f>
        <v>4.7760992652471287E-2</v>
      </c>
      <c r="Y3">
        <f>Data!AF32</f>
        <v>4.8966417711822793E-2</v>
      </c>
      <c r="Z3">
        <f>Data!AG32</f>
        <v>4.9905650624224834E-2</v>
      </c>
      <c r="AA3">
        <f>Data!AH32</f>
        <v>5.0628580547157992E-2</v>
      </c>
      <c r="AB3">
        <f>Data!AI32</f>
        <v>5.117980197562004E-2</v>
      </c>
      <c r="AC3">
        <f>Data!AJ32</f>
        <v>5.1597085895663072E-2</v>
      </c>
      <c r="AD3">
        <f>Data!AK32</f>
        <v>5.1911259698544904E-2</v>
      </c>
      <c r="AE3">
        <f>Data!AL32</f>
        <v>5.2146832307325378E-2</v>
      </c>
    </row>
    <row r="4" spans="1:31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  <c r="AE4">
        <f>Data!AL33</f>
        <v>0</v>
      </c>
    </row>
    <row r="5" spans="1:31">
      <c r="A5" t="s">
        <v>4</v>
      </c>
      <c r="B5">
        <f>Data!I34</f>
        <v>3</v>
      </c>
      <c r="C5">
        <f>Data!J34</f>
        <v>3</v>
      </c>
      <c r="D5">
        <f>Data!K34</f>
        <v>3</v>
      </c>
      <c r="E5">
        <f>Data!L34</f>
        <v>3</v>
      </c>
      <c r="F5">
        <f>Data!M34</f>
        <v>3</v>
      </c>
      <c r="G5">
        <f>Data!N34</f>
        <v>3</v>
      </c>
      <c r="H5">
        <f>Data!O34</f>
        <v>3</v>
      </c>
      <c r="I5">
        <f>Data!P34</f>
        <v>3</v>
      </c>
      <c r="J5">
        <f>Data!Q34</f>
        <v>3</v>
      </c>
      <c r="K5">
        <f>Data!R34</f>
        <v>3</v>
      </c>
      <c r="L5">
        <f>Data!S34</f>
        <v>3</v>
      </c>
      <c r="M5">
        <f>Data!T34</f>
        <v>3</v>
      </c>
      <c r="N5">
        <f>Data!U34</f>
        <v>3</v>
      </c>
      <c r="O5">
        <f>Data!V34</f>
        <v>3</v>
      </c>
      <c r="P5">
        <f>Data!W34</f>
        <v>3</v>
      </c>
      <c r="Q5">
        <f>Data!X34</f>
        <v>3</v>
      </c>
      <c r="R5">
        <f>Data!Y34</f>
        <v>3</v>
      </c>
      <c r="S5">
        <f>Data!Z34</f>
        <v>3</v>
      </c>
      <c r="T5">
        <f>Data!AA34</f>
        <v>3</v>
      </c>
      <c r="U5">
        <f>Data!AB34</f>
        <v>3</v>
      </c>
      <c r="V5">
        <f>Data!AC34</f>
        <v>3</v>
      </c>
      <c r="W5">
        <f>Data!AD34</f>
        <v>3</v>
      </c>
      <c r="X5">
        <f>Data!AE34</f>
        <v>3</v>
      </c>
      <c r="Y5">
        <f>Data!AF34</f>
        <v>3</v>
      </c>
      <c r="Z5">
        <f>Data!AG34</f>
        <v>3</v>
      </c>
      <c r="AA5">
        <f>Data!AH34</f>
        <v>3</v>
      </c>
      <c r="AB5">
        <f>Data!AI34</f>
        <v>3</v>
      </c>
      <c r="AC5">
        <f>Data!AJ34</f>
        <v>3</v>
      </c>
      <c r="AD5">
        <f>Data!AK34</f>
        <v>3</v>
      </c>
      <c r="AE5">
        <f>Data!AL34</f>
        <v>3</v>
      </c>
    </row>
    <row r="6" spans="1:31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  <c r="AE6">
        <f>Data!AL35</f>
        <v>2E-3</v>
      </c>
    </row>
    <row r="7" spans="1:31">
      <c r="A7" t="s">
        <v>120</v>
      </c>
      <c r="B7">
        <f>Data!I36</f>
        <v>7.4581219585064093E-4</v>
      </c>
      <c r="C7">
        <f>Data!J36</f>
        <v>7.4581219585068137E-4</v>
      </c>
      <c r="D7">
        <f>Data!K36</f>
        <v>9.3984026293869594E-4</v>
      </c>
      <c r="E7">
        <f>Data!L36</f>
        <v>1.1338683300267105E-3</v>
      </c>
      <c r="F7">
        <f>Data!M36</f>
        <v>1.3278963971147251E-3</v>
      </c>
      <c r="G7">
        <f>Data!N36</f>
        <v>1.5219244642027396E-3</v>
      </c>
      <c r="H7">
        <f>Data!O36</f>
        <v>1.7159525312907542E-3</v>
      </c>
      <c r="I7">
        <f>Data!P36</f>
        <v>1.9099805983787688E-3</v>
      </c>
      <c r="J7">
        <f>Data!Q36</f>
        <v>2.1040086654667833E-3</v>
      </c>
      <c r="K7">
        <f>Data!R36</f>
        <v>2.2980367325547979E-3</v>
      </c>
      <c r="L7">
        <f>Data!S36</f>
        <v>2.4920647996428125E-3</v>
      </c>
      <c r="M7">
        <f>Data!T36</f>
        <v>2.686092866730827E-3</v>
      </c>
      <c r="N7">
        <f>Data!U36</f>
        <v>2.8801209338188971E-3</v>
      </c>
      <c r="O7">
        <f>Data!V36</f>
        <v>3.0741490009069117E-3</v>
      </c>
      <c r="P7">
        <f>Data!W36</f>
        <v>3.2681770679949262E-3</v>
      </c>
      <c r="Q7">
        <f>Data!X36</f>
        <v>3.4622051350829408E-3</v>
      </c>
      <c r="R7">
        <f>Data!Y36</f>
        <v>3.6562332021709554E-3</v>
      </c>
      <c r="S7">
        <f>Data!Z36</f>
        <v>3.8502612692589699E-3</v>
      </c>
      <c r="T7">
        <f>Data!AA36</f>
        <v>4.0442893363469845E-3</v>
      </c>
      <c r="U7">
        <f>Data!AB36</f>
        <v>4.2383174034349991E-3</v>
      </c>
      <c r="V7">
        <f>Data!AC36</f>
        <v>4.4323454705230136E-3</v>
      </c>
      <c r="W7">
        <f>Data!AD36</f>
        <v>4.6263735376110282E-3</v>
      </c>
      <c r="X7">
        <f>Data!AE36</f>
        <v>4.8204016046990983E-3</v>
      </c>
      <c r="Y7">
        <f>Data!AF36</f>
        <v>5.0144296717871129E-3</v>
      </c>
      <c r="Z7">
        <f>Data!AG36</f>
        <v>5.2084577388751274E-3</v>
      </c>
      <c r="AA7">
        <f>Data!AH36</f>
        <v>5.402485805963142E-3</v>
      </c>
      <c r="AB7">
        <f>Data!AI36</f>
        <v>5.5965138730511566E-3</v>
      </c>
      <c r="AC7">
        <f>Data!AJ36</f>
        <v>5.7905419401391711E-3</v>
      </c>
      <c r="AD7">
        <f>Data!AK36</f>
        <v>5.9845700072271857E-3</v>
      </c>
      <c r="AE7">
        <f>Data!AL36</f>
        <v>6.1785980743152003E-3</v>
      </c>
    </row>
    <row r="8" spans="1:31">
      <c r="A8" t="s">
        <v>121</v>
      </c>
      <c r="B8">
        <f>Data!I37</f>
        <v>5.0000000000000001E-3</v>
      </c>
      <c r="C8">
        <f>Data!J37</f>
        <v>5.5170911092645575E-3</v>
      </c>
      <c r="D8">
        <f>Data!K37</f>
        <v>5.6944107006927126E-3</v>
      </c>
      <c r="E8">
        <f>Data!L37</f>
        <v>5.9308947751903051E-3</v>
      </c>
      <c r="F8">
        <f>Data!M37</f>
        <v>6.2449916245422669E-3</v>
      </c>
      <c r="G8">
        <f>Data!N37</f>
        <v>6.6599055612148374E-3</v>
      </c>
      <c r="H8">
        <f>Data!O37</f>
        <v>7.2040674619948779E-3</v>
      </c>
      <c r="I8">
        <f>Data!P37</f>
        <v>7.9110443772872838E-3</v>
      </c>
      <c r="J8">
        <f>Data!Q37</f>
        <v>8.8183887418464522E-3</v>
      </c>
      <c r="K8">
        <f>Data!R37</f>
        <v>9.9647872715170754E-3</v>
      </c>
      <c r="L8">
        <f>Data!S37</f>
        <v>1.1384893333222474E-2</v>
      </c>
      <c r="M8">
        <f>Data!T37</f>
        <v>1.3101632577534383E-2</v>
      </c>
      <c r="N8">
        <f>Data!U37</f>
        <v>1.5116767408124863E-2</v>
      </c>
      <c r="O8">
        <f>Data!V37</f>
        <v>1.7402029282097161E-2</v>
      </c>
      <c r="P8">
        <f>Data!W37</f>
        <v>1.9894511911591937E-2</v>
      </c>
      <c r="Q8">
        <f>Data!X37</f>
        <v>2.2500000000000003E-2</v>
      </c>
      <c r="R8">
        <f>Data!Y37</f>
        <v>2.5105488088408068E-2</v>
      </c>
      <c r="S8">
        <f>Data!Z37</f>
        <v>2.7597970717902844E-2</v>
      </c>
      <c r="T8">
        <f>Data!AA37</f>
        <v>2.9883232591875142E-2</v>
      </c>
      <c r="U8">
        <f>Data!AB37</f>
        <v>3.1898367422465615E-2</v>
      </c>
      <c r="V8">
        <f>Data!AC37</f>
        <v>3.3615106666777528E-2</v>
      </c>
      <c r="W8">
        <f>Data!AD37</f>
        <v>3.503521272848293E-2</v>
      </c>
      <c r="X8">
        <f>Data!AE37</f>
        <v>3.618161125815355E-2</v>
      </c>
      <c r="Y8">
        <f>Data!AF37</f>
        <v>3.7088955622712722E-2</v>
      </c>
      <c r="Z8">
        <f>Data!AG37</f>
        <v>3.7795932538005124E-2</v>
      </c>
      <c r="AA8">
        <f>Data!AH37</f>
        <v>3.8340094438785166E-2</v>
      </c>
      <c r="AB8">
        <f>Data!AI37</f>
        <v>3.8755008375457735E-2</v>
      </c>
      <c r="AC8">
        <f>Data!AJ37</f>
        <v>3.9069105224809692E-2</v>
      </c>
      <c r="AD8">
        <f>Data!AK37</f>
        <v>3.9305589299307289E-2</v>
      </c>
      <c r="AE8">
        <f>Data!AL37</f>
        <v>3.9482908890735441E-2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/>
  <cols>
    <col min="1" max="1" width="24.42578125" customWidth="1"/>
  </cols>
  <sheetData>
    <row r="1" spans="1:31" ht="45">
      <c r="A1" s="25" t="s">
        <v>123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  <c r="AE2">
        <f>Data!AL38</f>
        <v>0</v>
      </c>
    </row>
    <row r="3" spans="1:31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  <c r="AE3">
        <f>Data!AL39</f>
        <v>0</v>
      </c>
    </row>
    <row r="4" spans="1:31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  <c r="AE4">
        <f>Data!AL40</f>
        <v>0</v>
      </c>
    </row>
    <row r="5" spans="1:31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  <c r="AE5">
        <f>Data!AL41</f>
        <v>1</v>
      </c>
    </row>
    <row r="6" spans="1:31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  <c r="AE6">
        <f>Data!AL42</f>
        <v>0</v>
      </c>
    </row>
    <row r="7" spans="1:31">
      <c r="A7" t="s">
        <v>120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  <c r="AE7">
        <f>Data!AL43</f>
        <v>0</v>
      </c>
    </row>
    <row r="8" spans="1:31">
      <c r="A8" t="s">
        <v>121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  <c r="AE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/>
  <cols>
    <col min="1" max="1" width="24.42578125" customWidth="1"/>
  </cols>
  <sheetData>
    <row r="1" spans="1:31" ht="45">
      <c r="A1" s="25" t="s">
        <v>123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  <c r="AE2">
        <f>Data!AL45</f>
        <v>0</v>
      </c>
    </row>
    <row r="3" spans="1:31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  <c r="AE3">
        <f>Data!AL46</f>
        <v>0</v>
      </c>
    </row>
    <row r="4" spans="1:31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  <c r="AE4">
        <f>Data!AL47</f>
        <v>0</v>
      </c>
    </row>
    <row r="5" spans="1:31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  <c r="AE5">
        <f>Data!AL48</f>
        <v>1</v>
      </c>
    </row>
    <row r="6" spans="1:31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  <c r="AE6">
        <f>Data!AL49</f>
        <v>0</v>
      </c>
    </row>
    <row r="7" spans="1:31">
      <c r="A7" t="s">
        <v>120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  <c r="AE7">
        <f>Data!AL50</f>
        <v>0</v>
      </c>
    </row>
    <row r="8" spans="1:31">
      <c r="A8" t="s">
        <v>121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  <c r="AE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E8"/>
  <sheetViews>
    <sheetView topLeftCell="M1" workbookViewId="0">
      <selection activeCell="AE5" sqref="AE5"/>
    </sheetView>
  </sheetViews>
  <sheetFormatPr defaultColWidth="9.140625" defaultRowHeight="15"/>
  <cols>
    <col min="1" max="1" width="24.42578125" customWidth="1"/>
  </cols>
  <sheetData>
    <row r="1" spans="1:31" ht="45">
      <c r="A1" s="25" t="s">
        <v>123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>
      <c r="A2" t="s">
        <v>1</v>
      </c>
      <c r="B2">
        <f>Data!I52</f>
        <v>0.93664816809218165</v>
      </c>
      <c r="C2">
        <f>Data!J52</f>
        <v>0.93758413006461472</v>
      </c>
      <c r="D2">
        <f>Data!K52</f>
        <v>0.93790508780604664</v>
      </c>
      <c r="E2">
        <f>Data!L52</f>
        <v>0.93833313635851656</v>
      </c>
      <c r="F2">
        <f>Data!M52</f>
        <v>0.93890166809574294</v>
      </c>
      <c r="G2">
        <f>Data!N52</f>
        <v>0.93965268403780833</v>
      </c>
      <c r="H2">
        <f>Data!O52</f>
        <v>0.94063764555977569</v>
      </c>
      <c r="I2">
        <f>Data!P52</f>
        <v>0.94191731077978458</v>
      </c>
      <c r="J2">
        <f>Data!Q52</f>
        <v>0.94355965157024346</v>
      </c>
      <c r="K2">
        <f>Data!R52</f>
        <v>0.94563469291170243</v>
      </c>
      <c r="L2">
        <f>Data!S52</f>
        <v>0.94820515921205761</v>
      </c>
      <c r="M2">
        <f>Data!T52</f>
        <v>0.95131254709877777</v>
      </c>
      <c r="N2">
        <f>Data!U52</f>
        <v>0.95496004661475364</v>
      </c>
      <c r="O2">
        <f>Data!V52</f>
        <v>0.95909649021776056</v>
      </c>
      <c r="P2">
        <f>Data!W52</f>
        <v>0.96360801423424369</v>
      </c>
      <c r="Q2">
        <f>Data!X52</f>
        <v>0.96832408404609083</v>
      </c>
      <c r="R2">
        <f>Data!Y52</f>
        <v>0.97304015385793796</v>
      </c>
      <c r="S2">
        <f>Data!Z52</f>
        <v>0.9775516778744211</v>
      </c>
      <c r="T2">
        <f>Data!AA52</f>
        <v>0.98168812147742801</v>
      </c>
      <c r="U2">
        <f>Data!AB52</f>
        <v>0.98533562099340388</v>
      </c>
      <c r="V2">
        <f>Data!AC52</f>
        <v>0.98844300888012404</v>
      </c>
      <c r="W2">
        <f>Data!AD52</f>
        <v>0.99101347518047922</v>
      </c>
      <c r="X2">
        <f>Data!AE52</f>
        <v>0.99308851652193819</v>
      </c>
      <c r="Y2">
        <f>Data!AF52</f>
        <v>0.99473085731239708</v>
      </c>
      <c r="Z2">
        <f>Data!AG52</f>
        <v>0.99601052253240596</v>
      </c>
      <c r="AA2">
        <f>Data!AH52</f>
        <v>0.99699548405437333</v>
      </c>
      <c r="AB2">
        <f>Data!AI52</f>
        <v>0.99774649999643872</v>
      </c>
      <c r="AC2">
        <f>Data!AJ52</f>
        <v>0.99831503173366509</v>
      </c>
      <c r="AD2">
        <f>Data!AK52</f>
        <v>0.99874308028613501</v>
      </c>
      <c r="AE2">
        <f>Data!AL52</f>
        <v>0.99906403802756694</v>
      </c>
    </row>
    <row r="3" spans="1:31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  <c r="AE3">
        <f>Data!AL53</f>
        <v>0</v>
      </c>
    </row>
    <row r="4" spans="1:31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  <c r="AE4">
        <f>Data!AL54</f>
        <v>0</v>
      </c>
    </row>
    <row r="5" spans="1:31">
      <c r="A5" t="s">
        <v>4</v>
      </c>
      <c r="B5">
        <f>Data!I55</f>
        <v>6.3351831907818346E-2</v>
      </c>
      <c r="C5">
        <f>Data!J55</f>
        <v>6.3351831907809242E-2</v>
      </c>
      <c r="D5">
        <f>Data!K55</f>
        <v>9.6803552196817577E-2</v>
      </c>
      <c r="E5">
        <f>Data!L55</f>
        <v>0.13025527248582591</v>
      </c>
      <c r="F5">
        <f>Data!M55</f>
        <v>0.16370699277483425</v>
      </c>
      <c r="G5">
        <f>Data!N55</f>
        <v>0.19715871306384258</v>
      </c>
      <c r="H5">
        <f>Data!O55</f>
        <v>0.23061043335285092</v>
      </c>
      <c r="I5">
        <f>Data!P55</f>
        <v>0.26406215364185925</v>
      </c>
      <c r="J5">
        <f>Data!Q55</f>
        <v>0.29751387393085338</v>
      </c>
      <c r="K5">
        <f>Data!R55</f>
        <v>0.33096559421986171</v>
      </c>
      <c r="L5">
        <f>Data!S55</f>
        <v>0.36441731450887005</v>
      </c>
      <c r="M5">
        <f>Data!T55</f>
        <v>0.39786903479787838</v>
      </c>
      <c r="N5">
        <f>Data!U55</f>
        <v>0.43132075508688672</v>
      </c>
      <c r="O5">
        <f>Data!V55</f>
        <v>0.46477247537589506</v>
      </c>
      <c r="P5">
        <f>Data!W55</f>
        <v>0.49822419566490339</v>
      </c>
      <c r="Q5">
        <f>Data!X55</f>
        <v>0.53167591595391173</v>
      </c>
      <c r="R5">
        <f>Data!Y55</f>
        <v>0.56512763624290585</v>
      </c>
      <c r="S5">
        <f>Data!Z55</f>
        <v>0.59857935653191419</v>
      </c>
      <c r="T5">
        <f>Data!AA55</f>
        <v>0.63203107682092252</v>
      </c>
      <c r="U5">
        <f>Data!AB55</f>
        <v>0.66548279710993086</v>
      </c>
      <c r="V5">
        <f>Data!AC55</f>
        <v>0.69893451739893919</v>
      </c>
      <c r="W5">
        <f>Data!AD55</f>
        <v>0.73238623768794753</v>
      </c>
      <c r="X5">
        <f>Data!AE55</f>
        <v>0.76583795797695586</v>
      </c>
      <c r="Y5">
        <f>Data!AF55</f>
        <v>0.7992896782659642</v>
      </c>
      <c r="Z5">
        <f>Data!AG55</f>
        <v>0.83274139855495832</v>
      </c>
      <c r="AA5">
        <f>Data!AH55</f>
        <v>0.86619311884396666</v>
      </c>
      <c r="AB5">
        <f>Data!AI55</f>
        <v>0.89964483913297499</v>
      </c>
      <c r="AC5">
        <f>Data!AJ55</f>
        <v>0.93309655942198333</v>
      </c>
      <c r="AD5">
        <f>Data!AK55</f>
        <v>0.96654827971099166</v>
      </c>
      <c r="AE5">
        <f>Data!AL55</f>
        <v>1</v>
      </c>
    </row>
    <row r="6" spans="1:31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  <c r="AE6">
        <f>Data!AL56</f>
        <v>0</v>
      </c>
    </row>
    <row r="7" spans="1:31">
      <c r="A7" t="s">
        <v>120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  <c r="AE7">
        <f>Data!AL57</f>
        <v>0</v>
      </c>
    </row>
    <row r="8" spans="1:31">
      <c r="A8" t="s">
        <v>121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  <c r="AE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/>
  <cols>
    <col min="1" max="1" width="24.42578125" customWidth="1"/>
  </cols>
  <sheetData>
    <row r="1" spans="1:31" ht="45">
      <c r="A1" s="25" t="s">
        <v>123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  <c r="AE2">
        <f>Data!AL59</f>
        <v>0</v>
      </c>
    </row>
    <row r="3" spans="1:31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  <c r="AE3">
        <f>Data!AL60</f>
        <v>0</v>
      </c>
    </row>
    <row r="4" spans="1:31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  <c r="AE4">
        <f>Data!AL61</f>
        <v>0</v>
      </c>
    </row>
    <row r="5" spans="1:31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  <c r="AE5">
        <f>Data!AL62</f>
        <v>1</v>
      </c>
    </row>
    <row r="6" spans="1:31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  <c r="AE6">
        <f>Data!AL63</f>
        <v>0</v>
      </c>
    </row>
    <row r="7" spans="1:31">
      <c r="A7" t="s">
        <v>120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  <c r="AE7">
        <f>Data!AL64</f>
        <v>0</v>
      </c>
    </row>
    <row r="8" spans="1:31">
      <c r="A8" t="s">
        <v>121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  <c r="AE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/>
  <cols>
    <col min="1" max="1" width="24.42578125" customWidth="1"/>
  </cols>
  <sheetData>
    <row r="1" spans="1:31" ht="45">
      <c r="A1" s="25" t="s">
        <v>123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  <c r="AE2">
        <f>Data!AL66</f>
        <v>0</v>
      </c>
    </row>
    <row r="3" spans="1:31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  <c r="AE3">
        <f>Data!AL67</f>
        <v>0</v>
      </c>
    </row>
    <row r="4" spans="1:31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  <c r="AE4">
        <f>Data!AL68</f>
        <v>0</v>
      </c>
    </row>
    <row r="5" spans="1:31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  <c r="AE5">
        <f>Data!AL69</f>
        <v>1</v>
      </c>
    </row>
    <row r="6" spans="1:31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  <c r="AE6">
        <f>Data!AL70</f>
        <v>0</v>
      </c>
    </row>
    <row r="7" spans="1:31">
      <c r="A7" t="s">
        <v>120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  <c r="AE7">
        <f>Data!AL71</f>
        <v>0</v>
      </c>
    </row>
    <row r="8" spans="1:31">
      <c r="A8" t="s">
        <v>121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  <c r="AE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/>
  <cols>
    <col min="1" max="1" width="24.42578125" customWidth="1"/>
  </cols>
  <sheetData>
    <row r="1" spans="1:31" ht="45">
      <c r="A1" s="25" t="s">
        <v>123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  <c r="AE2">
        <f>Data!AL73</f>
        <v>0</v>
      </c>
    </row>
    <row r="3" spans="1:31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  <c r="AE3">
        <f>Data!AL74</f>
        <v>0</v>
      </c>
    </row>
    <row r="4" spans="1:31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  <c r="AE4">
        <f>Data!AL75</f>
        <v>0</v>
      </c>
    </row>
    <row r="5" spans="1:31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  <c r="AE5">
        <f>Data!AL76</f>
        <v>1</v>
      </c>
    </row>
    <row r="6" spans="1:31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  <c r="AE6">
        <f>Data!AL77</f>
        <v>0</v>
      </c>
    </row>
    <row r="7" spans="1:31">
      <c r="A7" t="s">
        <v>120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  <c r="AE7">
        <f>Data!AL78</f>
        <v>0</v>
      </c>
    </row>
    <row r="8" spans="1:31">
      <c r="A8" t="s">
        <v>121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  <c r="AE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/>
  <sheetData>
    <row r="1" spans="1:36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143</v>
      </c>
    </row>
    <row r="10" spans="1:36">
      <c r="A10" t="s">
        <v>136</v>
      </c>
    </row>
    <row r="11" spans="1:36">
      <c r="A11" t="s">
        <v>137</v>
      </c>
    </row>
    <row r="12" spans="1:36">
      <c r="A12" t="s">
        <v>138</v>
      </c>
    </row>
    <row r="13" spans="1:36">
      <c r="A13" t="s">
        <v>139</v>
      </c>
    </row>
    <row r="14" spans="1:36">
      <c r="B14" t="s">
        <v>140</v>
      </c>
      <c r="C14" t="s">
        <v>141</v>
      </c>
      <c r="D14" t="s">
        <v>142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143</v>
      </c>
    </row>
    <row r="15" spans="1:36">
      <c r="A15" t="s">
        <v>144</v>
      </c>
      <c r="C15" t="s">
        <v>145</v>
      </c>
    </row>
    <row r="16" spans="1:36">
      <c r="A16" t="s">
        <v>146</v>
      </c>
      <c r="C16" t="s">
        <v>147</v>
      </c>
    </row>
    <row r="17" spans="1:36">
      <c r="A17" t="s">
        <v>148</v>
      </c>
      <c r="B17" t="s">
        <v>149</v>
      </c>
      <c r="C17" t="s">
        <v>150</v>
      </c>
      <c r="D17" t="s">
        <v>151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>
      <c r="A18" t="s">
        <v>152</v>
      </c>
      <c r="B18" t="s">
        <v>153</v>
      </c>
      <c r="C18" t="s">
        <v>154</v>
      </c>
      <c r="D18" t="s">
        <v>151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>
      <c r="A19" t="s">
        <v>155</v>
      </c>
      <c r="B19" t="s">
        <v>156</v>
      </c>
      <c r="C19" t="s">
        <v>157</v>
      </c>
      <c r="D19" t="s">
        <v>151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>
      <c r="A20" t="s">
        <v>158</v>
      </c>
      <c r="C20" t="s">
        <v>159</v>
      </c>
    </row>
    <row r="21" spans="1:36">
      <c r="A21" t="s">
        <v>160</v>
      </c>
      <c r="B21" t="s">
        <v>161</v>
      </c>
      <c r="C21" t="s">
        <v>162</v>
      </c>
      <c r="D21" t="s">
        <v>151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>
      <c r="A22" t="s">
        <v>163</v>
      </c>
      <c r="B22" t="s">
        <v>164</v>
      </c>
      <c r="C22" t="s">
        <v>165</v>
      </c>
      <c r="D22" t="s">
        <v>151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>
      <c r="A23" t="s">
        <v>166</v>
      </c>
      <c r="B23" t="s">
        <v>167</v>
      </c>
      <c r="C23" t="s">
        <v>168</v>
      </c>
      <c r="D23" t="s">
        <v>151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>
      <c r="A24" t="s">
        <v>169</v>
      </c>
      <c r="B24" t="s">
        <v>170</v>
      </c>
      <c r="C24" t="s">
        <v>171</v>
      </c>
      <c r="D24" t="s">
        <v>151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>
      <c r="A25" t="s">
        <v>172</v>
      </c>
      <c r="B25" t="s">
        <v>173</v>
      </c>
      <c r="C25" t="s">
        <v>174</v>
      </c>
      <c r="D25" t="s">
        <v>151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>
      <c r="A26" t="s">
        <v>175</v>
      </c>
      <c r="B26" t="s">
        <v>176</v>
      </c>
      <c r="C26" t="s">
        <v>177</v>
      </c>
      <c r="D26" t="s">
        <v>151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>
      <c r="A27" t="s">
        <v>178</v>
      </c>
      <c r="B27" t="s">
        <v>179</v>
      </c>
      <c r="C27" t="s">
        <v>180</v>
      </c>
      <c r="D27" t="s">
        <v>151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>
      <c r="A28" t="s">
        <v>181</v>
      </c>
      <c r="B28" t="s">
        <v>182</v>
      </c>
      <c r="C28" t="s">
        <v>183</v>
      </c>
      <c r="D28" t="s">
        <v>151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>
      <c r="A29" t="s">
        <v>184</v>
      </c>
      <c r="B29" t="s">
        <v>185</v>
      </c>
      <c r="C29" t="s">
        <v>186</v>
      </c>
      <c r="D29" t="s">
        <v>151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>
      <c r="A30" t="s">
        <v>187</v>
      </c>
      <c r="B30" t="s">
        <v>188</v>
      </c>
      <c r="C30" t="s">
        <v>189</v>
      </c>
      <c r="D30" t="s">
        <v>151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>
      <c r="A31" t="s">
        <v>190</v>
      </c>
      <c r="B31" t="s">
        <v>191</v>
      </c>
      <c r="C31" t="s">
        <v>192</v>
      </c>
      <c r="D31" t="s">
        <v>151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>
      <c r="A32" t="s">
        <v>193</v>
      </c>
      <c r="B32" t="s">
        <v>191</v>
      </c>
      <c r="C32" t="s">
        <v>194</v>
      </c>
      <c r="D32" t="s">
        <v>151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>
      <c r="A33" t="s">
        <v>195</v>
      </c>
      <c r="B33" t="s">
        <v>196</v>
      </c>
      <c r="C33" t="s">
        <v>197</v>
      </c>
      <c r="D33" t="s">
        <v>151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>
      <c r="A34" t="s">
        <v>198</v>
      </c>
      <c r="B34" t="s">
        <v>199</v>
      </c>
      <c r="C34" t="s">
        <v>200</v>
      </c>
      <c r="D34" t="s">
        <v>151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>
      <c r="A35" t="s">
        <v>201</v>
      </c>
      <c r="B35" t="s">
        <v>202</v>
      </c>
      <c r="C35" t="s">
        <v>203</v>
      </c>
      <c r="D35" t="s">
        <v>151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>
      <c r="A36" t="s">
        <v>109</v>
      </c>
      <c r="B36" t="s">
        <v>204</v>
      </c>
      <c r="C36" t="s">
        <v>205</v>
      </c>
      <c r="D36" t="s">
        <v>206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>
      <c r="A37" t="s">
        <v>110</v>
      </c>
      <c r="B37" t="s">
        <v>207</v>
      </c>
      <c r="C37" t="s">
        <v>208</v>
      </c>
      <c r="D37" t="s">
        <v>151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>
      <c r="A38" t="s">
        <v>209</v>
      </c>
      <c r="C38" t="s">
        <v>210</v>
      </c>
    </row>
    <row r="39" spans="1:36">
      <c r="A39" t="s">
        <v>211</v>
      </c>
      <c r="C39" t="s">
        <v>212</v>
      </c>
    </row>
    <row r="40" spans="1:36">
      <c r="A40" t="s">
        <v>148</v>
      </c>
      <c r="B40" t="s">
        <v>213</v>
      </c>
      <c r="C40" t="s">
        <v>214</v>
      </c>
      <c r="D40" t="s">
        <v>151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>
      <c r="A41" t="s">
        <v>152</v>
      </c>
      <c r="B41" t="s">
        <v>215</v>
      </c>
      <c r="C41" t="s">
        <v>216</v>
      </c>
      <c r="D41" t="s">
        <v>151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>
      <c r="A42" t="s">
        <v>217</v>
      </c>
      <c r="B42" t="s">
        <v>218</v>
      </c>
      <c r="C42" t="s">
        <v>219</v>
      </c>
      <c r="D42" t="s">
        <v>151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>
      <c r="A43" t="s">
        <v>220</v>
      </c>
      <c r="C43" t="s">
        <v>221</v>
      </c>
    </row>
    <row r="44" spans="1:36">
      <c r="A44" t="s">
        <v>160</v>
      </c>
      <c r="B44" t="s">
        <v>222</v>
      </c>
      <c r="C44" t="s">
        <v>223</v>
      </c>
      <c r="D44" t="s">
        <v>151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>
      <c r="A45" t="s">
        <v>163</v>
      </c>
      <c r="B45" t="s">
        <v>224</v>
      </c>
      <c r="C45" t="s">
        <v>225</v>
      </c>
      <c r="D45" t="s">
        <v>151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>
      <c r="A46" t="s">
        <v>166</v>
      </c>
      <c r="B46" t="s">
        <v>226</v>
      </c>
      <c r="C46" t="s">
        <v>227</v>
      </c>
      <c r="D46" t="s">
        <v>151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>
      <c r="A47" t="s">
        <v>169</v>
      </c>
      <c r="B47" t="s">
        <v>228</v>
      </c>
      <c r="C47" t="s">
        <v>229</v>
      </c>
      <c r="D47" t="s">
        <v>151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>
      <c r="A48" t="s">
        <v>172</v>
      </c>
      <c r="B48" t="s">
        <v>230</v>
      </c>
      <c r="C48" t="s">
        <v>231</v>
      </c>
      <c r="D48" t="s">
        <v>151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>
      <c r="A49" t="s">
        <v>175</v>
      </c>
      <c r="B49" t="s">
        <v>232</v>
      </c>
      <c r="C49" t="s">
        <v>233</v>
      </c>
      <c r="D49" t="s">
        <v>151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>
      <c r="A50" t="s">
        <v>178</v>
      </c>
      <c r="B50" t="s">
        <v>234</v>
      </c>
      <c r="C50" t="s">
        <v>235</v>
      </c>
      <c r="D50" t="s">
        <v>151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>
      <c r="A51" t="s">
        <v>181</v>
      </c>
      <c r="B51" t="s">
        <v>236</v>
      </c>
      <c r="C51" t="s">
        <v>237</v>
      </c>
      <c r="D51" t="s">
        <v>151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>
      <c r="A52" t="s">
        <v>184</v>
      </c>
      <c r="B52" t="s">
        <v>238</v>
      </c>
      <c r="C52" t="s">
        <v>239</v>
      </c>
      <c r="D52" t="s">
        <v>151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>
      <c r="A53" t="s">
        <v>187</v>
      </c>
      <c r="B53" t="s">
        <v>240</v>
      </c>
      <c r="C53" t="s">
        <v>241</v>
      </c>
      <c r="D53" t="s">
        <v>151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>
      <c r="A54" t="s">
        <v>190</v>
      </c>
      <c r="B54" t="s">
        <v>242</v>
      </c>
      <c r="C54" t="s">
        <v>243</v>
      </c>
      <c r="D54" t="s">
        <v>151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>
      <c r="A55" t="s">
        <v>193</v>
      </c>
      <c r="B55" t="s">
        <v>244</v>
      </c>
      <c r="C55" t="s">
        <v>245</v>
      </c>
      <c r="D55" t="s">
        <v>151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>
      <c r="A56" t="s">
        <v>195</v>
      </c>
      <c r="B56" t="s">
        <v>246</v>
      </c>
      <c r="C56" t="s">
        <v>247</v>
      </c>
      <c r="D56" t="s">
        <v>151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>
      <c r="A57" t="s">
        <v>198</v>
      </c>
      <c r="B57" t="s">
        <v>248</v>
      </c>
      <c r="C57" t="s">
        <v>249</v>
      </c>
      <c r="D57" t="s">
        <v>151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>
      <c r="A58" t="s">
        <v>250</v>
      </c>
      <c r="B58" t="s">
        <v>251</v>
      </c>
      <c r="C58" t="s">
        <v>252</v>
      </c>
      <c r="D58" t="s">
        <v>151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>
      <c r="A59" t="s">
        <v>111</v>
      </c>
      <c r="B59" t="s">
        <v>253</v>
      </c>
      <c r="C59" t="s">
        <v>254</v>
      </c>
      <c r="D59" t="s">
        <v>206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>
      <c r="A60" t="s">
        <v>112</v>
      </c>
      <c r="B60" t="s">
        <v>255</v>
      </c>
      <c r="C60" t="s">
        <v>256</v>
      </c>
      <c r="D60" t="s">
        <v>151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>
      <c r="A61" t="s">
        <v>113</v>
      </c>
      <c r="B61" t="s">
        <v>257</v>
      </c>
      <c r="C61" t="s">
        <v>258</v>
      </c>
      <c r="D61" t="s">
        <v>206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>
      <c r="A62" t="s">
        <v>114</v>
      </c>
      <c r="B62" t="s">
        <v>259</v>
      </c>
      <c r="C62" t="s">
        <v>260</v>
      </c>
      <c r="D62" t="s">
        <v>151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>
      <c r="A63" t="s">
        <v>115</v>
      </c>
      <c r="B63" t="s">
        <v>261</v>
      </c>
      <c r="C63" t="s">
        <v>262</v>
      </c>
      <c r="D63" t="s">
        <v>151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>
      <c r="A64" t="s">
        <v>263</v>
      </c>
      <c r="B64" t="s">
        <v>264</v>
      </c>
      <c r="D64" t="s">
        <v>265</v>
      </c>
    </row>
    <row r="65" spans="1:36">
      <c r="A65" t="s">
        <v>266</v>
      </c>
      <c r="B65" t="s">
        <v>267</v>
      </c>
      <c r="C65" t="s">
        <v>268</v>
      </c>
      <c r="D65" t="s">
        <v>151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>
      <c r="A66" t="s">
        <v>269</v>
      </c>
      <c r="B66" t="s">
        <v>270</v>
      </c>
      <c r="C66" t="s">
        <v>271</v>
      </c>
      <c r="D66" t="s">
        <v>151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>
      <c r="A67" t="s">
        <v>272</v>
      </c>
      <c r="B67" t="s">
        <v>273</v>
      </c>
      <c r="C67" t="s">
        <v>274</v>
      </c>
      <c r="D67" t="s">
        <v>151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>
      <c r="A68" t="s">
        <v>275</v>
      </c>
      <c r="B68" t="s">
        <v>276</v>
      </c>
      <c r="C68" t="s">
        <v>277</v>
      </c>
      <c r="D68" t="s">
        <v>151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>
      <c r="A69" t="s">
        <v>278</v>
      </c>
      <c r="B69" t="s">
        <v>279</v>
      </c>
      <c r="C69" t="s">
        <v>280</v>
      </c>
      <c r="D69" t="s">
        <v>151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>
      <c r="A70" t="s">
        <v>281</v>
      </c>
      <c r="B70" t="s">
        <v>282</v>
      </c>
      <c r="C70" t="s">
        <v>283</v>
      </c>
      <c r="D70" t="s">
        <v>151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>
      <c r="A71" t="s">
        <v>284</v>
      </c>
      <c r="B71" t="s">
        <v>285</v>
      </c>
      <c r="C71" t="s">
        <v>286</v>
      </c>
      <c r="D71" t="s">
        <v>151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>
      <c r="A72" t="s">
        <v>287</v>
      </c>
      <c r="B72" t="s">
        <v>288</v>
      </c>
      <c r="C72" t="s">
        <v>289</v>
      </c>
      <c r="D72" t="s">
        <v>151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>
      <c r="A73" t="s">
        <v>116</v>
      </c>
      <c r="B73" t="s">
        <v>290</v>
      </c>
      <c r="C73" t="s">
        <v>291</v>
      </c>
      <c r="D73" t="s">
        <v>151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>
      <c r="A74" t="s">
        <v>292</v>
      </c>
      <c r="B74" t="s">
        <v>293</v>
      </c>
      <c r="C74" t="s">
        <v>294</v>
      </c>
      <c r="D74" t="s">
        <v>151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>
      <c r="A75" t="s">
        <v>295</v>
      </c>
      <c r="B75" t="s">
        <v>296</v>
      </c>
      <c r="C75" t="s">
        <v>297</v>
      </c>
      <c r="D75" t="s">
        <v>151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>
      <c r="A76" t="s">
        <v>117</v>
      </c>
      <c r="B76" t="s">
        <v>298</v>
      </c>
      <c r="C76" t="s">
        <v>299</v>
      </c>
      <c r="D76" t="s">
        <v>151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/>
  <cols>
    <col min="1" max="1" width="24.42578125" customWidth="1"/>
  </cols>
  <sheetData>
    <row r="1" spans="1:31" ht="45">
      <c r="A1" s="25" t="s">
        <v>123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>
      <c r="A2" t="s">
        <v>1</v>
      </c>
      <c r="B2">
        <f>Data!I80</f>
        <v>0</v>
      </c>
      <c r="C2">
        <f>Data!J80</f>
        <v>7.2426485361517731E-2</v>
      </c>
      <c r="D2">
        <f>Data!K80</f>
        <v>9.534946489910949E-2</v>
      </c>
      <c r="E2">
        <f>Data!L80</f>
        <v>0.12455335818741645</v>
      </c>
      <c r="F2">
        <f>Data!M80</f>
        <v>0.16110894957658525</v>
      </c>
      <c r="G2">
        <f>Data!N80</f>
        <v>0.20587037180094736</v>
      </c>
      <c r="H2">
        <f>Data!O80</f>
        <v>0.259225100817846</v>
      </c>
      <c r="I2">
        <f>Data!P80</f>
        <v>0.32082130082460703</v>
      </c>
      <c r="J2">
        <f>Data!Q80</f>
        <v>0.38936076605077802</v>
      </c>
      <c r="K2">
        <f>Data!R80</f>
        <v>0.46257015465625045</v>
      </c>
      <c r="L2">
        <f>Data!S80</f>
        <v>0.5374298453437496</v>
      </c>
      <c r="M2">
        <f>Data!T80</f>
        <v>0.61063923394922204</v>
      </c>
      <c r="N2">
        <f>Data!U80</f>
        <v>0.67917869917539297</v>
      </c>
      <c r="O2">
        <f>Data!V80</f>
        <v>0.740774899182154</v>
      </c>
      <c r="P2">
        <f>Data!W80</f>
        <v>0.79412962819905253</v>
      </c>
      <c r="Q2">
        <f>Data!X80</f>
        <v>0.83889105042341472</v>
      </c>
      <c r="R2">
        <f>Data!Y80</f>
        <v>0.87544664181258358</v>
      </c>
      <c r="S2">
        <f>Data!Z80</f>
        <v>0.90465053510089055</v>
      </c>
      <c r="T2">
        <f>Data!AA80</f>
        <v>0.92757351463848225</v>
      </c>
      <c r="U2">
        <f>Data!AB80</f>
        <v>0.94531868278405917</v>
      </c>
      <c r="V2">
        <f>Data!AC80</f>
        <v>0.95890872179953501</v>
      </c>
      <c r="W2">
        <f>Data!AD80</f>
        <v>0.96923114064285198</v>
      </c>
      <c r="X2">
        <f>Data!AE80</f>
        <v>0.97702263008997436</v>
      </c>
      <c r="Y2">
        <f>Data!AF80</f>
        <v>0.98287596668427235</v>
      </c>
      <c r="Z2">
        <f>Data!AG80</f>
        <v>0.98725765053588843</v>
      </c>
      <c r="AA2">
        <f>Data!AH80</f>
        <v>0.99052895641805383</v>
      </c>
      <c r="AB2">
        <f>Data!AI80</f>
        <v>0.99296641284500486</v>
      </c>
      <c r="AC2">
        <f>Data!AJ80</f>
        <v>0.99477987430644166</v>
      </c>
      <c r="AD2">
        <f>Data!AK80</f>
        <v>0.99612759655932892</v>
      </c>
      <c r="AE2">
        <f>Data!AL80</f>
        <v>0.99712837084429951</v>
      </c>
    </row>
    <row r="3" spans="1:31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  <c r="AE3">
        <f>Data!AL81</f>
        <v>0</v>
      </c>
    </row>
    <row r="4" spans="1:31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  <c r="AE4">
        <f>Data!AL82</f>
        <v>3</v>
      </c>
    </row>
    <row r="5" spans="1:31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  <c r="AE5">
        <f>Data!AL83</f>
        <v>0</v>
      </c>
    </row>
    <row r="6" spans="1:31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  <c r="AE6">
        <f>Data!AL84</f>
        <v>0</v>
      </c>
    </row>
    <row r="7" spans="1:31">
      <c r="A7" t="s">
        <v>120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  <c r="AE7">
        <f>Data!AL85</f>
        <v>0</v>
      </c>
    </row>
    <row r="8" spans="1:31">
      <c r="A8" t="s">
        <v>121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  <c r="AE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/>
  <cols>
    <col min="1" max="1" width="24.42578125" customWidth="1"/>
  </cols>
  <sheetData>
    <row r="1" spans="1:31" ht="45">
      <c r="A1" s="25" t="s">
        <v>123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>
      <c r="A7" t="s">
        <v>120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>
      <c r="A8" t="s">
        <v>121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/>
  <sheetData>
    <row r="1" spans="1:36" ht="15" customHeight="1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143</v>
      </c>
    </row>
    <row r="10" spans="1:36">
      <c r="A10" t="s">
        <v>300</v>
      </c>
    </row>
    <row r="11" spans="1:36">
      <c r="A11" t="s">
        <v>301</v>
      </c>
    </row>
    <row r="12" spans="1:36">
      <c r="A12" t="s">
        <v>302</v>
      </c>
    </row>
    <row r="13" spans="1:36">
      <c r="A13" t="s">
        <v>139</v>
      </c>
    </row>
    <row r="14" spans="1:36">
      <c r="B14" t="s">
        <v>140</v>
      </c>
      <c r="C14" t="s">
        <v>141</v>
      </c>
      <c r="D14" t="s">
        <v>142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143</v>
      </c>
    </row>
    <row r="15" spans="1:36">
      <c r="A15" t="s">
        <v>303</v>
      </c>
      <c r="C15" t="s">
        <v>344</v>
      </c>
    </row>
    <row r="16" spans="1:36">
      <c r="A16" t="s">
        <v>146</v>
      </c>
      <c r="C16" t="s">
        <v>345</v>
      </c>
    </row>
    <row r="17" spans="1:36">
      <c r="A17" t="s">
        <v>148</v>
      </c>
      <c r="B17" t="s">
        <v>304</v>
      </c>
      <c r="C17" t="s">
        <v>346</v>
      </c>
      <c r="D17" t="s">
        <v>347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>
      <c r="A18" t="s">
        <v>152</v>
      </c>
      <c r="B18" t="s">
        <v>305</v>
      </c>
      <c r="C18" t="s">
        <v>348</v>
      </c>
      <c r="D18" t="s">
        <v>347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>
      <c r="A19" t="s">
        <v>155</v>
      </c>
      <c r="B19" t="s">
        <v>306</v>
      </c>
      <c r="C19" t="s">
        <v>349</v>
      </c>
      <c r="D19" t="s">
        <v>347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>
      <c r="A20" t="s">
        <v>158</v>
      </c>
      <c r="C20" t="s">
        <v>350</v>
      </c>
    </row>
    <row r="21" spans="1:36">
      <c r="A21" t="s">
        <v>160</v>
      </c>
      <c r="B21" t="s">
        <v>307</v>
      </c>
      <c r="C21" t="s">
        <v>351</v>
      </c>
      <c r="D21" t="s">
        <v>347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>
      <c r="A22" t="s">
        <v>163</v>
      </c>
      <c r="B22" t="s">
        <v>308</v>
      </c>
      <c r="C22" t="s">
        <v>352</v>
      </c>
      <c r="D22" t="s">
        <v>347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>
      <c r="A23" t="s">
        <v>166</v>
      </c>
      <c r="B23" t="s">
        <v>309</v>
      </c>
      <c r="C23" t="s">
        <v>353</v>
      </c>
      <c r="D23" t="s">
        <v>347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>
      <c r="A24" t="s">
        <v>169</v>
      </c>
      <c r="B24" t="s">
        <v>310</v>
      </c>
      <c r="C24" t="s">
        <v>354</v>
      </c>
      <c r="D24" t="s">
        <v>347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>
      <c r="A25" t="s">
        <v>172</v>
      </c>
      <c r="B25" t="s">
        <v>311</v>
      </c>
      <c r="C25" t="s">
        <v>355</v>
      </c>
      <c r="D25" t="s">
        <v>347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>
      <c r="A26" t="s">
        <v>175</v>
      </c>
      <c r="B26" t="s">
        <v>312</v>
      </c>
      <c r="C26" t="s">
        <v>356</v>
      </c>
      <c r="D26" t="s">
        <v>347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>
      <c r="A27" t="s">
        <v>178</v>
      </c>
      <c r="B27" t="s">
        <v>313</v>
      </c>
      <c r="C27" t="s">
        <v>357</v>
      </c>
      <c r="D27" t="s">
        <v>347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>
      <c r="A28" t="s">
        <v>181</v>
      </c>
      <c r="B28" t="s">
        <v>314</v>
      </c>
      <c r="C28" t="s">
        <v>358</v>
      </c>
      <c r="D28" t="s">
        <v>347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>
      <c r="A29" t="s">
        <v>184</v>
      </c>
      <c r="B29" t="s">
        <v>315</v>
      </c>
      <c r="C29" t="s">
        <v>359</v>
      </c>
      <c r="D29" t="s">
        <v>347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>
      <c r="A30" t="s">
        <v>187</v>
      </c>
      <c r="B30" t="s">
        <v>316</v>
      </c>
      <c r="C30" t="s">
        <v>360</v>
      </c>
      <c r="D30" t="s">
        <v>347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>
      <c r="A31" t="s">
        <v>190</v>
      </c>
      <c r="B31" t="s">
        <v>317</v>
      </c>
      <c r="C31" t="s">
        <v>361</v>
      </c>
      <c r="D31" t="s">
        <v>347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>
      <c r="A32" t="s">
        <v>193</v>
      </c>
      <c r="B32" t="s">
        <v>318</v>
      </c>
      <c r="C32" t="s">
        <v>362</v>
      </c>
      <c r="D32" t="s">
        <v>347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>
      <c r="A33" t="s">
        <v>195</v>
      </c>
      <c r="B33" t="s">
        <v>319</v>
      </c>
      <c r="C33" t="s">
        <v>363</v>
      </c>
      <c r="D33" t="s">
        <v>347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>
      <c r="A34" t="s">
        <v>198</v>
      </c>
      <c r="B34" t="s">
        <v>320</v>
      </c>
      <c r="C34" t="s">
        <v>364</v>
      </c>
      <c r="D34" t="s">
        <v>347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>
      <c r="A35" t="s">
        <v>201</v>
      </c>
      <c r="B35" t="s">
        <v>321</v>
      </c>
      <c r="C35" t="s">
        <v>365</v>
      </c>
      <c r="D35" t="s">
        <v>347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>
      <c r="A36" t="s">
        <v>24</v>
      </c>
      <c r="B36" t="s">
        <v>322</v>
      </c>
      <c r="C36" t="s">
        <v>366</v>
      </c>
      <c r="D36" t="s">
        <v>347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>
      <c r="A37" t="s">
        <v>323</v>
      </c>
      <c r="C37" t="s">
        <v>367</v>
      </c>
    </row>
    <row r="38" spans="1:36">
      <c r="A38" t="s">
        <v>211</v>
      </c>
      <c r="C38" t="s">
        <v>368</v>
      </c>
    </row>
    <row r="39" spans="1:36">
      <c r="A39" t="s">
        <v>148</v>
      </c>
      <c r="B39" t="s">
        <v>324</v>
      </c>
      <c r="C39" t="s">
        <v>369</v>
      </c>
      <c r="D39" t="s">
        <v>347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>
      <c r="A40" t="s">
        <v>152</v>
      </c>
      <c r="B40" t="s">
        <v>325</v>
      </c>
      <c r="C40" t="s">
        <v>370</v>
      </c>
      <c r="D40" t="s">
        <v>347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>
      <c r="A41" t="s">
        <v>217</v>
      </c>
      <c r="B41" t="s">
        <v>326</v>
      </c>
      <c r="C41" t="s">
        <v>371</v>
      </c>
      <c r="D41" t="s">
        <v>347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>
      <c r="A42" t="s">
        <v>220</v>
      </c>
      <c r="C42" t="s">
        <v>372</v>
      </c>
    </row>
    <row r="43" spans="1:36">
      <c r="A43" t="s">
        <v>160</v>
      </c>
      <c r="B43" t="s">
        <v>327</v>
      </c>
      <c r="C43" t="s">
        <v>373</v>
      </c>
      <c r="D43" t="s">
        <v>347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>
      <c r="A44" t="s">
        <v>163</v>
      </c>
      <c r="B44" t="s">
        <v>328</v>
      </c>
      <c r="C44" t="s">
        <v>374</v>
      </c>
      <c r="D44" t="s">
        <v>347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>
      <c r="A45" t="s">
        <v>166</v>
      </c>
      <c r="B45" t="s">
        <v>329</v>
      </c>
      <c r="C45" t="s">
        <v>375</v>
      </c>
      <c r="D45" t="s">
        <v>347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>
      <c r="A46" t="s">
        <v>169</v>
      </c>
      <c r="B46" t="s">
        <v>330</v>
      </c>
      <c r="C46" t="s">
        <v>376</v>
      </c>
      <c r="D46" t="s">
        <v>347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>
      <c r="A47" t="s">
        <v>172</v>
      </c>
      <c r="B47" t="s">
        <v>331</v>
      </c>
      <c r="C47" t="s">
        <v>377</v>
      </c>
      <c r="D47" t="s">
        <v>347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>
      <c r="A48" t="s">
        <v>175</v>
      </c>
      <c r="B48" t="s">
        <v>332</v>
      </c>
      <c r="C48" t="s">
        <v>378</v>
      </c>
      <c r="D48" t="s">
        <v>347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>
      <c r="A49" t="s">
        <v>178</v>
      </c>
      <c r="B49" t="s">
        <v>333</v>
      </c>
      <c r="C49" t="s">
        <v>379</v>
      </c>
      <c r="D49" t="s">
        <v>347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>
      <c r="A50" t="s">
        <v>181</v>
      </c>
      <c r="B50" t="s">
        <v>334</v>
      </c>
      <c r="C50" t="s">
        <v>380</v>
      </c>
      <c r="D50" t="s">
        <v>347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>
      <c r="A51" t="s">
        <v>184</v>
      </c>
      <c r="B51" t="s">
        <v>335</v>
      </c>
      <c r="C51" t="s">
        <v>381</v>
      </c>
      <c r="D51" t="s">
        <v>347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>
      <c r="A52" t="s">
        <v>187</v>
      </c>
      <c r="B52" t="s">
        <v>336</v>
      </c>
      <c r="C52" t="s">
        <v>382</v>
      </c>
      <c r="D52" t="s">
        <v>347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>
      <c r="A53" t="s">
        <v>190</v>
      </c>
      <c r="B53" t="s">
        <v>337</v>
      </c>
      <c r="C53" t="s">
        <v>383</v>
      </c>
      <c r="D53" t="s">
        <v>347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>
      <c r="A54" t="s">
        <v>193</v>
      </c>
      <c r="B54" t="s">
        <v>338</v>
      </c>
      <c r="C54" t="s">
        <v>384</v>
      </c>
      <c r="D54" t="s">
        <v>347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>
      <c r="A55" t="s">
        <v>195</v>
      </c>
      <c r="B55" t="s">
        <v>339</v>
      </c>
      <c r="C55" t="s">
        <v>385</v>
      </c>
      <c r="D55" t="s">
        <v>347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>
      <c r="A56" t="s">
        <v>198</v>
      </c>
      <c r="B56" t="s">
        <v>340</v>
      </c>
      <c r="C56" t="s">
        <v>386</v>
      </c>
      <c r="D56" t="s">
        <v>347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>
      <c r="A57" t="s">
        <v>250</v>
      </c>
      <c r="B57" t="s">
        <v>341</v>
      </c>
      <c r="C57" t="s">
        <v>387</v>
      </c>
      <c r="D57" t="s">
        <v>347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>
      <c r="A58" t="s">
        <v>22</v>
      </c>
      <c r="B58" t="s">
        <v>342</v>
      </c>
      <c r="C58" t="s">
        <v>388</v>
      </c>
      <c r="D58" t="s">
        <v>347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>
      <c r="A59" t="s">
        <v>21</v>
      </c>
      <c r="B59" t="s">
        <v>343</v>
      </c>
      <c r="C59" t="s">
        <v>389</v>
      </c>
      <c r="D59" t="s">
        <v>347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/>
  <sheetData>
    <row r="1" spans="1:11">
      <c r="A1" t="s">
        <v>905</v>
      </c>
    </row>
    <row r="2" spans="1:11">
      <c r="A2" t="s">
        <v>906</v>
      </c>
    </row>
    <row r="3" spans="1:11">
      <c r="A3" t="s">
        <v>907</v>
      </c>
    </row>
    <row r="4" spans="1:11">
      <c r="A4" t="s">
        <v>139</v>
      </c>
    </row>
    <row r="5" spans="1:11">
      <c r="A5" t="s">
        <v>908</v>
      </c>
      <c r="B5" t="s">
        <v>909</v>
      </c>
      <c r="C5" t="s">
        <v>910</v>
      </c>
      <c r="D5" t="s">
        <v>911</v>
      </c>
      <c r="E5" t="s">
        <v>912</v>
      </c>
      <c r="F5" t="s">
        <v>913</v>
      </c>
      <c r="G5" t="s">
        <v>914</v>
      </c>
      <c r="H5" t="s">
        <v>915</v>
      </c>
      <c r="I5" t="s">
        <v>916</v>
      </c>
      <c r="J5" t="s">
        <v>917</v>
      </c>
      <c r="K5" t="s">
        <v>918</v>
      </c>
    </row>
    <row r="6" spans="1:11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/>
  <sheetData>
    <row r="1" spans="1:36" ht="15" customHeight="1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143</v>
      </c>
    </row>
    <row r="11" spans="1:36">
      <c r="A11" t="s">
        <v>390</v>
      </c>
    </row>
    <row r="12" spans="1:36">
      <c r="A12" t="s">
        <v>391</v>
      </c>
    </row>
    <row r="13" spans="1:36">
      <c r="A13" t="s">
        <v>392</v>
      </c>
    </row>
    <row r="14" spans="1:36">
      <c r="A14" t="s">
        <v>139</v>
      </c>
    </row>
    <row r="15" spans="1:36">
      <c r="B15" t="s">
        <v>140</v>
      </c>
      <c r="C15" t="s">
        <v>141</v>
      </c>
      <c r="D15" t="s">
        <v>142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143</v>
      </c>
    </row>
    <row r="16" spans="1:36">
      <c r="A16" t="s">
        <v>41</v>
      </c>
      <c r="C16" t="s">
        <v>643</v>
      </c>
    </row>
    <row r="17" spans="1:36">
      <c r="A17" t="s">
        <v>393</v>
      </c>
      <c r="C17" t="s">
        <v>644</v>
      </c>
    </row>
    <row r="18" spans="1:36">
      <c r="A18" t="s">
        <v>394</v>
      </c>
      <c r="C18" t="s">
        <v>645</v>
      </c>
    </row>
    <row r="19" spans="1:36">
      <c r="A19" t="s">
        <v>395</v>
      </c>
      <c r="B19" t="s">
        <v>396</v>
      </c>
      <c r="C19" t="s">
        <v>646</v>
      </c>
      <c r="D19" t="s">
        <v>647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>
      <c r="A20" t="s">
        <v>397</v>
      </c>
      <c r="B20" t="s">
        <v>398</v>
      </c>
      <c r="C20" t="s">
        <v>648</v>
      </c>
      <c r="D20" t="s">
        <v>647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>
      <c r="A21" t="s">
        <v>399</v>
      </c>
      <c r="B21" t="s">
        <v>400</v>
      </c>
      <c r="C21" t="s">
        <v>649</v>
      </c>
      <c r="D21" t="s">
        <v>647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>
      <c r="A22" t="s">
        <v>401</v>
      </c>
      <c r="B22" t="s">
        <v>402</v>
      </c>
      <c r="C22" t="s">
        <v>650</v>
      </c>
      <c r="D22" t="s">
        <v>647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>
      <c r="A23" t="s">
        <v>403</v>
      </c>
      <c r="B23" t="s">
        <v>404</v>
      </c>
      <c r="C23" t="s">
        <v>651</v>
      </c>
      <c r="D23" t="s">
        <v>647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>
      <c r="A24" t="s">
        <v>275</v>
      </c>
      <c r="B24" t="s">
        <v>405</v>
      </c>
      <c r="C24" t="s">
        <v>652</v>
      </c>
      <c r="D24" t="s">
        <v>647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>
      <c r="A25" t="s">
        <v>406</v>
      </c>
      <c r="B25" t="s">
        <v>407</v>
      </c>
      <c r="C25" t="s">
        <v>653</v>
      </c>
      <c r="D25" t="s">
        <v>647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>
      <c r="A26" t="s">
        <v>408</v>
      </c>
      <c r="B26" t="s">
        <v>409</v>
      </c>
      <c r="C26" t="s">
        <v>654</v>
      </c>
      <c r="D26" t="s">
        <v>647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>
      <c r="A27" t="s">
        <v>287</v>
      </c>
      <c r="B27" t="s">
        <v>410</v>
      </c>
      <c r="C27" t="s">
        <v>655</v>
      </c>
      <c r="D27" t="s">
        <v>647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>
      <c r="A28" t="s">
        <v>411</v>
      </c>
      <c r="B28" t="s">
        <v>412</v>
      </c>
      <c r="C28" t="s">
        <v>656</v>
      </c>
      <c r="D28" t="s">
        <v>647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>
      <c r="A29" t="s">
        <v>413</v>
      </c>
      <c r="C29" t="s">
        <v>657</v>
      </c>
    </row>
    <row r="30" spans="1:36">
      <c r="A30" t="s">
        <v>395</v>
      </c>
      <c r="B30" t="s">
        <v>414</v>
      </c>
      <c r="C30" t="s">
        <v>658</v>
      </c>
      <c r="D30" t="s">
        <v>647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>
      <c r="A31" t="s">
        <v>397</v>
      </c>
      <c r="B31" t="s">
        <v>415</v>
      </c>
      <c r="C31" t="s">
        <v>659</v>
      </c>
      <c r="D31" t="s">
        <v>647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>
      <c r="A32" t="s">
        <v>399</v>
      </c>
      <c r="B32" t="s">
        <v>416</v>
      </c>
      <c r="C32" t="s">
        <v>660</v>
      </c>
      <c r="D32" t="s">
        <v>647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>
      <c r="A33" t="s">
        <v>401</v>
      </c>
      <c r="B33" t="s">
        <v>417</v>
      </c>
      <c r="C33" t="s">
        <v>661</v>
      </c>
      <c r="D33" t="s">
        <v>647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>
      <c r="A34" t="s">
        <v>403</v>
      </c>
      <c r="B34" t="s">
        <v>418</v>
      </c>
      <c r="C34" t="s">
        <v>662</v>
      </c>
      <c r="D34" t="s">
        <v>647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>
      <c r="A35" t="s">
        <v>275</v>
      </c>
      <c r="B35" t="s">
        <v>419</v>
      </c>
      <c r="C35" t="s">
        <v>663</v>
      </c>
      <c r="D35" t="s">
        <v>647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>
      <c r="A36" t="s">
        <v>406</v>
      </c>
      <c r="B36" t="s">
        <v>420</v>
      </c>
      <c r="C36" t="s">
        <v>664</v>
      </c>
      <c r="D36" t="s">
        <v>647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>
      <c r="A37" t="s">
        <v>408</v>
      </c>
      <c r="B37" t="s">
        <v>421</v>
      </c>
      <c r="C37" t="s">
        <v>665</v>
      </c>
      <c r="D37" t="s">
        <v>647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>
      <c r="A38" t="s">
        <v>287</v>
      </c>
      <c r="B38" t="s">
        <v>422</v>
      </c>
      <c r="C38" t="s">
        <v>666</v>
      </c>
      <c r="D38" t="s">
        <v>647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>
      <c r="A39" t="s">
        <v>423</v>
      </c>
      <c r="B39" t="s">
        <v>424</v>
      </c>
      <c r="C39" t="s">
        <v>667</v>
      </c>
      <c r="D39" t="s">
        <v>647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>
      <c r="A40" t="s">
        <v>425</v>
      </c>
      <c r="C40" t="s">
        <v>668</v>
      </c>
    </row>
    <row r="41" spans="1:36">
      <c r="A41" t="s">
        <v>395</v>
      </c>
      <c r="B41" t="s">
        <v>426</v>
      </c>
      <c r="C41" t="s">
        <v>669</v>
      </c>
      <c r="D41" t="s">
        <v>647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>
      <c r="A42" t="s">
        <v>397</v>
      </c>
      <c r="B42" t="s">
        <v>427</v>
      </c>
      <c r="C42" t="s">
        <v>670</v>
      </c>
      <c r="D42" t="s">
        <v>647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>
      <c r="A43" t="s">
        <v>399</v>
      </c>
      <c r="B43" t="s">
        <v>428</v>
      </c>
      <c r="C43" t="s">
        <v>671</v>
      </c>
      <c r="D43" t="s">
        <v>647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>
      <c r="A44" t="s">
        <v>401</v>
      </c>
      <c r="B44" t="s">
        <v>429</v>
      </c>
      <c r="C44" t="s">
        <v>672</v>
      </c>
      <c r="D44" t="s">
        <v>647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>
      <c r="A45" t="s">
        <v>403</v>
      </c>
      <c r="B45" t="s">
        <v>430</v>
      </c>
      <c r="C45" t="s">
        <v>673</v>
      </c>
      <c r="D45" t="s">
        <v>647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>
      <c r="A46" t="s">
        <v>275</v>
      </c>
      <c r="B46" t="s">
        <v>431</v>
      </c>
      <c r="C46" t="s">
        <v>674</v>
      </c>
      <c r="D46" t="s">
        <v>647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>
      <c r="A47" t="s">
        <v>406</v>
      </c>
      <c r="B47" t="s">
        <v>432</v>
      </c>
      <c r="C47" t="s">
        <v>675</v>
      </c>
      <c r="D47" t="s">
        <v>647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>
      <c r="A48" t="s">
        <v>408</v>
      </c>
      <c r="B48" t="s">
        <v>433</v>
      </c>
      <c r="C48" t="s">
        <v>676</v>
      </c>
      <c r="D48" t="s">
        <v>647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>
      <c r="A49" t="s">
        <v>287</v>
      </c>
      <c r="B49" t="s">
        <v>434</v>
      </c>
      <c r="C49" t="s">
        <v>677</v>
      </c>
      <c r="D49" t="s">
        <v>647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>
      <c r="A50" t="s">
        <v>435</v>
      </c>
      <c r="B50" t="s">
        <v>436</v>
      </c>
      <c r="C50" t="s">
        <v>678</v>
      </c>
      <c r="D50" t="s">
        <v>647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>
      <c r="A51" t="s">
        <v>437</v>
      </c>
      <c r="B51" t="s">
        <v>438</v>
      </c>
      <c r="C51" t="s">
        <v>679</v>
      </c>
      <c r="D51" t="s">
        <v>647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>
      <c r="A52" t="s">
        <v>439</v>
      </c>
      <c r="C52" t="s">
        <v>680</v>
      </c>
    </row>
    <row r="53" spans="1:36">
      <c r="A53" t="s">
        <v>394</v>
      </c>
      <c r="C53" t="s">
        <v>681</v>
      </c>
    </row>
    <row r="54" spans="1:36">
      <c r="A54" t="s">
        <v>395</v>
      </c>
      <c r="B54" t="s">
        <v>440</v>
      </c>
      <c r="C54" t="s">
        <v>682</v>
      </c>
      <c r="D54" t="s">
        <v>683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>
      <c r="A55" t="s">
        <v>397</v>
      </c>
      <c r="B55" t="s">
        <v>441</v>
      </c>
      <c r="C55" t="s">
        <v>684</v>
      </c>
      <c r="D55" t="s">
        <v>683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>
      <c r="A56" t="s">
        <v>399</v>
      </c>
      <c r="B56" t="s">
        <v>442</v>
      </c>
      <c r="C56" t="s">
        <v>685</v>
      </c>
      <c r="D56" t="s">
        <v>683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>
      <c r="A57" t="s">
        <v>401</v>
      </c>
      <c r="B57" t="s">
        <v>443</v>
      </c>
      <c r="C57" t="s">
        <v>686</v>
      </c>
      <c r="D57" t="s">
        <v>683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>
      <c r="A58" t="s">
        <v>403</v>
      </c>
      <c r="B58" t="s">
        <v>444</v>
      </c>
      <c r="C58" t="s">
        <v>687</v>
      </c>
      <c r="D58" t="s">
        <v>683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>
      <c r="A59" t="s">
        <v>275</v>
      </c>
      <c r="B59" t="s">
        <v>445</v>
      </c>
      <c r="C59" t="s">
        <v>688</v>
      </c>
      <c r="D59" t="s">
        <v>683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>
      <c r="A60" t="s">
        <v>406</v>
      </c>
      <c r="B60" t="s">
        <v>446</v>
      </c>
      <c r="C60" t="s">
        <v>689</v>
      </c>
      <c r="D60" t="s">
        <v>683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>
      <c r="A61" t="s">
        <v>408</v>
      </c>
      <c r="B61" t="s">
        <v>447</v>
      </c>
      <c r="C61" t="s">
        <v>690</v>
      </c>
      <c r="D61" t="s">
        <v>683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>
      <c r="A62" t="s">
        <v>287</v>
      </c>
      <c r="B62" t="s">
        <v>448</v>
      </c>
      <c r="C62" t="s">
        <v>691</v>
      </c>
      <c r="D62" t="s">
        <v>683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>
      <c r="A63" t="s">
        <v>411</v>
      </c>
      <c r="B63" t="s">
        <v>449</v>
      </c>
      <c r="C63" t="s">
        <v>692</v>
      </c>
      <c r="D63" t="s">
        <v>683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>
      <c r="A64" t="s">
        <v>413</v>
      </c>
      <c r="C64" t="s">
        <v>693</v>
      </c>
    </row>
    <row r="65" spans="1:36">
      <c r="A65" t="s">
        <v>395</v>
      </c>
      <c r="B65" t="s">
        <v>450</v>
      </c>
      <c r="C65" t="s">
        <v>694</v>
      </c>
      <c r="D65" t="s">
        <v>683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>
      <c r="A66" t="s">
        <v>397</v>
      </c>
      <c r="B66" t="s">
        <v>451</v>
      </c>
      <c r="C66" t="s">
        <v>695</v>
      </c>
      <c r="D66" t="s">
        <v>683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>
      <c r="A67" t="s">
        <v>399</v>
      </c>
      <c r="B67" t="s">
        <v>452</v>
      </c>
      <c r="C67" t="s">
        <v>696</v>
      </c>
      <c r="D67" t="s">
        <v>683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>
      <c r="A68" t="s">
        <v>401</v>
      </c>
      <c r="B68" t="s">
        <v>453</v>
      </c>
      <c r="C68" t="s">
        <v>697</v>
      </c>
      <c r="D68" t="s">
        <v>683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>
      <c r="A69" t="s">
        <v>403</v>
      </c>
      <c r="B69" t="s">
        <v>454</v>
      </c>
      <c r="C69" t="s">
        <v>698</v>
      </c>
      <c r="D69" t="s">
        <v>683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>
      <c r="A70" t="s">
        <v>275</v>
      </c>
      <c r="B70" t="s">
        <v>455</v>
      </c>
      <c r="C70" t="s">
        <v>699</v>
      </c>
      <c r="D70" t="s">
        <v>683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>
      <c r="A71" t="s">
        <v>406</v>
      </c>
      <c r="B71" t="s">
        <v>456</v>
      </c>
      <c r="C71" t="s">
        <v>700</v>
      </c>
      <c r="D71" t="s">
        <v>683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>
      <c r="A72" t="s">
        <v>408</v>
      </c>
      <c r="B72" t="s">
        <v>457</v>
      </c>
      <c r="C72" t="s">
        <v>701</v>
      </c>
      <c r="D72" t="s">
        <v>683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>
      <c r="A73" t="s">
        <v>287</v>
      </c>
      <c r="B73" t="s">
        <v>458</v>
      </c>
      <c r="C73" t="s">
        <v>702</v>
      </c>
      <c r="D73" t="s">
        <v>683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>
      <c r="A74" t="s">
        <v>423</v>
      </c>
      <c r="B74" t="s">
        <v>459</v>
      </c>
      <c r="C74" t="s">
        <v>703</v>
      </c>
      <c r="D74" t="s">
        <v>683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>
      <c r="A75" t="s">
        <v>425</v>
      </c>
      <c r="C75" t="s">
        <v>704</v>
      </c>
    </row>
    <row r="76" spans="1:36">
      <c r="A76" t="s">
        <v>395</v>
      </c>
      <c r="B76" t="s">
        <v>460</v>
      </c>
      <c r="C76" t="s">
        <v>705</v>
      </c>
      <c r="D76" t="s">
        <v>683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>
      <c r="A77" t="s">
        <v>397</v>
      </c>
      <c r="B77" t="s">
        <v>461</v>
      </c>
      <c r="C77" t="s">
        <v>706</v>
      </c>
      <c r="D77" t="s">
        <v>683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>
      <c r="A78" t="s">
        <v>399</v>
      </c>
      <c r="B78" t="s">
        <v>462</v>
      </c>
      <c r="C78" t="s">
        <v>707</v>
      </c>
      <c r="D78" t="s">
        <v>683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>
      <c r="A79" t="s">
        <v>401</v>
      </c>
      <c r="B79" t="s">
        <v>463</v>
      </c>
      <c r="C79" t="s">
        <v>708</v>
      </c>
      <c r="D79" t="s">
        <v>683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>
      <c r="A80" t="s">
        <v>403</v>
      </c>
      <c r="B80" t="s">
        <v>464</v>
      </c>
      <c r="C80" t="s">
        <v>709</v>
      </c>
      <c r="D80" t="s">
        <v>683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>
      <c r="A81" t="s">
        <v>275</v>
      </c>
      <c r="B81" t="s">
        <v>465</v>
      </c>
      <c r="C81" t="s">
        <v>710</v>
      </c>
      <c r="D81" t="s">
        <v>683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>
      <c r="A82" t="s">
        <v>406</v>
      </c>
      <c r="B82" t="s">
        <v>466</v>
      </c>
      <c r="C82" t="s">
        <v>711</v>
      </c>
      <c r="D82" t="s">
        <v>683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>
      <c r="A83" t="s">
        <v>408</v>
      </c>
      <c r="B83" t="s">
        <v>467</v>
      </c>
      <c r="C83" t="s">
        <v>712</v>
      </c>
      <c r="D83" t="s">
        <v>683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>
      <c r="A84" t="s">
        <v>287</v>
      </c>
      <c r="B84" t="s">
        <v>468</v>
      </c>
      <c r="C84" t="s">
        <v>713</v>
      </c>
      <c r="D84" t="s">
        <v>683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>
      <c r="A85" t="s">
        <v>435</v>
      </c>
      <c r="B85" t="s">
        <v>469</v>
      </c>
      <c r="C85" t="s">
        <v>714</v>
      </c>
      <c r="D85" t="s">
        <v>683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>
      <c r="A86" t="s">
        <v>394</v>
      </c>
      <c r="B86" t="s">
        <v>470</v>
      </c>
      <c r="C86" t="s">
        <v>715</v>
      </c>
    </row>
    <row r="87" spans="1:36">
      <c r="A87" t="s">
        <v>395</v>
      </c>
      <c r="B87" t="s">
        <v>471</v>
      </c>
      <c r="C87" t="s">
        <v>716</v>
      </c>
      <c r="D87" t="s">
        <v>683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>
      <c r="A88" t="s">
        <v>397</v>
      </c>
      <c r="B88" t="s">
        <v>472</v>
      </c>
      <c r="C88" t="s">
        <v>717</v>
      </c>
      <c r="D88" t="s">
        <v>683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>
      <c r="A89" t="s">
        <v>399</v>
      </c>
      <c r="B89" t="s">
        <v>473</v>
      </c>
      <c r="C89" t="s">
        <v>718</v>
      </c>
      <c r="D89" t="s">
        <v>683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>
      <c r="A90" t="s">
        <v>401</v>
      </c>
      <c r="B90" t="s">
        <v>474</v>
      </c>
      <c r="C90" t="s">
        <v>719</v>
      </c>
      <c r="D90" t="s">
        <v>683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>
      <c r="A91" t="s">
        <v>403</v>
      </c>
      <c r="B91" t="s">
        <v>475</v>
      </c>
      <c r="C91" t="s">
        <v>720</v>
      </c>
      <c r="D91" t="s">
        <v>683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>
      <c r="A92" t="s">
        <v>275</v>
      </c>
      <c r="B92" t="s">
        <v>476</v>
      </c>
      <c r="C92" t="s">
        <v>721</v>
      </c>
      <c r="D92" t="s">
        <v>683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>
      <c r="A93" t="s">
        <v>406</v>
      </c>
      <c r="B93" t="s">
        <v>477</v>
      </c>
      <c r="C93" t="s">
        <v>722</v>
      </c>
      <c r="D93" t="s">
        <v>683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>
      <c r="A94" t="s">
        <v>408</v>
      </c>
      <c r="B94" t="s">
        <v>478</v>
      </c>
      <c r="C94" t="s">
        <v>723</v>
      </c>
      <c r="D94" t="s">
        <v>683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>
      <c r="A95" t="s">
        <v>287</v>
      </c>
      <c r="B95" t="s">
        <v>479</v>
      </c>
      <c r="C95" t="s">
        <v>724</v>
      </c>
      <c r="D95" t="s">
        <v>683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>
      <c r="A96" t="s">
        <v>480</v>
      </c>
      <c r="B96" t="s">
        <v>481</v>
      </c>
      <c r="C96" t="s">
        <v>725</v>
      </c>
      <c r="D96" t="s">
        <v>683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>
      <c r="A97" t="s">
        <v>482</v>
      </c>
      <c r="C97" t="s">
        <v>726</v>
      </c>
    </row>
    <row r="98" spans="1:36">
      <c r="A98" t="s">
        <v>394</v>
      </c>
      <c r="C98" t="s">
        <v>727</v>
      </c>
    </row>
    <row r="99" spans="1:36">
      <c r="A99" t="s">
        <v>395</v>
      </c>
      <c r="B99" t="s">
        <v>483</v>
      </c>
      <c r="C99" t="s">
        <v>728</v>
      </c>
      <c r="D99" t="s">
        <v>729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>
      <c r="A100" t="s">
        <v>397</v>
      </c>
      <c r="B100" t="s">
        <v>484</v>
      </c>
      <c r="C100" t="s">
        <v>730</v>
      </c>
      <c r="D100" t="s">
        <v>731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>
      <c r="A101" t="s">
        <v>399</v>
      </c>
      <c r="B101" t="s">
        <v>485</v>
      </c>
      <c r="C101" t="s">
        <v>732</v>
      </c>
      <c r="D101" t="s">
        <v>731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>
      <c r="A102" t="s">
        <v>401</v>
      </c>
      <c r="B102" t="s">
        <v>486</v>
      </c>
      <c r="C102" t="s">
        <v>733</v>
      </c>
      <c r="D102" t="s">
        <v>731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>
      <c r="A103" t="s">
        <v>403</v>
      </c>
      <c r="B103" t="s">
        <v>487</v>
      </c>
      <c r="C103" t="s">
        <v>734</v>
      </c>
      <c r="D103" t="s">
        <v>731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>
      <c r="A104" t="s">
        <v>275</v>
      </c>
      <c r="B104" t="s">
        <v>488</v>
      </c>
      <c r="C104" t="s">
        <v>735</v>
      </c>
      <c r="D104" t="s">
        <v>729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>
      <c r="A105" t="s">
        <v>406</v>
      </c>
      <c r="B105" t="s">
        <v>489</v>
      </c>
      <c r="C105" t="s">
        <v>736</v>
      </c>
      <c r="D105" t="s">
        <v>729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>
      <c r="A106" t="s">
        <v>408</v>
      </c>
      <c r="B106" t="s">
        <v>490</v>
      </c>
      <c r="C106" t="s">
        <v>737</v>
      </c>
      <c r="D106" t="s">
        <v>731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>
      <c r="A107" t="s">
        <v>287</v>
      </c>
      <c r="B107" t="s">
        <v>491</v>
      </c>
      <c r="C107" t="s">
        <v>738</v>
      </c>
      <c r="D107" t="s">
        <v>729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>
      <c r="A108" t="s">
        <v>492</v>
      </c>
      <c r="B108" t="s">
        <v>493</v>
      </c>
      <c r="C108" t="s">
        <v>739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>
      <c r="A109" t="s">
        <v>413</v>
      </c>
      <c r="C109" t="s">
        <v>740</v>
      </c>
    </row>
    <row r="110" spans="1:36">
      <c r="A110" t="s">
        <v>395</v>
      </c>
      <c r="B110" t="s">
        <v>494</v>
      </c>
      <c r="C110" t="s">
        <v>741</v>
      </c>
      <c r="D110" t="s">
        <v>729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>
      <c r="A111" t="s">
        <v>397</v>
      </c>
      <c r="B111" t="s">
        <v>495</v>
      </c>
      <c r="C111" t="s">
        <v>742</v>
      </c>
      <c r="D111" t="s">
        <v>731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>
      <c r="A112" t="s">
        <v>399</v>
      </c>
      <c r="B112" t="s">
        <v>496</v>
      </c>
      <c r="C112" t="s">
        <v>743</v>
      </c>
      <c r="D112" t="s">
        <v>731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>
      <c r="A113" t="s">
        <v>401</v>
      </c>
      <c r="B113" t="s">
        <v>497</v>
      </c>
      <c r="C113" t="s">
        <v>744</v>
      </c>
      <c r="D113" t="s">
        <v>731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>
      <c r="A114" t="s">
        <v>403</v>
      </c>
      <c r="B114" t="s">
        <v>498</v>
      </c>
      <c r="C114" t="s">
        <v>745</v>
      </c>
      <c r="D114" t="s">
        <v>746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>
      <c r="A115" t="s">
        <v>275</v>
      </c>
      <c r="B115" t="s">
        <v>499</v>
      </c>
      <c r="C115" t="s">
        <v>747</v>
      </c>
      <c r="D115" t="s">
        <v>731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>
      <c r="A116" t="s">
        <v>406</v>
      </c>
      <c r="B116" t="s">
        <v>500</v>
      </c>
      <c r="C116" t="s">
        <v>748</v>
      </c>
      <c r="D116" t="s">
        <v>731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>
      <c r="A117" t="s">
        <v>408</v>
      </c>
      <c r="B117" t="s">
        <v>501</v>
      </c>
      <c r="C117" t="s">
        <v>749</v>
      </c>
      <c r="D117" t="s">
        <v>731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>
      <c r="A118" t="s">
        <v>287</v>
      </c>
      <c r="B118" t="s">
        <v>502</v>
      </c>
      <c r="C118" t="s">
        <v>750</v>
      </c>
      <c r="D118" t="s">
        <v>731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>
      <c r="A119" t="s">
        <v>503</v>
      </c>
      <c r="B119" t="s">
        <v>504</v>
      </c>
      <c r="C119" t="s">
        <v>751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>
      <c r="A120" t="s">
        <v>425</v>
      </c>
      <c r="C120" t="s">
        <v>752</v>
      </c>
    </row>
    <row r="121" spans="1:36">
      <c r="A121" t="s">
        <v>395</v>
      </c>
      <c r="B121" t="s">
        <v>505</v>
      </c>
      <c r="C121" t="s">
        <v>753</v>
      </c>
      <c r="D121" t="s">
        <v>729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>
      <c r="A122" t="s">
        <v>397</v>
      </c>
      <c r="B122" t="s">
        <v>506</v>
      </c>
      <c r="C122" t="s">
        <v>754</v>
      </c>
      <c r="D122" t="s">
        <v>731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>
      <c r="A123" t="s">
        <v>399</v>
      </c>
      <c r="B123" t="s">
        <v>507</v>
      </c>
      <c r="C123" t="s">
        <v>755</v>
      </c>
      <c r="D123" t="s">
        <v>731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>
      <c r="A124" t="s">
        <v>401</v>
      </c>
      <c r="B124" t="s">
        <v>508</v>
      </c>
      <c r="C124" t="s">
        <v>756</v>
      </c>
      <c r="D124" t="s">
        <v>729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>
      <c r="A125" t="s">
        <v>403</v>
      </c>
      <c r="B125" t="s">
        <v>509</v>
      </c>
      <c r="C125" t="s">
        <v>757</v>
      </c>
      <c r="D125" t="s">
        <v>731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>
      <c r="A126" t="s">
        <v>275</v>
      </c>
      <c r="B126" t="s">
        <v>510</v>
      </c>
      <c r="C126" t="s">
        <v>758</v>
      </c>
      <c r="D126" t="s">
        <v>729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>
      <c r="A127" t="s">
        <v>406</v>
      </c>
      <c r="B127" t="s">
        <v>511</v>
      </c>
      <c r="C127" t="s">
        <v>759</v>
      </c>
      <c r="D127" t="s">
        <v>729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>
      <c r="A128" t="s">
        <v>408</v>
      </c>
      <c r="B128" t="s">
        <v>512</v>
      </c>
      <c r="C128" t="s">
        <v>760</v>
      </c>
      <c r="D128" t="s">
        <v>731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>
      <c r="A129" t="s">
        <v>287</v>
      </c>
      <c r="B129" t="s">
        <v>513</v>
      </c>
      <c r="C129" t="s">
        <v>761</v>
      </c>
      <c r="D129" t="s">
        <v>729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>
      <c r="A130" t="s">
        <v>514</v>
      </c>
      <c r="B130" t="s">
        <v>515</v>
      </c>
      <c r="C130" t="s">
        <v>762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>
      <c r="A131" t="s">
        <v>516</v>
      </c>
      <c r="B131" t="s">
        <v>517</v>
      </c>
      <c r="C131" t="s">
        <v>763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>
      <c r="A132" t="s">
        <v>518</v>
      </c>
      <c r="C132" t="s">
        <v>764</v>
      </c>
    </row>
    <row r="133" spans="1:36">
      <c r="A133" t="s">
        <v>394</v>
      </c>
      <c r="C133" t="s">
        <v>765</v>
      </c>
    </row>
    <row r="134" spans="1:36">
      <c r="A134" t="s">
        <v>395</v>
      </c>
      <c r="B134" t="s">
        <v>519</v>
      </c>
      <c r="C134" t="s">
        <v>766</v>
      </c>
      <c r="D134" t="s">
        <v>347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>
      <c r="A135" t="s">
        <v>397</v>
      </c>
      <c r="B135" t="s">
        <v>520</v>
      </c>
      <c r="C135" t="s">
        <v>767</v>
      </c>
      <c r="D135" t="s">
        <v>347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>
      <c r="A136" t="s">
        <v>399</v>
      </c>
      <c r="B136" t="s">
        <v>521</v>
      </c>
      <c r="C136" t="s">
        <v>768</v>
      </c>
      <c r="D136" t="s">
        <v>347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>
      <c r="A137" t="s">
        <v>401</v>
      </c>
      <c r="B137" t="s">
        <v>522</v>
      </c>
      <c r="C137" t="s">
        <v>769</v>
      </c>
      <c r="D137" t="s">
        <v>347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>
      <c r="A138" t="s">
        <v>403</v>
      </c>
      <c r="B138" t="s">
        <v>523</v>
      </c>
      <c r="C138" t="s">
        <v>770</v>
      </c>
      <c r="D138" t="s">
        <v>347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>
      <c r="A139" t="s">
        <v>275</v>
      </c>
      <c r="B139" t="s">
        <v>524</v>
      </c>
      <c r="C139" t="s">
        <v>771</v>
      </c>
      <c r="D139" t="s">
        <v>347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>
      <c r="A140" t="s">
        <v>406</v>
      </c>
      <c r="B140" t="s">
        <v>525</v>
      </c>
      <c r="C140" t="s">
        <v>772</v>
      </c>
      <c r="D140" t="s">
        <v>347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>
      <c r="A141" t="s">
        <v>408</v>
      </c>
      <c r="B141" t="s">
        <v>526</v>
      </c>
      <c r="C141" t="s">
        <v>773</v>
      </c>
      <c r="D141" t="s">
        <v>347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>
      <c r="A142" t="s">
        <v>287</v>
      </c>
      <c r="B142" t="s">
        <v>527</v>
      </c>
      <c r="C142" t="s">
        <v>774</v>
      </c>
      <c r="D142" t="s">
        <v>347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>
      <c r="A143" t="s">
        <v>411</v>
      </c>
      <c r="B143" t="s">
        <v>528</v>
      </c>
      <c r="C143" t="s">
        <v>775</v>
      </c>
      <c r="D143" t="s">
        <v>347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>
      <c r="A144" t="s">
        <v>413</v>
      </c>
      <c r="C144" t="s">
        <v>776</v>
      </c>
    </row>
    <row r="145" spans="1:36">
      <c r="A145" t="s">
        <v>395</v>
      </c>
      <c r="B145" t="s">
        <v>529</v>
      </c>
      <c r="C145" t="s">
        <v>777</v>
      </c>
      <c r="D145" t="s">
        <v>347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>
      <c r="A146" t="s">
        <v>397</v>
      </c>
      <c r="B146" t="s">
        <v>530</v>
      </c>
      <c r="C146" t="s">
        <v>778</v>
      </c>
      <c r="D146" t="s">
        <v>347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>
      <c r="A147" t="s">
        <v>399</v>
      </c>
      <c r="B147" t="s">
        <v>531</v>
      </c>
      <c r="C147" t="s">
        <v>779</v>
      </c>
      <c r="D147" t="s">
        <v>347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>
      <c r="A148" t="s">
        <v>401</v>
      </c>
      <c r="B148" t="s">
        <v>532</v>
      </c>
      <c r="C148" t="s">
        <v>780</v>
      </c>
      <c r="D148" t="s">
        <v>347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>
      <c r="A149" t="s">
        <v>403</v>
      </c>
      <c r="B149" t="s">
        <v>533</v>
      </c>
      <c r="C149" t="s">
        <v>781</v>
      </c>
      <c r="D149" t="s">
        <v>347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>
      <c r="A150" t="s">
        <v>275</v>
      </c>
      <c r="B150" t="s">
        <v>534</v>
      </c>
      <c r="C150" t="s">
        <v>782</v>
      </c>
      <c r="D150" t="s">
        <v>347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>
      <c r="A151" t="s">
        <v>406</v>
      </c>
      <c r="B151" t="s">
        <v>535</v>
      </c>
      <c r="C151" t="s">
        <v>783</v>
      </c>
      <c r="D151" t="s">
        <v>347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>
      <c r="A152" t="s">
        <v>408</v>
      </c>
      <c r="B152" t="s">
        <v>536</v>
      </c>
      <c r="C152" t="s">
        <v>784</v>
      </c>
      <c r="D152" t="s">
        <v>347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>
      <c r="A153" t="s">
        <v>287</v>
      </c>
      <c r="B153" t="s">
        <v>537</v>
      </c>
      <c r="C153" t="s">
        <v>785</v>
      </c>
      <c r="D153" t="s">
        <v>347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>
      <c r="A154" t="s">
        <v>423</v>
      </c>
      <c r="B154" t="s">
        <v>538</v>
      </c>
      <c r="C154" t="s">
        <v>786</v>
      </c>
      <c r="D154" t="s">
        <v>347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>
      <c r="A155" t="s">
        <v>425</v>
      </c>
      <c r="C155" t="s">
        <v>787</v>
      </c>
    </row>
    <row r="156" spans="1:36">
      <c r="A156" t="s">
        <v>395</v>
      </c>
      <c r="B156" t="s">
        <v>539</v>
      </c>
      <c r="C156" t="s">
        <v>788</v>
      </c>
      <c r="D156" t="s">
        <v>347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>
      <c r="A157" t="s">
        <v>397</v>
      </c>
      <c r="B157" t="s">
        <v>540</v>
      </c>
      <c r="C157" t="s">
        <v>789</v>
      </c>
      <c r="D157" t="s">
        <v>347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>
      <c r="A158" t="s">
        <v>399</v>
      </c>
      <c r="B158" t="s">
        <v>541</v>
      </c>
      <c r="C158" t="s">
        <v>790</v>
      </c>
      <c r="D158" t="s">
        <v>347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>
      <c r="A159" t="s">
        <v>401</v>
      </c>
      <c r="B159" t="s">
        <v>542</v>
      </c>
      <c r="C159" t="s">
        <v>791</v>
      </c>
      <c r="D159" t="s">
        <v>347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>
      <c r="A160" t="s">
        <v>403</v>
      </c>
      <c r="B160" t="s">
        <v>543</v>
      </c>
      <c r="C160" t="s">
        <v>792</v>
      </c>
      <c r="D160" t="s">
        <v>347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>
      <c r="A161" t="s">
        <v>275</v>
      </c>
      <c r="B161" t="s">
        <v>544</v>
      </c>
      <c r="C161" t="s">
        <v>793</v>
      </c>
      <c r="D161" t="s">
        <v>347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>
      <c r="A162" t="s">
        <v>406</v>
      </c>
      <c r="B162" t="s">
        <v>545</v>
      </c>
      <c r="C162" t="s">
        <v>794</v>
      </c>
      <c r="D162" t="s">
        <v>347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>
      <c r="A163" t="s">
        <v>408</v>
      </c>
      <c r="B163" t="s">
        <v>546</v>
      </c>
      <c r="C163" t="s">
        <v>795</v>
      </c>
      <c r="D163" t="s">
        <v>347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>
      <c r="A164" t="s">
        <v>287</v>
      </c>
      <c r="B164" t="s">
        <v>547</v>
      </c>
      <c r="C164" t="s">
        <v>796</v>
      </c>
      <c r="D164" t="s">
        <v>347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>
      <c r="A165" t="s">
        <v>435</v>
      </c>
      <c r="B165" t="s">
        <v>548</v>
      </c>
      <c r="C165" t="s">
        <v>797</v>
      </c>
      <c r="D165" t="s">
        <v>347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>
      <c r="A166" t="s">
        <v>21</v>
      </c>
      <c r="B166" t="s">
        <v>549</v>
      </c>
      <c r="C166" t="s">
        <v>798</v>
      </c>
      <c r="D166" t="s">
        <v>347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>
      <c r="A167" t="s">
        <v>40</v>
      </c>
      <c r="C167" t="s">
        <v>799</v>
      </c>
    </row>
    <row r="168" spans="1:36">
      <c r="A168" t="s">
        <v>482</v>
      </c>
      <c r="C168" t="s">
        <v>800</v>
      </c>
    </row>
    <row r="169" spans="1:36">
      <c r="A169" t="s">
        <v>394</v>
      </c>
      <c r="C169" t="s">
        <v>801</v>
      </c>
    </row>
    <row r="170" spans="1:36">
      <c r="A170" t="s">
        <v>395</v>
      </c>
      <c r="B170" t="s">
        <v>550</v>
      </c>
      <c r="C170" t="s">
        <v>802</v>
      </c>
      <c r="D170" t="s">
        <v>729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>
      <c r="A171" t="s">
        <v>397</v>
      </c>
      <c r="B171" t="s">
        <v>551</v>
      </c>
      <c r="C171" t="s">
        <v>803</v>
      </c>
      <c r="D171" t="s">
        <v>731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>
      <c r="A172" t="s">
        <v>399</v>
      </c>
      <c r="B172" t="s">
        <v>552</v>
      </c>
      <c r="C172" t="s">
        <v>804</v>
      </c>
      <c r="D172" t="s">
        <v>731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>
      <c r="A173" t="s">
        <v>401</v>
      </c>
      <c r="B173" t="s">
        <v>553</v>
      </c>
      <c r="C173" t="s">
        <v>805</v>
      </c>
      <c r="D173" t="s">
        <v>731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>
      <c r="A174" t="s">
        <v>403</v>
      </c>
      <c r="B174" t="s">
        <v>554</v>
      </c>
      <c r="C174" t="s">
        <v>806</v>
      </c>
      <c r="D174" t="s">
        <v>731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>
      <c r="A175" t="s">
        <v>275</v>
      </c>
      <c r="B175" t="s">
        <v>555</v>
      </c>
      <c r="C175" t="s">
        <v>807</v>
      </c>
      <c r="D175" t="s">
        <v>729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>
      <c r="A176" t="s">
        <v>406</v>
      </c>
      <c r="B176" t="s">
        <v>556</v>
      </c>
      <c r="C176" t="s">
        <v>808</v>
      </c>
      <c r="D176" t="s">
        <v>729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>
      <c r="A177" t="s">
        <v>408</v>
      </c>
      <c r="B177" t="s">
        <v>557</v>
      </c>
      <c r="C177" t="s">
        <v>809</v>
      </c>
      <c r="D177" t="s">
        <v>731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>
      <c r="A178" t="s">
        <v>287</v>
      </c>
      <c r="B178" t="s">
        <v>558</v>
      </c>
      <c r="C178" t="s">
        <v>810</v>
      </c>
      <c r="D178" t="s">
        <v>729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>
      <c r="A179" t="s">
        <v>492</v>
      </c>
      <c r="B179" t="s">
        <v>559</v>
      </c>
      <c r="C179" t="s">
        <v>811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>
      <c r="A180" t="s">
        <v>413</v>
      </c>
      <c r="C180" t="s">
        <v>812</v>
      </c>
    </row>
    <row r="181" spans="1:36">
      <c r="A181" t="s">
        <v>395</v>
      </c>
      <c r="B181" t="s">
        <v>560</v>
      </c>
      <c r="C181" t="s">
        <v>813</v>
      </c>
      <c r="D181" t="s">
        <v>729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>
      <c r="A182" t="s">
        <v>397</v>
      </c>
      <c r="B182" t="s">
        <v>561</v>
      </c>
      <c r="C182" t="s">
        <v>814</v>
      </c>
      <c r="D182" t="s">
        <v>731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>
      <c r="A183" t="s">
        <v>399</v>
      </c>
      <c r="B183" t="s">
        <v>562</v>
      </c>
      <c r="C183" t="s">
        <v>815</v>
      </c>
      <c r="D183" t="s">
        <v>731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>
      <c r="A184" t="s">
        <v>401</v>
      </c>
      <c r="B184" t="s">
        <v>563</v>
      </c>
      <c r="C184" t="s">
        <v>816</v>
      </c>
      <c r="D184" t="s">
        <v>731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>
      <c r="A185" t="s">
        <v>403</v>
      </c>
      <c r="B185" t="s">
        <v>564</v>
      </c>
      <c r="C185" t="s">
        <v>817</v>
      </c>
      <c r="D185" t="s">
        <v>746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>
      <c r="A186" t="s">
        <v>275</v>
      </c>
      <c r="B186" t="s">
        <v>565</v>
      </c>
      <c r="C186" t="s">
        <v>818</v>
      </c>
      <c r="D186" t="s">
        <v>731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>
      <c r="A187" t="s">
        <v>406</v>
      </c>
      <c r="B187" t="s">
        <v>566</v>
      </c>
      <c r="C187" t="s">
        <v>819</v>
      </c>
      <c r="D187" t="s">
        <v>731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>
      <c r="A188" t="s">
        <v>408</v>
      </c>
      <c r="B188" t="s">
        <v>567</v>
      </c>
      <c r="C188" t="s">
        <v>820</v>
      </c>
      <c r="D188" t="s">
        <v>731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>
      <c r="A189" t="s">
        <v>287</v>
      </c>
      <c r="B189" t="s">
        <v>568</v>
      </c>
      <c r="C189" t="s">
        <v>821</v>
      </c>
      <c r="D189" t="s">
        <v>731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>
      <c r="A190" t="s">
        <v>503</v>
      </c>
      <c r="B190" t="s">
        <v>569</v>
      </c>
      <c r="C190" t="s">
        <v>822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>
      <c r="A191" t="s">
        <v>425</v>
      </c>
      <c r="C191" t="s">
        <v>823</v>
      </c>
    </row>
    <row r="192" spans="1:36">
      <c r="A192" t="s">
        <v>395</v>
      </c>
      <c r="B192" t="s">
        <v>570</v>
      </c>
      <c r="C192" t="s">
        <v>824</v>
      </c>
      <c r="D192" t="s">
        <v>729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>
      <c r="A193" t="s">
        <v>397</v>
      </c>
      <c r="B193" t="s">
        <v>571</v>
      </c>
      <c r="C193" t="s">
        <v>825</v>
      </c>
      <c r="D193" t="s">
        <v>731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>
      <c r="A194" t="s">
        <v>399</v>
      </c>
      <c r="B194" t="s">
        <v>572</v>
      </c>
      <c r="C194" t="s">
        <v>826</v>
      </c>
      <c r="D194" t="s">
        <v>731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>
      <c r="A195" t="s">
        <v>401</v>
      </c>
      <c r="B195" t="s">
        <v>573</v>
      </c>
      <c r="C195" t="s">
        <v>827</v>
      </c>
      <c r="D195" t="s">
        <v>729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>
      <c r="A196" t="s">
        <v>403</v>
      </c>
      <c r="B196" t="s">
        <v>574</v>
      </c>
      <c r="C196" t="s">
        <v>828</v>
      </c>
      <c r="D196" t="s">
        <v>731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>
      <c r="A197" t="s">
        <v>275</v>
      </c>
      <c r="B197" t="s">
        <v>575</v>
      </c>
      <c r="C197" t="s">
        <v>829</v>
      </c>
      <c r="D197" t="s">
        <v>729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>
      <c r="A198" t="s">
        <v>406</v>
      </c>
      <c r="B198" t="s">
        <v>576</v>
      </c>
      <c r="C198" t="s">
        <v>830</v>
      </c>
      <c r="D198" t="s">
        <v>729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>
      <c r="A199" t="s">
        <v>408</v>
      </c>
      <c r="B199" t="s">
        <v>577</v>
      </c>
      <c r="C199" t="s">
        <v>831</v>
      </c>
      <c r="D199" t="s">
        <v>731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>
      <c r="A200" t="s">
        <v>287</v>
      </c>
      <c r="B200" t="s">
        <v>578</v>
      </c>
      <c r="C200" t="s">
        <v>832</v>
      </c>
      <c r="D200" t="s">
        <v>729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>
      <c r="A201" t="s">
        <v>514</v>
      </c>
      <c r="B201" t="s">
        <v>579</v>
      </c>
      <c r="C201" t="s">
        <v>833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>
      <c r="A202" t="s">
        <v>516</v>
      </c>
      <c r="B202" t="s">
        <v>580</v>
      </c>
      <c r="C202" t="s">
        <v>834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>
      <c r="A203" t="s">
        <v>581</v>
      </c>
      <c r="C203" t="s">
        <v>835</v>
      </c>
    </row>
    <row r="204" spans="1:36">
      <c r="A204" t="s">
        <v>394</v>
      </c>
      <c r="C204" t="s">
        <v>836</v>
      </c>
    </row>
    <row r="205" spans="1:36">
      <c r="A205" t="s">
        <v>395</v>
      </c>
      <c r="B205" t="s">
        <v>582</v>
      </c>
      <c r="C205" t="s">
        <v>837</v>
      </c>
      <c r="D205" t="s">
        <v>151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>
      <c r="A206" t="s">
        <v>397</v>
      </c>
      <c r="B206" t="s">
        <v>583</v>
      </c>
      <c r="C206" t="s">
        <v>838</v>
      </c>
      <c r="D206" t="s">
        <v>151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>
      <c r="A207" t="s">
        <v>399</v>
      </c>
      <c r="B207" t="s">
        <v>584</v>
      </c>
      <c r="C207" t="s">
        <v>839</v>
      </c>
      <c r="D207" t="s">
        <v>151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>
      <c r="A208" t="s">
        <v>401</v>
      </c>
      <c r="B208" t="s">
        <v>585</v>
      </c>
      <c r="C208" t="s">
        <v>840</v>
      </c>
      <c r="D208" t="s">
        <v>151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>
      <c r="A209" t="s">
        <v>403</v>
      </c>
      <c r="B209" t="s">
        <v>586</v>
      </c>
      <c r="C209" t="s">
        <v>841</v>
      </c>
      <c r="D209" t="s">
        <v>151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>
      <c r="A210" t="s">
        <v>275</v>
      </c>
      <c r="B210" t="s">
        <v>587</v>
      </c>
      <c r="C210" t="s">
        <v>842</v>
      </c>
      <c r="D210" t="s">
        <v>151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>
      <c r="A211" t="s">
        <v>406</v>
      </c>
      <c r="B211" t="s">
        <v>588</v>
      </c>
      <c r="C211" t="s">
        <v>843</v>
      </c>
      <c r="D211" t="s">
        <v>151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>
      <c r="A212" t="s">
        <v>408</v>
      </c>
      <c r="B212" t="s">
        <v>589</v>
      </c>
      <c r="C212" t="s">
        <v>844</v>
      </c>
      <c r="D212" t="s">
        <v>151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>
      <c r="A213" t="s">
        <v>287</v>
      </c>
      <c r="B213" t="s">
        <v>590</v>
      </c>
      <c r="C213" t="s">
        <v>845</v>
      </c>
      <c r="D213" t="s">
        <v>151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>
      <c r="A214" t="s">
        <v>411</v>
      </c>
      <c r="B214" t="s">
        <v>591</v>
      </c>
      <c r="C214" t="s">
        <v>846</v>
      </c>
      <c r="D214" t="s">
        <v>151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>
      <c r="A215" t="s">
        <v>413</v>
      </c>
      <c r="C215" t="s">
        <v>847</v>
      </c>
    </row>
    <row r="216" spans="1:36">
      <c r="A216" t="s">
        <v>395</v>
      </c>
      <c r="B216" t="s">
        <v>592</v>
      </c>
      <c r="C216" t="s">
        <v>848</v>
      </c>
      <c r="D216" t="s">
        <v>151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>
      <c r="A217" t="s">
        <v>397</v>
      </c>
      <c r="B217" t="s">
        <v>593</v>
      </c>
      <c r="C217" t="s">
        <v>849</v>
      </c>
      <c r="D217" t="s">
        <v>151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>
      <c r="A218" t="s">
        <v>399</v>
      </c>
      <c r="B218" t="s">
        <v>594</v>
      </c>
      <c r="C218" t="s">
        <v>850</v>
      </c>
      <c r="D218" t="s">
        <v>151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>
      <c r="A219" t="s">
        <v>401</v>
      </c>
      <c r="B219" t="s">
        <v>595</v>
      </c>
      <c r="C219" t="s">
        <v>851</v>
      </c>
      <c r="D219" t="s">
        <v>151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>
      <c r="A220" t="s">
        <v>403</v>
      </c>
      <c r="B220" t="s">
        <v>596</v>
      </c>
      <c r="C220" t="s">
        <v>852</v>
      </c>
      <c r="D220" t="s">
        <v>151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>
      <c r="A221" t="s">
        <v>275</v>
      </c>
      <c r="B221" t="s">
        <v>597</v>
      </c>
      <c r="C221" t="s">
        <v>853</v>
      </c>
      <c r="D221" t="s">
        <v>151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>
      <c r="A222" t="s">
        <v>406</v>
      </c>
      <c r="B222" t="s">
        <v>598</v>
      </c>
      <c r="C222" t="s">
        <v>854</v>
      </c>
      <c r="D222" t="s">
        <v>151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>
      <c r="A223" t="s">
        <v>408</v>
      </c>
      <c r="B223" t="s">
        <v>599</v>
      </c>
      <c r="C223" t="s">
        <v>855</v>
      </c>
      <c r="D223" t="s">
        <v>151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>
      <c r="A224" t="s">
        <v>287</v>
      </c>
      <c r="B224" t="s">
        <v>600</v>
      </c>
      <c r="C224" t="s">
        <v>856</v>
      </c>
      <c r="D224" t="s">
        <v>151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>
      <c r="A225" t="s">
        <v>423</v>
      </c>
      <c r="B225" t="s">
        <v>601</v>
      </c>
      <c r="C225" t="s">
        <v>857</v>
      </c>
      <c r="D225" t="s">
        <v>151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>
      <c r="A226" t="s">
        <v>425</v>
      </c>
      <c r="C226" t="s">
        <v>858</v>
      </c>
    </row>
    <row r="227" spans="1:36">
      <c r="A227" t="s">
        <v>395</v>
      </c>
      <c r="B227" t="s">
        <v>602</v>
      </c>
      <c r="C227" t="s">
        <v>859</v>
      </c>
      <c r="D227" t="s">
        <v>151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>
      <c r="A228" t="s">
        <v>397</v>
      </c>
      <c r="B228" t="s">
        <v>603</v>
      </c>
      <c r="C228" t="s">
        <v>860</v>
      </c>
      <c r="D228" t="s">
        <v>151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>
      <c r="A229" t="s">
        <v>399</v>
      </c>
      <c r="B229" t="s">
        <v>604</v>
      </c>
      <c r="C229" t="s">
        <v>861</v>
      </c>
      <c r="D229" t="s">
        <v>151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>
      <c r="A230" t="s">
        <v>401</v>
      </c>
      <c r="B230" t="s">
        <v>605</v>
      </c>
      <c r="C230" t="s">
        <v>862</v>
      </c>
      <c r="D230" t="s">
        <v>151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>
      <c r="A231" t="s">
        <v>403</v>
      </c>
      <c r="B231" t="s">
        <v>606</v>
      </c>
      <c r="C231" t="s">
        <v>863</v>
      </c>
      <c r="D231" t="s">
        <v>151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>
      <c r="A232" t="s">
        <v>275</v>
      </c>
      <c r="B232" t="s">
        <v>607</v>
      </c>
      <c r="C232" t="s">
        <v>864</v>
      </c>
      <c r="D232" t="s">
        <v>151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>
      <c r="A233" t="s">
        <v>406</v>
      </c>
      <c r="B233" t="s">
        <v>608</v>
      </c>
      <c r="C233" t="s">
        <v>865</v>
      </c>
      <c r="D233" t="s">
        <v>151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>
      <c r="A234" t="s">
        <v>408</v>
      </c>
      <c r="B234" t="s">
        <v>609</v>
      </c>
      <c r="C234" t="s">
        <v>866</v>
      </c>
      <c r="D234" t="s">
        <v>151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>
      <c r="A235" t="s">
        <v>287</v>
      </c>
      <c r="B235" t="s">
        <v>610</v>
      </c>
      <c r="C235" t="s">
        <v>867</v>
      </c>
      <c r="D235" t="s">
        <v>151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>
      <c r="A236" t="s">
        <v>435</v>
      </c>
      <c r="B236" t="s">
        <v>611</v>
      </c>
      <c r="C236" t="s">
        <v>868</v>
      </c>
      <c r="D236" t="s">
        <v>151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>
      <c r="A237" t="s">
        <v>263</v>
      </c>
      <c r="B237" t="s">
        <v>612</v>
      </c>
      <c r="C237" t="s">
        <v>869</v>
      </c>
      <c r="D237" t="s">
        <v>151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>
      <c r="A238" t="s">
        <v>39</v>
      </c>
      <c r="C238" t="s">
        <v>870</v>
      </c>
    </row>
    <row r="239" spans="1:36">
      <c r="A239" t="s">
        <v>613</v>
      </c>
      <c r="B239" t="s">
        <v>614</v>
      </c>
      <c r="C239" t="s">
        <v>871</v>
      </c>
      <c r="D239" t="s">
        <v>872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>
      <c r="A240" t="s">
        <v>615</v>
      </c>
      <c r="B240" t="s">
        <v>616</v>
      </c>
      <c r="C240" t="s">
        <v>873</v>
      </c>
      <c r="D240" t="s">
        <v>874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>
      <c r="A241" t="s">
        <v>617</v>
      </c>
      <c r="C241" t="s">
        <v>875</v>
      </c>
    </row>
    <row r="242" spans="1:36">
      <c r="A242" t="s">
        <v>618</v>
      </c>
      <c r="B242" t="s">
        <v>619</v>
      </c>
      <c r="C242" t="s">
        <v>876</v>
      </c>
      <c r="D242" t="s">
        <v>683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>
      <c r="A243" t="s">
        <v>620</v>
      </c>
      <c r="B243" t="s">
        <v>621</v>
      </c>
      <c r="C243" t="s">
        <v>877</v>
      </c>
      <c r="D243" t="s">
        <v>683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>
      <c r="A244" t="s">
        <v>622</v>
      </c>
      <c r="B244" t="s">
        <v>623</v>
      </c>
      <c r="C244" t="s">
        <v>878</v>
      </c>
      <c r="D244" t="s">
        <v>683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>
      <c r="A245" t="s">
        <v>624</v>
      </c>
      <c r="B245" t="s">
        <v>625</v>
      </c>
      <c r="C245" t="s">
        <v>879</v>
      </c>
      <c r="D245" t="s">
        <v>683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>
      <c r="A246" t="s">
        <v>38</v>
      </c>
      <c r="C246" t="s">
        <v>880</v>
      </c>
    </row>
    <row r="247" spans="1:36">
      <c r="A247" t="s">
        <v>626</v>
      </c>
      <c r="B247" t="s">
        <v>627</v>
      </c>
      <c r="C247" t="s">
        <v>881</v>
      </c>
      <c r="D247" t="s">
        <v>872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>
      <c r="A248" t="s">
        <v>615</v>
      </c>
      <c r="B248" t="s">
        <v>628</v>
      </c>
      <c r="C248" t="s">
        <v>882</v>
      </c>
      <c r="D248" t="s">
        <v>874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>
      <c r="A249" t="s">
        <v>617</v>
      </c>
      <c r="C249" t="s">
        <v>883</v>
      </c>
    </row>
    <row r="250" spans="1:36">
      <c r="A250" t="s">
        <v>618</v>
      </c>
      <c r="B250" t="s">
        <v>629</v>
      </c>
      <c r="C250" t="s">
        <v>884</v>
      </c>
      <c r="D250" t="s">
        <v>683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>
      <c r="A251" t="s">
        <v>620</v>
      </c>
      <c r="B251" t="s">
        <v>630</v>
      </c>
      <c r="C251" t="s">
        <v>885</v>
      </c>
      <c r="D251" t="s">
        <v>683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>
      <c r="A252" t="s">
        <v>622</v>
      </c>
      <c r="B252" t="s">
        <v>631</v>
      </c>
      <c r="C252" t="s">
        <v>886</v>
      </c>
      <c r="D252" t="s">
        <v>683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>
      <c r="A253" t="s">
        <v>624</v>
      </c>
      <c r="B253" t="s">
        <v>632</v>
      </c>
      <c r="C253" t="s">
        <v>887</v>
      </c>
      <c r="D253" t="s">
        <v>683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>
      <c r="A254" t="s">
        <v>37</v>
      </c>
      <c r="C254" t="s">
        <v>888</v>
      </c>
    </row>
    <row r="255" spans="1:36">
      <c r="A255" t="s">
        <v>633</v>
      </c>
      <c r="B255" t="s">
        <v>634</v>
      </c>
      <c r="C255" t="s">
        <v>889</v>
      </c>
      <c r="D255" t="s">
        <v>890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>
      <c r="A256" t="s">
        <v>635</v>
      </c>
      <c r="B256" t="s">
        <v>636</v>
      </c>
      <c r="C256" t="s">
        <v>891</v>
      </c>
      <c r="D256" t="s">
        <v>890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>
      <c r="A257" t="s">
        <v>637</v>
      </c>
      <c r="B257" t="s">
        <v>638</v>
      </c>
      <c r="C257" t="s">
        <v>892</v>
      </c>
      <c r="D257" t="s">
        <v>890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>
      <c r="A258" t="s">
        <v>617</v>
      </c>
      <c r="C258" t="s">
        <v>893</v>
      </c>
    </row>
    <row r="259" spans="1:36">
      <c r="A259" t="s">
        <v>618</v>
      </c>
      <c r="B259" t="s">
        <v>639</v>
      </c>
      <c r="C259" t="s">
        <v>894</v>
      </c>
      <c r="D259" t="s">
        <v>683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>
      <c r="A260" t="s">
        <v>620</v>
      </c>
      <c r="B260" t="s">
        <v>640</v>
      </c>
      <c r="C260" t="s">
        <v>895</v>
      </c>
      <c r="D260" t="s">
        <v>683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>
      <c r="A261" t="s">
        <v>622</v>
      </c>
      <c r="B261" t="s">
        <v>641</v>
      </c>
      <c r="C261" t="s">
        <v>896</v>
      </c>
      <c r="D261" t="s">
        <v>683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>
      <c r="A262" t="s">
        <v>624</v>
      </c>
      <c r="B262" t="s">
        <v>642</v>
      </c>
      <c r="C262" t="s">
        <v>897</v>
      </c>
      <c r="D262" t="s">
        <v>683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sqref="A1:H7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>
      <c r="A1" s="25" t="s">
        <v>124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120</v>
      </c>
      <c r="H1" s="4" t="s">
        <v>121</v>
      </c>
    </row>
    <row r="2" spans="1:10">
      <c r="A2" s="1" t="s">
        <v>12</v>
      </c>
      <c r="B2" s="5">
        <v>878899.00000000012</v>
      </c>
      <c r="C2" s="5">
        <v>97967</v>
      </c>
      <c r="D2" s="5">
        <v>254657419</v>
      </c>
      <c r="E2" s="5">
        <v>1084721</v>
      </c>
      <c r="F2" s="5">
        <v>608975</v>
      </c>
      <c r="G2" s="5">
        <v>82014.999999999985</v>
      </c>
      <c r="H2" s="5">
        <v>7638</v>
      </c>
      <c r="J2" s="5"/>
    </row>
    <row r="3" spans="1:10">
      <c r="A3" s="1" t="s">
        <v>13</v>
      </c>
      <c r="B3" s="5">
        <v>300</v>
      </c>
      <c r="C3" s="5">
        <v>142618.8307345309</v>
      </c>
      <c r="D3" s="5">
        <v>100403.17008274974</v>
      </c>
      <c r="E3" s="5">
        <v>760039.90490723506</v>
      </c>
      <c r="F3" s="5">
        <v>0</v>
      </c>
      <c r="G3" s="5">
        <v>7242.0778798241154</v>
      </c>
      <c r="H3" s="5">
        <v>85.609939732677148</v>
      </c>
      <c r="I3" s="5"/>
      <c r="J3" s="24"/>
    </row>
    <row r="4" spans="1:10">
      <c r="A4" s="1" t="s">
        <v>14</v>
      </c>
      <c r="B4" s="5">
        <v>0</v>
      </c>
      <c r="C4" s="5">
        <v>0</v>
      </c>
      <c r="D4" s="5">
        <v>0</v>
      </c>
      <c r="E4" s="5">
        <v>5561.7944340000004</v>
      </c>
      <c r="F4" s="5">
        <v>0</v>
      </c>
      <c r="G4" s="5">
        <v>0</v>
      </c>
      <c r="H4" s="5">
        <v>0</v>
      </c>
    </row>
    <row r="5" spans="1:10">
      <c r="A5" s="1" t="s">
        <v>15</v>
      </c>
      <c r="B5" s="5">
        <v>2563.6060360683009</v>
      </c>
      <c r="C5" s="5">
        <v>0</v>
      </c>
      <c r="D5" s="5">
        <v>0</v>
      </c>
      <c r="E5" s="5">
        <v>173.39396393169866</v>
      </c>
      <c r="F5" s="5">
        <v>0</v>
      </c>
      <c r="G5" s="5">
        <v>0</v>
      </c>
      <c r="H5" s="5">
        <v>0</v>
      </c>
    </row>
    <row r="6" spans="1:10">
      <c r="A6" s="1" t="s">
        <v>16</v>
      </c>
      <c r="B6" s="5">
        <v>0</v>
      </c>
      <c r="C6" s="5">
        <v>0</v>
      </c>
      <c r="D6" s="5">
        <v>10280629.278619969</v>
      </c>
      <c r="E6" s="5">
        <v>2424370.5267950557</v>
      </c>
      <c r="F6" s="5">
        <v>0</v>
      </c>
      <c r="G6" s="5">
        <v>0</v>
      </c>
      <c r="H6" s="5">
        <v>0</v>
      </c>
    </row>
    <row r="7" spans="1:10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/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>
      <c r="A1" s="25" t="s">
        <v>124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120</v>
      </c>
      <c r="H1" s="4" t="s">
        <v>121</v>
      </c>
    </row>
    <row r="2" spans="1:10">
      <c r="A2" s="1" t="s">
        <v>12</v>
      </c>
      <c r="B2" s="5">
        <v>1500.7950000000001</v>
      </c>
      <c r="C2" s="5">
        <v>15152.819</v>
      </c>
      <c r="D2" s="5">
        <v>12396598.304</v>
      </c>
      <c r="E2" s="5">
        <v>10118227.405999999</v>
      </c>
      <c r="F2" s="5">
        <v>2848.8989999999999</v>
      </c>
      <c r="G2" s="5">
        <v>5509.268</v>
      </c>
      <c r="H2" s="5">
        <v>286</v>
      </c>
      <c r="I2" s="24"/>
      <c r="J2" s="5"/>
    </row>
    <row r="3" spans="1:10">
      <c r="A3" s="1" t="s">
        <v>13</v>
      </c>
      <c r="B3" s="5">
        <v>113</v>
      </c>
      <c r="C3" s="5">
        <v>44406</v>
      </c>
      <c r="D3" s="5">
        <v>47628</v>
      </c>
      <c r="E3" s="5">
        <v>4927361</v>
      </c>
      <c r="F3" s="5">
        <v>501.00000000000006</v>
      </c>
      <c r="G3" s="5">
        <v>3747</v>
      </c>
      <c r="H3" s="5">
        <v>297</v>
      </c>
      <c r="J3" s="5"/>
    </row>
    <row r="4" spans="1:10">
      <c r="A4" s="1" t="s">
        <v>14</v>
      </c>
      <c r="B4" s="5">
        <v>0</v>
      </c>
      <c r="C4" s="5">
        <v>0</v>
      </c>
      <c r="D4" s="5">
        <v>0</v>
      </c>
      <c r="E4" s="5">
        <v>1152.675293</v>
      </c>
      <c r="F4" s="5">
        <v>0</v>
      </c>
      <c r="G4" s="5">
        <v>0</v>
      </c>
      <c r="H4" s="5">
        <v>0</v>
      </c>
    </row>
    <row r="5" spans="1:10">
      <c r="A5" s="1" t="s">
        <v>15</v>
      </c>
      <c r="B5" s="5">
        <v>0</v>
      </c>
      <c r="C5" s="5">
        <v>0</v>
      </c>
      <c r="D5" s="5">
        <v>0</v>
      </c>
      <c r="E5" s="5">
        <v>24937.136094674559</v>
      </c>
      <c r="F5" s="5">
        <v>0</v>
      </c>
      <c r="G5" s="5">
        <v>0</v>
      </c>
      <c r="H5" s="5">
        <v>0</v>
      </c>
    </row>
    <row r="6" spans="1:10">
      <c r="A6" s="1" t="s">
        <v>16</v>
      </c>
      <c r="B6" s="5">
        <v>0</v>
      </c>
      <c r="C6" s="5">
        <v>0</v>
      </c>
      <c r="D6" s="5">
        <v>0</v>
      </c>
      <c r="E6" s="5">
        <v>10524</v>
      </c>
      <c r="F6" s="5">
        <v>0</v>
      </c>
      <c r="G6" s="5">
        <v>0</v>
      </c>
      <c r="H6" s="5">
        <v>0</v>
      </c>
    </row>
    <row r="7" spans="1:10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topLeftCell="A90" zoomScale="85" zoomScaleNormal="85" workbookViewId="0">
      <selection activeCell="A27" sqref="A27:XFD138"/>
    </sheetView>
  </sheetViews>
  <sheetFormatPr defaultColWidth="9.140625" defaultRowHeight="15"/>
  <cols>
    <col min="1" max="1" width="58.28515625" customWidth="1"/>
    <col min="6" max="6" width="13" customWidth="1"/>
    <col min="7" max="7" width="14.28515625" customWidth="1"/>
  </cols>
  <sheetData>
    <row r="1" spans="1:14">
      <c r="A1" s="1" t="s">
        <v>63</v>
      </c>
    </row>
    <row r="2" spans="1:14">
      <c r="A2" s="15">
        <v>5</v>
      </c>
    </row>
    <row r="4" spans="1:14">
      <c r="A4" t="s">
        <v>58</v>
      </c>
    </row>
    <row r="5" spans="1:14">
      <c r="A5" t="s">
        <v>59</v>
      </c>
    </row>
    <row r="6" spans="1:14">
      <c r="A6" t="s">
        <v>60</v>
      </c>
    </row>
    <row r="7" spans="1:14">
      <c r="A7" t="s">
        <v>61</v>
      </c>
    </row>
    <row r="8" spans="1:14">
      <c r="A8" t="s">
        <v>62</v>
      </c>
    </row>
    <row r="10" spans="1:14">
      <c r="A10" s="1" t="s">
        <v>122</v>
      </c>
    </row>
    <row r="11" spans="1:14">
      <c r="A11" s="15">
        <v>4</v>
      </c>
    </row>
    <row r="13" spans="1:14">
      <c r="A13" t="s">
        <v>83</v>
      </c>
    </row>
    <row r="14" spans="1:14">
      <c r="A14" t="s">
        <v>84</v>
      </c>
    </row>
    <row r="15" spans="1:14">
      <c r="A15" t="s">
        <v>60</v>
      </c>
      <c r="N15" s="33"/>
    </row>
    <row r="16" spans="1:14">
      <c r="A16" t="s">
        <v>85</v>
      </c>
      <c r="N16" s="35"/>
    </row>
    <row r="17" spans="1:17">
      <c r="A17" t="s">
        <v>86</v>
      </c>
      <c r="N17" s="34"/>
      <c r="O17" s="36"/>
      <c r="P17" s="36"/>
      <c r="Q17" s="36"/>
    </row>
    <row r="18" spans="1:17">
      <c r="N18" s="36"/>
      <c r="O18" s="37"/>
      <c r="P18" s="37"/>
      <c r="Q18" s="37"/>
    </row>
    <row r="19" spans="1:17">
      <c r="A19" t="s">
        <v>87</v>
      </c>
      <c r="N19" s="36"/>
      <c r="O19" s="37"/>
      <c r="P19" s="37"/>
      <c r="Q19" s="37"/>
    </row>
    <row r="20" spans="1:17">
      <c r="A20" t="s">
        <v>88</v>
      </c>
      <c r="N20" s="36"/>
      <c r="O20" s="37"/>
      <c r="P20" s="37"/>
      <c r="Q20" s="37"/>
    </row>
    <row r="21" spans="1:17">
      <c r="A21" t="s">
        <v>89</v>
      </c>
      <c r="N21" s="36"/>
      <c r="O21" s="37"/>
      <c r="P21" s="37"/>
      <c r="Q21" s="37"/>
    </row>
    <row r="22" spans="1:17">
      <c r="A22" t="s">
        <v>90</v>
      </c>
      <c r="N22" s="36"/>
      <c r="O22" s="37"/>
      <c r="P22" s="37"/>
      <c r="Q22" s="37"/>
    </row>
    <row r="23" spans="1:17">
      <c r="A23" t="s">
        <v>91</v>
      </c>
      <c r="N23" s="36"/>
      <c r="O23" s="37"/>
      <c r="P23" s="37"/>
      <c r="Q23" s="37"/>
    </row>
    <row r="24" spans="1:17">
      <c r="A24" t="s">
        <v>92</v>
      </c>
      <c r="N24" s="36"/>
      <c r="O24" s="37"/>
      <c r="P24" s="37"/>
      <c r="Q24" s="37"/>
    </row>
    <row r="25" spans="1:17">
      <c r="A25" t="s">
        <v>93</v>
      </c>
      <c r="N25" s="36"/>
      <c r="O25" s="38"/>
      <c r="P25" s="37"/>
      <c r="Q25" s="37"/>
    </row>
    <row r="26" spans="1:17">
      <c r="N26" s="36"/>
      <c r="O26" s="38"/>
      <c r="P26" s="37"/>
      <c r="Q26" s="37"/>
    </row>
    <row r="27" spans="1:17">
      <c r="A27" s="1" t="s">
        <v>919</v>
      </c>
      <c r="N27" s="36"/>
      <c r="O27" s="38"/>
      <c r="P27" s="37"/>
      <c r="Q27" s="37"/>
    </row>
    <row r="28" spans="1:17">
      <c r="N28" s="36"/>
      <c r="O28" s="38"/>
      <c r="P28" s="37"/>
      <c r="Q28" s="37"/>
    </row>
    <row r="29" spans="1:17">
      <c r="A29" t="s">
        <v>934</v>
      </c>
      <c r="N29" s="36"/>
      <c r="O29" s="38"/>
      <c r="P29" s="37"/>
      <c r="Q29" s="37"/>
    </row>
    <row r="30" spans="1:17">
      <c r="N30" s="36"/>
      <c r="O30" s="38"/>
      <c r="P30" s="37"/>
      <c r="Q30" s="37"/>
    </row>
    <row r="31" spans="1:17">
      <c r="A31" s="28" t="s">
        <v>935</v>
      </c>
      <c r="N31" s="36"/>
      <c r="O31" s="38"/>
      <c r="P31" s="37"/>
      <c r="Q31" s="37"/>
    </row>
    <row r="32" spans="1:17">
      <c r="A32" s="28"/>
      <c r="B32" t="s">
        <v>936</v>
      </c>
      <c r="C32" t="s">
        <v>937</v>
      </c>
      <c r="D32" t="s">
        <v>938</v>
      </c>
      <c r="E32" t="s">
        <v>939</v>
      </c>
      <c r="N32" s="36"/>
      <c r="O32" s="38"/>
      <c r="P32" s="37"/>
      <c r="Q32" s="37"/>
    </row>
    <row r="33" spans="1:30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>
      <c r="N57" s="36"/>
      <c r="O57" s="38"/>
      <c r="P57" s="37"/>
      <c r="Q57" s="37"/>
    </row>
    <row r="58" spans="1:31">
      <c r="A58" t="s">
        <v>940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>
      <c r="A59" t="s">
        <v>941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>
      <c r="A61" t="s">
        <v>920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>
      <c r="A62" t="s">
        <v>942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>
      <c r="A63" t="s">
        <v>943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>
      <c r="A64" t="s">
        <v>944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>
      <c r="A65" t="s">
        <v>945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>
      <c r="A66" t="s">
        <v>946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>
      <c r="A67" t="s">
        <v>947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>
      <c r="A68" t="s">
        <v>948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>
      <c r="A70" t="s">
        <v>920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>
      <c r="A71" t="s">
        <v>949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>
      <c r="A72" t="s">
        <v>950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>
      <c r="A73" t="s">
        <v>951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>
      <c r="A74" t="s">
        <v>952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>
      <c r="A75" t="s">
        <v>953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>
      <c r="A76" t="s">
        <v>954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>
      <c r="A77" t="s">
        <v>955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>
      <c r="A79" t="s">
        <v>921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>
      <c r="A80" t="s">
        <v>922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>
      <c r="A81" t="s">
        <v>923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>
      <c r="A83" t="s">
        <v>921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>
      <c r="A84" t="s">
        <v>922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>
      <c r="A85" t="s">
        <v>923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>
      <c r="A87" s="1" t="s">
        <v>956</v>
      </c>
      <c r="B87" t="s">
        <v>957</v>
      </c>
    </row>
    <row r="89" spans="1:31">
      <c r="B89" t="s">
        <v>965</v>
      </c>
      <c r="C89" t="s">
        <v>966</v>
      </c>
    </row>
    <row r="90" spans="1:31">
      <c r="A90">
        <v>2021</v>
      </c>
      <c r="B90" s="47">
        <v>0.01</v>
      </c>
      <c r="C90" s="44">
        <f>B94/SUM(B94:B100)</f>
        <v>1.0567375886524823E-2</v>
      </c>
    </row>
    <row r="91" spans="1:31">
      <c r="A91">
        <v>2022</v>
      </c>
      <c r="B91" s="47">
        <v>0.02</v>
      </c>
      <c r="C91" s="44">
        <f>C94/SUM(C94:C100)</f>
        <v>1.6308663341138147E-2</v>
      </c>
    </row>
    <row r="93" spans="1:31">
      <c r="A93" t="s">
        <v>920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>
      <c r="A94" t="s">
        <v>958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>
      <c r="A95" t="s">
        <v>959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>
      <c r="A96" t="s">
        <v>960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>
      <c r="A97" t="s">
        <v>961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>
      <c r="A98" t="s">
        <v>962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>
      <c r="A99" t="s">
        <v>963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>
      <c r="A100" t="s">
        <v>964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>
      <c r="A102" t="s">
        <v>967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>
      <c r="A103" t="s">
        <v>968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>
      <c r="A104" t="s">
        <v>988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>
      <c r="A106" s="1" t="s">
        <v>969</v>
      </c>
    </row>
    <row r="108" spans="1:31">
      <c r="A108" s="13" t="s">
        <v>920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>
      <c r="A109" t="s">
        <v>970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>
      <c r="A110" t="s">
        <v>971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>
      <c r="A111" t="s">
        <v>972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>
      <c r="A112" t="s">
        <v>973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>
      <c r="A113" t="s">
        <v>974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>
      <c r="A114" t="s">
        <v>975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>
      <c r="A115" t="s">
        <v>976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>
      <c r="A117" t="s">
        <v>967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>
      <c r="A118" t="s">
        <v>977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>
      <c r="A119" t="s">
        <v>968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>
      <c r="A120" t="s">
        <v>978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>
      <c r="A122" s="1" t="s">
        <v>979</v>
      </c>
    </row>
    <row r="124" spans="1:31">
      <c r="A124" s="13" t="s">
        <v>920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>
      <c r="A125" t="s">
        <v>980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>
      <c r="A126" t="s">
        <v>981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>
      <c r="A127" t="s">
        <v>982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>
      <c r="A128" t="s">
        <v>983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>
      <c r="A129" t="s">
        <v>984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>
      <c r="A130" t="s">
        <v>985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>
      <c r="A131" t="s">
        <v>986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>
      <c r="A133" t="s">
        <v>967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>
      <c r="A134" t="s">
        <v>977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>
      <c r="A135" t="s">
        <v>968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>
      <c r="A136" t="s">
        <v>978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abSelected="1" topLeftCell="A8" workbookViewId="0">
      <selection activeCell="E32" sqref="E32"/>
    </sheetView>
  </sheetViews>
  <sheetFormatPr defaultColWidth="9.140625" defaultRowHeight="1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7" max="7" width="13.140625" customWidth="1"/>
    <col min="8" max="9" width="9.140625" customWidth="1"/>
    <col min="14" max="14" width="11.140625" customWidth="1"/>
  </cols>
  <sheetData>
    <row r="1" spans="1:38">
      <c r="A1" t="s">
        <v>98</v>
      </c>
      <c r="H1" s="16" t="s">
        <v>132</v>
      </c>
      <c r="I1" s="17"/>
      <c r="J1" s="18"/>
      <c r="K1" s="18"/>
      <c r="L1" s="18"/>
      <c r="N1" s="16" t="s">
        <v>131</v>
      </c>
      <c r="O1" s="17"/>
      <c r="P1" s="18"/>
      <c r="Q1" s="16" t="s">
        <v>987</v>
      </c>
      <c r="R1" s="17"/>
      <c r="T1" s="16" t="s">
        <v>989</v>
      </c>
      <c r="U1" s="17"/>
      <c r="W1" s="16" t="s">
        <v>131</v>
      </c>
      <c r="X1" s="17"/>
    </row>
    <row r="2" spans="1:38">
      <c r="A2" t="s">
        <v>99</v>
      </c>
      <c r="H2" s="9" t="s">
        <v>94</v>
      </c>
      <c r="I2" s="19">
        <v>1</v>
      </c>
      <c r="N2" s="9" t="s">
        <v>94</v>
      </c>
      <c r="O2" s="19">
        <v>1</v>
      </c>
      <c r="Q2" s="9" t="s">
        <v>94</v>
      </c>
      <c r="R2" s="19">
        <v>1</v>
      </c>
      <c r="T2" s="9" t="s">
        <v>94</v>
      </c>
      <c r="U2" s="19">
        <v>1</v>
      </c>
      <c r="W2" s="9" t="s">
        <v>94</v>
      </c>
      <c r="X2" s="19">
        <v>1</v>
      </c>
    </row>
    <row r="3" spans="1:38">
      <c r="A3" t="s">
        <v>100</v>
      </c>
      <c r="H3" s="9" t="s">
        <v>95</v>
      </c>
      <c r="I3" s="19">
        <v>-0.3</v>
      </c>
      <c r="N3" s="9" t="s">
        <v>95</v>
      </c>
      <c r="O3" s="19">
        <v>-0.3</v>
      </c>
      <c r="Q3" s="9" t="s">
        <v>95</v>
      </c>
      <c r="R3" s="19">
        <v>-0.5</v>
      </c>
      <c r="T3" s="9" t="s">
        <v>95</v>
      </c>
      <c r="U3" s="19">
        <v>-0.42</v>
      </c>
      <c r="W3" s="9" t="s">
        <v>95</v>
      </c>
      <c r="X3" s="19">
        <v>-0.4</v>
      </c>
    </row>
    <row r="4" spans="1:38" ht="15.75" thickBot="1">
      <c r="A4" t="s">
        <v>101</v>
      </c>
      <c r="H4" s="10" t="s">
        <v>96</v>
      </c>
      <c r="I4" s="20">
        <v>-16</v>
      </c>
      <c r="N4" s="10" t="s">
        <v>96</v>
      </c>
      <c r="O4" s="20">
        <v>-10.5</v>
      </c>
      <c r="Q4" s="10" t="s">
        <v>96</v>
      </c>
      <c r="R4" s="20">
        <v>-15</v>
      </c>
      <c r="T4" s="10" t="s">
        <v>96</v>
      </c>
      <c r="U4" s="20">
        <v>-11</v>
      </c>
      <c r="W4" s="10" t="s">
        <v>96</v>
      </c>
      <c r="X4" s="20">
        <v>-10.5</v>
      </c>
    </row>
    <row r="5" spans="1:38">
      <c r="A5" t="s">
        <v>102</v>
      </c>
    </row>
    <row r="6" spans="1:38" ht="60">
      <c r="A6" s="12"/>
      <c r="B6" s="12"/>
      <c r="C6" s="12"/>
      <c r="D6" s="12"/>
      <c r="E6" s="2" t="s">
        <v>20</v>
      </c>
      <c r="F6" s="2" t="s">
        <v>20</v>
      </c>
      <c r="G6" s="2" t="s">
        <v>97</v>
      </c>
      <c r="N6" s="49" t="s">
        <v>991</v>
      </c>
      <c r="O6" s="22">
        <v>9.9000000000000005E-2</v>
      </c>
      <c r="R6" s="49" t="s">
        <v>990</v>
      </c>
      <c r="S6">
        <v>0.05</v>
      </c>
      <c r="T6">
        <v>5.8000000000000003E-2</v>
      </c>
      <c r="U6">
        <v>7.8E-2</v>
      </c>
      <c r="V6">
        <v>0.09</v>
      </c>
      <c r="W6">
        <v>0.12</v>
      </c>
      <c r="X6">
        <v>0.15</v>
      </c>
    </row>
    <row r="7" spans="1:38" ht="30">
      <c r="A7" s="12"/>
      <c r="B7" s="12"/>
      <c r="C7" s="12" t="s">
        <v>904</v>
      </c>
      <c r="D7" s="12"/>
      <c r="E7" s="2">
        <v>2020</v>
      </c>
      <c r="F7" s="2">
        <v>2050</v>
      </c>
      <c r="G7" s="2"/>
      <c r="N7" s="49" t="s">
        <v>992</v>
      </c>
      <c r="O7">
        <v>1.8679140068700261E-2</v>
      </c>
    </row>
    <row r="8" spans="1:38" ht="90">
      <c r="A8" s="12"/>
      <c r="B8" s="12"/>
      <c r="C8" s="12"/>
      <c r="D8" s="12"/>
      <c r="E8" s="27"/>
      <c r="F8" s="27"/>
      <c r="G8" s="27" t="s">
        <v>130</v>
      </c>
    </row>
    <row r="9" spans="1:38">
      <c r="A9" s="12" t="s">
        <v>9</v>
      </c>
      <c r="B9" s="12" t="s">
        <v>10</v>
      </c>
      <c r="C9" s="12" t="s">
        <v>11</v>
      </c>
      <c r="D9" s="12">
        <v>2021</v>
      </c>
      <c r="E9" s="12">
        <v>2022</v>
      </c>
      <c r="F9" s="12">
        <v>2050</v>
      </c>
      <c r="G9" s="6"/>
      <c r="I9" s="21">
        <v>2021</v>
      </c>
      <c r="J9" s="21">
        <f>E9</f>
        <v>2022</v>
      </c>
      <c r="K9" s="21">
        <f t="shared" ref="K9:AL9" si="0">J9+1</f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>
      <c r="A10" t="s">
        <v>12</v>
      </c>
      <c r="B10" t="s">
        <v>19</v>
      </c>
      <c r="C10" t="s">
        <v>1</v>
      </c>
      <c r="D10">
        <v>0.02</v>
      </c>
      <c r="E10" s="22">
        <v>6.8000000000000005E-2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 s="15">
        <f>D10</f>
        <v>0.02</v>
      </c>
      <c r="J10" s="50">
        <f>E10</f>
        <v>6.8000000000000005E-2</v>
      </c>
      <c r="K10" s="50">
        <f>O6</f>
        <v>9.9000000000000005E-2</v>
      </c>
      <c r="L10">
        <f>IF($G10="s-curve",$E10+($F10-$E10)*$O$2/(1+EXP($O$3*(COUNT($K$9:L$9)+$O$4))),TREND($E10:$F10,$E$9:$F$9,L$9))</f>
        <v>0.13550148435693454</v>
      </c>
      <c r="M10">
        <f>IF($G10="s-curve",$E10+($F10-$E10)*$O$2/(1+EXP($O$3*(COUNT($K$9:M$9)+$O$4))),TREND($E10:$F10,$E$9:$F$9,M$9))</f>
        <v>0.15686570128597005</v>
      </c>
      <c r="N10">
        <f>IF($G10="s-curve",$E10+($F10-$E10)*$O$2/(1+EXP($O$3*(COUNT($K$9:N$9)+$O$4))),TREND($E10:$F10,$E$9:$F$9,N$9))</f>
        <v>0.18408372983067212</v>
      </c>
      <c r="O10">
        <f>IF($G10="s-curve",$E10+($F10-$E10)*$O$2/(1+EXP($O$3*(COUNT($K$9:O$9)+$O$4))),TREND($E10:$F10,$E$9:$F$9,O$9))</f>
        <v>0.21815354100537743</v>
      </c>
      <c r="P10">
        <f>IF($G10="s-curve",$E10+($F10-$E10)*$O$2/(1+EXP($O$3*(COUNT($K$9:P$9)+$O$4))),TREND($E10:$F10,$E$9:$F$9,P$9))</f>
        <v>0.25987118651848296</v>
      </c>
      <c r="Q10">
        <f>IF($G10="s-curve",$E10+($F10-$E10)*$O$2/(1+EXP($O$3*(COUNT($K$9:Q$9)+$O$4))),TREND($E10:$F10,$E$9:$F$9,Q$9))</f>
        <v>0.30959779396223247</v>
      </c>
      <c r="R10">
        <f>IF($G10="s-curve",$E10+($F10-$E10)*$O$2/(1+EXP($O$3*(COUNT($K$9:R$9)+$O$4))),TREND($E10:$F10,$E$9:$F$9,R$9))</f>
        <v>0.36700545236853371</v>
      </c>
      <c r="S10">
        <f>IF($G10="s-curve",$E10+($F10-$E10)*$O$2/(1+EXP($O$3*(COUNT($K$9:S$9)+$O$4))),TREND($E10:$F10,$E$9:$F$9,S$9))</f>
        <v>0.43088423395932512</v>
      </c>
      <c r="T10">
        <f>IF($G10="s-curve",$E10+($F10-$E10)*$O$2/(1+EXP($O$3*(COUNT($K$9:T$9)+$O$4))),TREND($E10:$F10,$E$9:$F$9,T$9))</f>
        <v>0.49911538413962542</v>
      </c>
      <c r="U10">
        <f>IF($G10="s-curve",$E10+($F10-$E10)*$O$2/(1+EXP($O$3*(COUNT($K$9:U$9)+$O$4))),TREND($E10:$F10,$E$9:$F$9,U$9))</f>
        <v>0.56888461586037464</v>
      </c>
      <c r="V10">
        <f>IF($G10="s-curve",$E10+($F10-$E10)*$O$2/(1+EXP($O$3*(COUNT($K$9:V$9)+$O$4))),TREND($E10:$F10,$E$9:$F$9,V$9))</f>
        <v>0.63711576604067499</v>
      </c>
      <c r="W10">
        <f>IF($G10="s-curve",$E10+($F10-$E10)*$O$2/(1+EXP($O$3*(COUNT($K$9:W$9)+$O$4))),TREND($E10:$F10,$E$9:$F$9,W$9))</f>
        <v>0.70099454763146607</v>
      </c>
      <c r="X10">
        <f>IF($G10="s-curve",$E10+($F10-$E10)*$O$2/(1+EXP($O$3*(COUNT($K$9:X$9)+$O$4))),TREND($E10:$F10,$E$9:$F$9,X$9))</f>
        <v>0.75840220603776753</v>
      </c>
      <c r="Y10">
        <f>IF($G10="s-curve",$E10+($F10-$E10)*$O$2/(1+EXP($O$3*(COUNT($K$9:Y$9)+$O$4))),TREND($E10:$F10,$E$9:$F$9,Y$9))</f>
        <v>0.80812881348151699</v>
      </c>
      <c r="Z10">
        <f>IF($G10="s-curve",$E10+($F10-$E10)*$O$2/(1+EXP($O$3*(COUNT($K$9:Z$9)+$O$4))),TREND($E10:$F10,$E$9:$F$9,Z$9))</f>
        <v>0.84984645899462241</v>
      </c>
      <c r="AA10">
        <f>IF($G10="s-curve",$E10+($F10-$E10)*$O$2/(1+EXP($O$3*(COUNT($K$9:AA$9)+$O$4))),TREND($E10:$F10,$E$9:$F$9,AA$9))</f>
        <v>0.88391627016932772</v>
      </c>
      <c r="AB10">
        <f>IF($G10="s-curve",$E10+($F10-$E10)*$O$2/(1+EXP($O$3*(COUNT($K$9:AB$9)+$O$4))),TREND($E10:$F10,$E$9:$F$9,AB$9))</f>
        <v>0.91113429871403007</v>
      </c>
      <c r="AC10">
        <f>IF($G10="s-curve",$E10+($F10-$E10)*$O$2/(1+EXP($O$3*(COUNT($K$9:AC$9)+$O$4))),TREND($E10:$F10,$E$9:$F$9,AC$9))</f>
        <v>0.93249851564306541</v>
      </c>
      <c r="AD10">
        <f>IF($G10="s-curve",$E10+($F10-$E10)*$O$2/(1+EXP($O$3*(COUNT($K$9:AD$9)+$O$4))),TREND($E10:$F10,$E$9:$F$9,AD$9))</f>
        <v>0.94903701235474314</v>
      </c>
      <c r="AE10">
        <f>IF($G10="s-curve",$E10+($F10-$E10)*$O$2/(1+EXP($O$3*(COUNT($K$9:AE$9)+$O$4))),TREND($E10:$F10,$E$9:$F$9,AE$9))</f>
        <v>0.96170292871716656</v>
      </c>
      <c r="AF10">
        <f>IF($G10="s-curve",$E10+($F10-$E10)*$O$2/(1+EXP($O$3*(COUNT($K$9:AF$9)+$O$4))),TREND($E10:$F10,$E$9:$F$9,AF$9))</f>
        <v>0.9713234230791381</v>
      </c>
      <c r="AG10">
        <f>IF($G10="s-curve",$E10+($F10-$E10)*$O$2/(1+EXP($O$3*(COUNT($K$9:AG$9)+$O$4))),TREND($E10:$F10,$E$9:$F$9,AG$9))</f>
        <v>0.97858509124385606</v>
      </c>
      <c r="AH10">
        <f>IF($G10="s-curve",$E10+($F10-$E10)*$O$2/(1+EXP($O$3*(COUNT($K$9:AH$9)+$O$4))),TREND($E10:$F10,$E$9:$F$9,AH$9))</f>
        <v>0.98404040094974166</v>
      </c>
      <c r="AI10">
        <f>IF($G10="s-curve",$E10+($F10-$E10)*$O$2/(1+EXP($O$3*(COUNT($K$9:AI$9)+$O$4))),TREND($E10:$F10,$E$9:$F$9,AI$9))</f>
        <v>0.9881241302994479</v>
      </c>
      <c r="AJ10">
        <f>IF($G10="s-curve",$E10+($F10-$E10)*$O$2/(1+EXP($O$3*(COUNT($K$9:AJ$9)+$O$4))),TREND($E10:$F10,$E$9:$F$9,AJ$9))</f>
        <v>0.99117298738162618</v>
      </c>
      <c r="AK10">
        <f>IF($G10="s-curve",$E10+($F10-$E10)*$O$2/(1+EXP($O$3*(COUNT($K$9:AK$9)+$O$4))),TREND($E10:$F10,$E$9:$F$9,AK$9))</f>
        <v>0.99344469677154446</v>
      </c>
      <c r="AL10">
        <f>IF($G10="s-curve",$E10+($F10-$E10)*$O$2/(1+EXP($O$3*(COUNT($K$9:AL$9)+$O$4))),TREND($E10:$F10,$E$9:$F$9,AL$9))</f>
        <v>0.99513484285360354</v>
      </c>
    </row>
    <row r="11" spans="1:38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3.7087168441147616E-4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 t="shared" ref="I11:I40" si="1">E11</f>
        <v>3.7087168441147616E-4</v>
      </c>
      <c r="J11">
        <f>IF($G11="s-curve",$E11+($F11-$E11)*$I$2/(1+EXP($I$3*(COUNT($I$9:J$9)+$I$4))),TREND($E11:$F11,$E$9:$F$9,J$9))</f>
        <v>3.8364380292024329E-4</v>
      </c>
      <c r="K11">
        <f>IF($G11="s-curve",$E11+($F11-$E11)*$I$2/(1+EXP($I$3*(COUNT($I$9:K$9)+$I$4))),TREND($E11:$F11,$E$9:$F$9,K$9))</f>
        <v>3.8802358589285646E-4</v>
      </c>
      <c r="L11">
        <f>IF($G11="s-curve",$E11+($F11-$E11)*$I$2/(1+EXP($I$3*(COUNT($I$9:L$9)+$I$4))),TREND($E11:$F11,$E$9:$F$9,L$9))</f>
        <v>3.9386472794848996E-4</v>
      </c>
      <c r="M11">
        <f>IF($G11="s-curve",$E11+($F11-$E11)*$I$2/(1+EXP($I$3*(COUNT($I$9:M$9)+$I$4))),TREND($E11:$F11,$E$9:$F$9,M$9))</f>
        <v>4.016229007564876E-4</v>
      </c>
      <c r="N11">
        <f>IF($G11="s-curve",$E11+($F11-$E11)*$I$2/(1+EXP($I$3*(COUNT($I$9:N$9)+$I$4))),TREND($E11:$F11,$E$9:$F$9,N$9))</f>
        <v>4.118712494037081E-4</v>
      </c>
      <c r="O11">
        <f>IF($G11="s-curve",$E11+($F11-$E11)*$I$2/(1+EXP($I$3*(COUNT($I$9:O$9)+$I$4))),TREND($E11:$F11,$E$9:$F$9,O$9))</f>
        <v>4.253120147933965E-4</v>
      </c>
      <c r="P11">
        <f>IF($G11="s-curve",$E11+($F11-$E11)*$I$2/(1+EXP($I$3*(COUNT($I$9:P$9)+$I$4))),TREND($E11:$F11,$E$9:$F$9,P$9))</f>
        <v>4.4277430100040505E-4</v>
      </c>
      <c r="Q11">
        <f>IF($G11="s-curve",$E11+($F11-$E11)*$I$2/(1+EXP($I$3*(COUNT($I$9:Q$9)+$I$4))),TREND($E11:$F11,$E$9:$F$9,Q$9))</f>
        <v>4.6518565084723181E-4</v>
      </c>
      <c r="R11">
        <f>IF($G11="s-curve",$E11+($F11-$E11)*$I$2/(1+EXP($I$3*(COUNT($I$9:R$9)+$I$4))),TREND($E11:$F11,$E$9:$F$9,R$9))</f>
        <v>4.935016238293516E-4</v>
      </c>
      <c r="S11">
        <f>IF($G11="s-curve",$E11+($F11-$E11)*$I$2/(1+EXP($I$3*(COUNT($I$9:S$9)+$I$4))),TREND($E11:$F11,$E$9:$F$9,S$9))</f>
        <v>5.2857815597262656E-4</v>
      </c>
      <c r="T11">
        <f>IF($G11="s-curve",$E11+($F11-$E11)*$I$2/(1+EXP($I$3*(COUNT($I$9:T$9)+$I$4))),TREND($E11:$F11,$E$9:$F$9,T$9))</f>
        <v>5.7098150943230659E-4</v>
      </c>
      <c r="U11">
        <f>IF($G11="s-curve",$E11+($F11-$E11)*$I$2/(1+EXP($I$3*(COUNT($I$9:U$9)+$I$4))),TREND($E11:$F11,$E$9:$F$9,U$9))</f>
        <v>6.207552154704006E-4</v>
      </c>
      <c r="V11">
        <f>IF($G11="s-curve",$E11+($F11-$E11)*$I$2/(1+EXP($I$3*(COUNT($I$9:V$9)+$I$4))),TREND($E11:$F11,$E$9:$F$9,V$9))</f>
        <v>6.7720104282073751E-4</v>
      </c>
      <c r="W11">
        <f>IF($G11="s-curve",$E11+($F11-$E11)*$I$2/(1+EXP($I$3*(COUNT($I$9:W$9)+$I$4))),TREND($E11:$F11,$E$9:$F$9,W$9))</f>
        <v>7.387652100527514E-4</v>
      </c>
      <c r="X11">
        <f>IF($G11="s-curve",$E11+($F11-$E11)*$I$2/(1+EXP($I$3*(COUNT($I$9:X$9)+$I$4))),TREND($E11:$F11,$E$9:$F$9,X$9))</f>
        <v>8.0312060515064557E-4</v>
      </c>
      <c r="Y11">
        <f>IF($G11="s-curve",$E11+($F11-$E11)*$I$2/(1+EXP($I$3*(COUNT($I$9:Y$9)+$I$4))),TREND($E11:$F11,$E$9:$F$9,Y$9))</f>
        <v>8.6747600024853974E-4</v>
      </c>
      <c r="Z11">
        <f>IF($G11="s-curve",$E11+($F11-$E11)*$I$2/(1+EXP($I$3*(COUNT($I$9:Z$9)+$I$4))),TREND($E11:$F11,$E$9:$F$9,Z$9))</f>
        <v>9.2904016748055363E-4</v>
      </c>
      <c r="AA11">
        <f>IF($G11="s-curve",$E11+($F11-$E11)*$I$2/(1+EXP($I$3*(COUNT($I$9:AA$9)+$I$4))),TREND($E11:$F11,$E$9:$F$9,AA$9))</f>
        <v>9.8548599483089076E-4</v>
      </c>
      <c r="AB11">
        <f>IF($G11="s-curve",$E11+($F11-$E11)*$I$2/(1+EXP($I$3*(COUNT($I$9:AB$9)+$I$4))),TREND($E11:$F11,$E$9:$F$9,AB$9))</f>
        <v>1.0352597008689846E-3</v>
      </c>
      <c r="AC11">
        <f>IF($G11="s-curve",$E11+($F11-$E11)*$I$2/(1+EXP($I$3*(COUNT($I$9:AC$9)+$I$4))),TREND($E11:$F11,$E$9:$F$9,AC$9))</f>
        <v>1.0776630543286646E-3</v>
      </c>
      <c r="AD11">
        <f>IF($G11="s-curve",$E11+($F11-$E11)*$I$2/(1+EXP($I$3*(COUNT($I$9:AD$9)+$I$4))),TREND($E11:$F11,$E$9:$F$9,AD$9))</f>
        <v>1.1127395864719398E-3</v>
      </c>
      <c r="AE11">
        <f>IF($G11="s-curve",$E11+($F11-$E11)*$I$2/(1+EXP($I$3*(COUNT($I$9:AE$9)+$I$4))),TREND($E11:$F11,$E$9:$F$9,AE$9))</f>
        <v>1.1410555594540594E-3</v>
      </c>
      <c r="AF11">
        <f>IF($G11="s-curve",$E11+($F11-$E11)*$I$2/(1+EXP($I$3*(COUNT($I$9:AF$9)+$I$4))),TREND($E11:$F11,$E$9:$F$9,AF$9))</f>
        <v>1.1634669093008863E-3</v>
      </c>
      <c r="AG11">
        <f>IF($G11="s-curve",$E11+($F11-$E11)*$I$2/(1+EXP($I$3*(COUNT($I$9:AG$9)+$I$4))),TREND($E11:$F11,$E$9:$F$9,AG$9))</f>
        <v>1.1809291955078949E-3</v>
      </c>
      <c r="AH11">
        <f>IF($G11="s-curve",$E11+($F11-$E11)*$I$2/(1+EXP($I$3*(COUNT($I$9:AH$9)+$I$4))),TREND($E11:$F11,$E$9:$F$9,AH$9))</f>
        <v>1.1943699608975833E-3</v>
      </c>
      <c r="AI11">
        <f>IF($G11="s-curve",$E11+($F11-$E11)*$I$2/(1+EXP($I$3*(COUNT($I$9:AI$9)+$I$4))),TREND($E11:$F11,$E$9:$F$9,AI$9))</f>
        <v>1.2046183095448036E-3</v>
      </c>
      <c r="AJ11">
        <f>IF($G11="s-curve",$E11+($F11-$E11)*$I$2/(1+EXP($I$3*(COUNT($I$9:AJ$9)+$I$4))),TREND($E11:$F11,$E$9:$F$9,AJ$9))</f>
        <v>1.2123764823528012E-3</v>
      </c>
      <c r="AK11">
        <f>IF($G11="s-curve",$E11+($F11-$E11)*$I$2/(1+EXP($I$3*(COUNT($I$9:AK$9)+$I$4))),TREND($E11:$F11,$E$9:$F$9,AK$9))</f>
        <v>1.2182176244084349E-3</v>
      </c>
      <c r="AL11">
        <f>IF($G11="s-curve",$E11+($F11-$E11)*$I$2/(1+EXP($I$3*(COUNT($I$9:AL$9)+$I$4))),TREND($E11:$F11,$E$9:$F$9,AL$9))</f>
        <v>1.2225974073810479E-3</v>
      </c>
    </row>
    <row r="12" spans="1:38">
      <c r="C12" t="s">
        <v>3</v>
      </c>
      <c r="E12">
        <v>1</v>
      </c>
      <c r="F12">
        <v>1</v>
      </c>
      <c r="G12" s="7" t="str">
        <f>IF(E12=F12,"n/a",IF(OR(C12="battery electric vehicle",C12="natural gas vehicle",C12="plugin hybrid vehicle"),"s-curve","linear"))</f>
        <v>n/a</v>
      </c>
      <c r="I12" s="22">
        <f t="shared" si="1"/>
        <v>1</v>
      </c>
      <c r="J12">
        <f>IF($G12="s-curve",$E12+($F12-$E12)*$I$2/(1+EXP($I$3*(COUNT($I$9:J$9)+$I$4))),TREND($E12:$F12,$E$9:$F$9,J$9))</f>
        <v>1</v>
      </c>
      <c r="K12">
        <f>IF($G12="s-curve",$E12+($F12-$E12)*$I$2/(1+EXP($I$3*(COUNT($I$9:K$9)+$I$4))),TREND($E12:$F12,$E$9:$F$9,K$9))</f>
        <v>1</v>
      </c>
      <c r="L12">
        <f>IF($G12="s-curve",$E12+($F12-$E12)*$I$2/(1+EXP($I$3*(COUNT($I$9:L$9)+$I$4))),TREND($E12:$F12,$E$9:$F$9,L$9))</f>
        <v>1</v>
      </c>
      <c r="M12">
        <f>IF($G12="s-curve",$E12+($F12-$E12)*$I$2/(1+EXP($I$3*(COUNT($I$9:M$9)+$I$4))),TREND($E12:$F12,$E$9:$F$9,M$9))</f>
        <v>1</v>
      </c>
      <c r="N12">
        <f>IF($G12="s-curve",$E12+($F12-$E12)*$I$2/(1+EXP($I$3*(COUNT($I$9:N$9)+$I$4))),TREND($E12:$F12,$E$9:$F$9,N$9))</f>
        <v>1</v>
      </c>
      <c r="O12">
        <f>IF($G12="s-curve",$E12+($F12-$E12)*$I$2/(1+EXP($I$3*(COUNT($I$9:O$9)+$I$4))),TREND($E12:$F12,$E$9:$F$9,O$9))</f>
        <v>1</v>
      </c>
      <c r="P12">
        <f>IF($G12="s-curve",$E12+($F12-$E12)*$I$2/(1+EXP($I$3*(COUNT($I$9:P$9)+$I$4))),TREND($E12:$F12,$E$9:$F$9,P$9))</f>
        <v>1</v>
      </c>
      <c r="Q12">
        <f>IF($G12="s-curve",$E12+($F12-$E12)*$I$2/(1+EXP($I$3*(COUNT($I$9:Q$9)+$I$4))),TREND($E12:$F12,$E$9:$F$9,Q$9))</f>
        <v>1</v>
      </c>
      <c r="R12">
        <f>IF($G12="s-curve",$E12+($F12-$E12)*$I$2/(1+EXP($I$3*(COUNT($I$9:R$9)+$I$4))),TREND($E12:$F12,$E$9:$F$9,R$9))</f>
        <v>1</v>
      </c>
      <c r="S12">
        <f>IF($G12="s-curve",$E12+($F12-$E12)*$I$2/(1+EXP($I$3*(COUNT($I$9:S$9)+$I$4))),TREND($E12:$F12,$E$9:$F$9,S$9))</f>
        <v>1</v>
      </c>
      <c r="T12">
        <f>IF($G12="s-curve",$E12+($F12-$E12)*$I$2/(1+EXP($I$3*(COUNT($I$9:T$9)+$I$4))),TREND($E12:$F12,$E$9:$F$9,T$9))</f>
        <v>1</v>
      </c>
      <c r="U12">
        <f>IF($G12="s-curve",$E12+($F12-$E12)*$I$2/(1+EXP($I$3*(COUNT($I$9:U$9)+$I$4))),TREND($E12:$F12,$E$9:$F$9,U$9))</f>
        <v>1</v>
      </c>
      <c r="V12">
        <f>IF($G12="s-curve",$E12+($F12-$E12)*$I$2/(1+EXP($I$3*(COUNT($I$9:V$9)+$I$4))),TREND($E12:$F12,$E$9:$F$9,V$9))</f>
        <v>1</v>
      </c>
      <c r="W12">
        <f>IF($G12="s-curve",$E12+($F12-$E12)*$I$2/(1+EXP($I$3*(COUNT($I$9:W$9)+$I$4))),TREND($E12:$F12,$E$9:$F$9,W$9))</f>
        <v>1</v>
      </c>
      <c r="X12">
        <f>IF($G12="s-curve",$E12+($F12-$E12)*$I$2/(1+EXP($I$3*(COUNT($I$9:X$9)+$I$4))),TREND($E12:$F12,$E$9:$F$9,X$9))</f>
        <v>1</v>
      </c>
      <c r="Y12">
        <f>IF($G12="s-curve",$E12+($F12-$E12)*$I$2/(1+EXP($I$3*(COUNT($I$9:Y$9)+$I$4))),TREND($E12:$F12,$E$9:$F$9,Y$9))</f>
        <v>1</v>
      </c>
      <c r="Z12">
        <f>IF($G12="s-curve",$E12+($F12-$E12)*$I$2/(1+EXP($I$3*(COUNT($I$9:Z$9)+$I$4))),TREND($E12:$F12,$E$9:$F$9,Z$9))</f>
        <v>1</v>
      </c>
      <c r="AA12">
        <f>IF($G12="s-curve",$E12+($F12-$E12)*$I$2/(1+EXP($I$3*(COUNT($I$9:AA$9)+$I$4))),TREND($E12:$F12,$E$9:$F$9,AA$9))</f>
        <v>1</v>
      </c>
      <c r="AB12">
        <f>IF($G12="s-curve",$E12+($F12-$E12)*$I$2/(1+EXP($I$3*(COUNT($I$9:AB$9)+$I$4))),TREND($E12:$F12,$E$9:$F$9,AB$9))</f>
        <v>1</v>
      </c>
      <c r="AC12">
        <f>IF($G12="s-curve",$E12+($F12-$E12)*$I$2/(1+EXP($I$3*(COUNT($I$9:AC$9)+$I$4))),TREND($E12:$F12,$E$9:$F$9,AC$9))</f>
        <v>1</v>
      </c>
      <c r="AD12">
        <f>IF($G12="s-curve",$E12+($F12-$E12)*$I$2/(1+EXP($I$3*(COUNT($I$9:AD$9)+$I$4))),TREND($E12:$F12,$E$9:$F$9,AD$9))</f>
        <v>1</v>
      </c>
      <c r="AE12">
        <f>IF($G12="s-curve",$E12+($F12-$E12)*$I$2/(1+EXP($I$3*(COUNT($I$9:AE$9)+$I$4))),TREND($E12:$F12,$E$9:$F$9,AE$9))</f>
        <v>1</v>
      </c>
      <c r="AF12">
        <f>IF($G12="s-curve",$E12+($F12-$E12)*$I$2/(1+EXP($I$3*(COUNT($I$9:AF$9)+$I$4))),TREND($E12:$F12,$E$9:$F$9,AF$9))</f>
        <v>1</v>
      </c>
      <c r="AG12">
        <f>IF($G12="s-curve",$E12+($F12-$E12)*$I$2/(1+EXP($I$3*(COUNT($I$9:AG$9)+$I$4))),TREND($E12:$F12,$E$9:$F$9,AG$9))</f>
        <v>1</v>
      </c>
      <c r="AH12">
        <f>IF($G12="s-curve",$E12+($F12-$E12)*$I$2/(1+EXP($I$3*(COUNT($I$9:AH$9)+$I$4))),TREND($E12:$F12,$E$9:$F$9,AH$9))</f>
        <v>1</v>
      </c>
      <c r="AI12">
        <f>IF($G12="s-curve",$E12+($F12-$E12)*$I$2/(1+EXP($I$3*(COUNT($I$9:AI$9)+$I$4))),TREND($E12:$F12,$E$9:$F$9,AI$9))</f>
        <v>1</v>
      </c>
      <c r="AJ12">
        <f>IF($G12="s-curve",$E12+($F12-$E12)*$I$2/(1+EXP($I$3*(COUNT($I$9:AJ$9)+$I$4))),TREND($E12:$F12,$E$9:$F$9,AJ$9))</f>
        <v>1</v>
      </c>
      <c r="AK12">
        <f>IF($G12="s-curve",$E12+($F12-$E12)*$I$2/(1+EXP($I$3*(COUNT($I$9:AK$9)+$I$4))),TREND($E12:$F12,$E$9:$F$9,AK$9))</f>
        <v>1</v>
      </c>
      <c r="AL12">
        <f>IF($G12="s-curve",$E12+($F12-$E12)*$I$2/(1+EXP($I$3*(COUNT($I$9:AL$9)+$I$4))),TREND($E12:$F12,$E$9:$F$9,AL$9))</f>
        <v>1</v>
      </c>
    </row>
    <row r="13" spans="1:38">
      <c r="C13" t="s">
        <v>4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</f>
        <v>4.6260368305253595E-3</v>
      </c>
      <c r="F13" s="22">
        <f>SUM(INDEX('AEO 39'!$18:$18,MATCH(F$9,'AEO 39'!$1:$1,0)),INDEX('AEO 39'!$27:$27,MATCH(F$9,'AEO 39'!$1:$1,0)),INDEX('AEO 39'!$40:$40,MATCH(F$9,'AEO 39'!$1:$1,0)),INDEX('AEO 39'!$49:$49,MATCH(F$9,'AEO 39'!$1:$1,0)))/INDEX('AEO 39'!$59:$59,MATCH(F$9,'AEO 39'!$1:$1,0))*Assumptions!A11</f>
        <v>3.0818463927506295E-2</v>
      </c>
      <c r="G13" s="7" t="str">
        <f>IF(E13=F13,"n/a",IF(OR(C13="battery electric vehicle",C13="natural gas vehicle",C13="plugin hybrid vehicle"),"s-curve","linear"))</f>
        <v>linear</v>
      </c>
      <c r="I13" s="22">
        <f t="shared" si="1"/>
        <v>4.6260368305253595E-3</v>
      </c>
      <c r="J13">
        <f>IF($G13="s-curve",$E13+($F13-$E13)*$I$2/(1+EXP($I$3*(COUNT($I$9:J$9)+$I$4))),TREND($E13:$F13,$E$9:$F$9,J$9))</f>
        <v>4.6260368305253152E-3</v>
      </c>
      <c r="K13">
        <f>IF($G13="s-curve",$E13+($F13-$E13)*$I$2/(1+EXP($I$3*(COUNT($I$9:K$9)+$I$4))),TREND($E13:$F13,$E$9:$F$9,K$9))</f>
        <v>5.5614806554173946E-3</v>
      </c>
      <c r="L13">
        <f>IF($G13="s-curve",$E13+($F13-$E13)*$I$2/(1+EXP($I$3*(COUNT($I$9:L$9)+$I$4))),TREND($E13:$F13,$E$9:$F$9,L$9))</f>
        <v>6.4969244803096959E-3</v>
      </c>
      <c r="M13">
        <f>IF($G13="s-curve",$E13+($F13-$E13)*$I$2/(1+EXP($I$3*(COUNT($I$9:M$9)+$I$4))),TREND($E13:$F13,$E$9:$F$9,M$9))</f>
        <v>7.4323683052017753E-3</v>
      </c>
      <c r="N13">
        <f>IF($G13="s-curve",$E13+($F13-$E13)*$I$2/(1+EXP($I$3*(COUNT($I$9:N$9)+$I$4))),TREND($E13:$F13,$E$9:$F$9,N$9))</f>
        <v>8.3678121300938546E-3</v>
      </c>
      <c r="O13">
        <f>IF($G13="s-curve",$E13+($F13-$E13)*$I$2/(1+EXP($I$3*(COUNT($I$9:O$9)+$I$4))),TREND($E13:$F13,$E$9:$F$9,O$9))</f>
        <v>9.303255954986156E-3</v>
      </c>
      <c r="P13">
        <f>IF($G13="s-curve",$E13+($F13-$E13)*$I$2/(1+EXP($I$3*(COUNT($I$9:P$9)+$I$4))),TREND($E13:$F13,$E$9:$F$9,P$9))</f>
        <v>1.0238699779878235E-2</v>
      </c>
      <c r="Q13">
        <f>IF($G13="s-curve",$E13+($F13-$E13)*$I$2/(1+EXP($I$3*(COUNT($I$9:Q$9)+$I$4))),TREND($E13:$F13,$E$9:$F$9,Q$9))</f>
        <v>1.1174143604770537E-2</v>
      </c>
      <c r="R13">
        <f>IF($G13="s-curve",$E13+($F13-$E13)*$I$2/(1+EXP($I$3*(COUNT($I$9:R$9)+$I$4))),TREND($E13:$F13,$E$9:$F$9,R$9))</f>
        <v>1.2109587429662616E-2</v>
      </c>
      <c r="S13">
        <f>IF($G13="s-curve",$E13+($F13-$E13)*$I$2/(1+EXP($I$3*(COUNT($I$9:S$9)+$I$4))),TREND($E13:$F13,$E$9:$F$9,S$9))</f>
        <v>1.3045031254554917E-2</v>
      </c>
      <c r="T13">
        <f>IF($G13="s-curve",$E13+($F13-$E13)*$I$2/(1+EXP($I$3*(COUNT($I$9:T$9)+$I$4))),TREND($E13:$F13,$E$9:$F$9,T$9))</f>
        <v>1.3980475079446997E-2</v>
      </c>
      <c r="U13">
        <f>IF($G13="s-curve",$E13+($F13-$E13)*$I$2/(1+EXP($I$3*(COUNT($I$9:U$9)+$I$4))),TREND($E13:$F13,$E$9:$F$9,U$9))</f>
        <v>1.4915918904339076E-2</v>
      </c>
      <c r="V13">
        <f>IF($G13="s-curve",$E13+($F13-$E13)*$I$2/(1+EXP($I$3*(COUNT($I$9:V$9)+$I$4))),TREND($E13:$F13,$E$9:$F$9,V$9))</f>
        <v>1.5851362729231377E-2</v>
      </c>
      <c r="W13">
        <f>IF($G13="s-curve",$E13+($F13-$E13)*$I$2/(1+EXP($I$3*(COUNT($I$9:W$9)+$I$4))),TREND($E13:$F13,$E$9:$F$9,W$9))</f>
        <v>1.6786806554123457E-2</v>
      </c>
      <c r="X13">
        <f>IF($G13="s-curve",$E13+($F13-$E13)*$I$2/(1+EXP($I$3*(COUNT($I$9:X$9)+$I$4))),TREND($E13:$F13,$E$9:$F$9,X$9))</f>
        <v>1.7722250379015758E-2</v>
      </c>
      <c r="Y13">
        <f>IF($G13="s-curve",$E13+($F13-$E13)*$I$2/(1+EXP($I$3*(COUNT($I$9:Y$9)+$I$4))),TREND($E13:$F13,$E$9:$F$9,Y$9))</f>
        <v>1.8657694203907838E-2</v>
      </c>
      <c r="Z13">
        <f>IF($G13="s-curve",$E13+($F13-$E13)*$I$2/(1+EXP($I$3*(COUNT($I$9:Z$9)+$I$4))),TREND($E13:$F13,$E$9:$F$9,Z$9))</f>
        <v>1.9593138028800139E-2</v>
      </c>
      <c r="AA13">
        <f>IF($G13="s-curve",$E13+($F13-$E13)*$I$2/(1+EXP($I$3*(COUNT($I$9:AA$9)+$I$4))),TREND($E13:$F13,$E$9:$F$9,AA$9))</f>
        <v>2.0528581853692218E-2</v>
      </c>
      <c r="AB13">
        <f>IF($G13="s-curve",$E13+($F13-$E13)*$I$2/(1+EXP($I$3*(COUNT($I$9:AB$9)+$I$4))),TREND($E13:$F13,$E$9:$F$9,AB$9))</f>
        <v>2.146402567858452E-2</v>
      </c>
      <c r="AC13">
        <f>IF($G13="s-curve",$E13+($F13-$E13)*$I$2/(1+EXP($I$3*(COUNT($I$9:AC$9)+$I$4))),TREND($E13:$F13,$E$9:$F$9,AC$9))</f>
        <v>2.2399469503476599E-2</v>
      </c>
      <c r="AD13">
        <f>IF($G13="s-curve",$E13+($F13-$E13)*$I$2/(1+EXP($I$3*(COUNT($I$9:AD$9)+$I$4))),TREND($E13:$F13,$E$9:$F$9,AD$9))</f>
        <v>2.3334913328368678E-2</v>
      </c>
      <c r="AE13">
        <f>IF($G13="s-curve",$E13+($F13-$E13)*$I$2/(1+EXP($I$3*(COUNT($I$9:AE$9)+$I$4))),TREND($E13:$F13,$E$9:$F$9,AE$9))</f>
        <v>2.427035715326098E-2</v>
      </c>
      <c r="AF13">
        <f>IF($G13="s-curve",$E13+($F13-$E13)*$I$2/(1+EXP($I$3*(COUNT($I$9:AF$9)+$I$4))),TREND($E13:$F13,$E$9:$F$9,AF$9))</f>
        <v>2.5205800978153059E-2</v>
      </c>
      <c r="AG13">
        <f>IF($G13="s-curve",$E13+($F13-$E13)*$I$2/(1+EXP($I$3*(COUNT($I$9:AG$9)+$I$4))),TREND($E13:$F13,$E$9:$F$9,AG$9))</f>
        <v>2.614124480304536E-2</v>
      </c>
      <c r="AH13">
        <f>IF($G13="s-curve",$E13+($F13-$E13)*$I$2/(1+EXP($I$3*(COUNT($I$9:AH$9)+$I$4))),TREND($E13:$F13,$E$9:$F$9,AH$9))</f>
        <v>2.707668862793744E-2</v>
      </c>
      <c r="AI13">
        <f>IF($G13="s-curve",$E13+($F13-$E13)*$I$2/(1+EXP($I$3*(COUNT($I$9:AI$9)+$I$4))),TREND($E13:$F13,$E$9:$F$9,AI$9))</f>
        <v>2.8012132452829741E-2</v>
      </c>
      <c r="AJ13">
        <f>IF($G13="s-curve",$E13+($F13-$E13)*$I$2/(1+EXP($I$3*(COUNT($I$9:AJ$9)+$I$4))),TREND($E13:$F13,$E$9:$F$9,AJ$9))</f>
        <v>2.894757627772182E-2</v>
      </c>
      <c r="AK13">
        <f>IF($G13="s-curve",$E13+($F13-$E13)*$I$2/(1+EXP($I$3*(COUNT($I$9:AK$9)+$I$4))),TREND($E13:$F13,$E$9:$F$9,AK$9))</f>
        <v>2.98830201026139E-2</v>
      </c>
      <c r="AL13">
        <f>IF($G13="s-curve",$E13+($F13-$E13)*$I$2/(1+EXP($I$3*(COUNT($I$9:AL$9)+$I$4))),TREND($E13:$F13,$E$9:$F$9,AL$9))</f>
        <v>3.0818463927506201E-2</v>
      </c>
    </row>
    <row r="14" spans="1:38">
      <c r="C14" t="s">
        <v>5</v>
      </c>
      <c r="D14">
        <v>2.5000000000000001E-3</v>
      </c>
      <c r="E14" s="22">
        <v>8.0000000000000002E-3</v>
      </c>
      <c r="F14" s="41">
        <v>0.25</v>
      </c>
      <c r="G14" s="7" t="str">
        <f>IF(E14=F14,"n/a",IF(OR(C14="battery electric vehicle",C14="natural gas vehicle",C14="plugin hybrid vehicle",C14="hydrogen vehicle"),"s-curve","linear"))</f>
        <v>s-curve</v>
      </c>
      <c r="I14" s="15">
        <f>D14</f>
        <v>2.5000000000000001E-3</v>
      </c>
      <c r="J14" s="15">
        <f>E14</f>
        <v>8.0000000000000002E-3</v>
      </c>
      <c r="K14" s="15">
        <f>O7</f>
        <v>1.8679140068700261E-2</v>
      </c>
      <c r="L14">
        <f>IF($G14="s-curve",$E14+($F14-$E14)*$U$2/(1+EXP($U$3*(COUNT($I$9:L$9)+$U$4))),TREND($E14:$F14,$E$9:$F$9,L$9))</f>
        <v>2.0151128112044503E-2</v>
      </c>
      <c r="M14">
        <f>IF($G14="s-curve",$E14+($F14-$E14)*$U$2/(1+EXP($U$3*(COUNT($I$9:M$9)+$U$4))),TREND($E14:$F14,$E$9:$F$9,M$9))</f>
        <v>2.6021242730178792E-2</v>
      </c>
      <c r="N14">
        <f>IF($G14="s-curve",$E14+($F14-$E14)*$U$2/(1+EXP($U$3*(COUNT($I$9:N$9)+$U$4))),TREND($E14:$F14,$E$9:$F$9,N$9))</f>
        <v>3.4401430729338323E-2</v>
      </c>
      <c r="O14" s="15">
        <v>5.1499999999999997E-2</v>
      </c>
      <c r="P14" s="15">
        <v>5.5E-2</v>
      </c>
      <c r="Q14" s="15">
        <v>7.4999999999999997E-2</v>
      </c>
      <c r="R14" s="15">
        <v>8.8999999999999996E-2</v>
      </c>
      <c r="S14" s="15">
        <v>0.11799999999999999</v>
      </c>
      <c r="T14" s="15">
        <f>X6</f>
        <v>0.15</v>
      </c>
      <c r="U14">
        <f>IF($G14="s-curve",$E14+($F14-$E14)*$U$2/(1+EXP($U$3*(COUNT($I$9:U$9)+$U$4))),TREND($E14:$F14,$E$9:$F$9,U$9))</f>
        <v>0.17702858227261439</v>
      </c>
      <c r="V14">
        <f>IF($G14="s-curve",$E14+($F14-$E14)*$U$2/(1+EXP($U$3*(COUNT($I$9:V$9)+$U$4))),TREND($E14:$F14,$E$9:$F$9,V$9))</f>
        <v>0.19652431808271453</v>
      </c>
      <c r="W14">
        <f>IF($G14="s-curve",$E14+($F14-$E14)*$U$2/(1+EXP($U$3*(COUNT($I$9:W$9)+$U$4))),TREND($E14:$F14,$E$9:$F$9,W$9))</f>
        <v>0.21198289652972047</v>
      </c>
      <c r="X14">
        <f>IF($G14="s-curve",$E14+($F14-$E14)*$U$2/(1+EXP($U$3*(COUNT($I$9:X$9)+$U$4))),TREND($E14:$F14,$E$9:$F$9,X$9))</f>
        <v>0.22359856927066168</v>
      </c>
      <c r="Y14">
        <f>IF($G14="s-curve",$E14+($F14-$E14)*$U$2/(1+EXP($U$3*(COUNT($I$9:Y$9)+$U$4))),TREND($E14:$F14,$E$9:$F$9,Y$9))</f>
        <v>0.2319787572698212</v>
      </c>
      <c r="Z14">
        <f>IF($G14="s-curve",$E14+($F14-$E14)*$U$2/(1+EXP($U$3*(COUNT($I$9:Z$9)+$U$4))),TREND($E14:$F14,$E$9:$F$9,Z$9))</f>
        <v>0.23784887188795553</v>
      </c>
      <c r="AA14">
        <f>IF($G14="s-curve",$E14+($F14-$E14)*$U$2/(1+EXP($U$3*(COUNT($I$9:AA$9)+$U$4))),TREND($E14:$F14,$E$9:$F$9,AA$9))</f>
        <v>0.24187624796588125</v>
      </c>
      <c r="AB14">
        <f>IF($G14="s-curve",$E14+($F14-$E14)*$U$2/(1+EXP($U$3*(COUNT($I$9:AB$9)+$U$4))),TREND($E14:$F14,$E$9:$F$9,AB$9))</f>
        <v>0.24460014783483416</v>
      </c>
      <c r="AC14">
        <f>IF($G14="s-curve",$E14+($F14-$E14)*$U$2/(1+EXP($U$3*(COUNT($I$9:AC$9)+$U$4))),TREND($E14:$F14,$E$9:$F$9,AC$9))</f>
        <v>0.24642468433022793</v>
      </c>
      <c r="AD14">
        <f>IF($G14="s-curve",$E14+($F14-$E14)*$U$2/(1+EXP($U$3*(COUNT($I$9:AD$9)+$U$4))),TREND($E14:$F14,$E$9:$F$9,AD$9))</f>
        <v>0.2476388869188586</v>
      </c>
      <c r="AE14">
        <f>IF($G14="s-curve",$E14+($F14-$E14)*$U$2/(1+EXP($U$3*(COUNT($I$9:AE$9)+$U$4))),TREND($E14:$F14,$E$9:$F$9,AE$9))</f>
        <v>0.24844342975100567</v>
      </c>
      <c r="AF14">
        <f>IF($G14="s-curve",$E14+($F14-$E14)*$U$2/(1+EXP($U$3*(COUNT($I$9:AF$9)+$U$4))),TREND($E14:$F14,$E$9:$F$9,AF$9))</f>
        <v>0.24897499940691589</v>
      </c>
      <c r="AG14">
        <f>IF($G14="s-curve",$E14+($F14-$E14)*$U$2/(1+EXP($U$3*(COUNT($I$9:AG$9)+$U$4))),TREND($E14:$F14,$E$9:$F$9,AG$9))</f>
        <v>0.24932554691499179</v>
      </c>
      <c r="AH14">
        <f>IF($G14="s-curve",$E14+($F14-$E14)*$U$2/(1+EXP($U$3*(COUNT($I$9:AH$9)+$U$4))),TREND($E14:$F14,$E$9:$F$9,AH$9))</f>
        <v>0.24955642877591674</v>
      </c>
      <c r="AI14">
        <f>IF($G14="s-curve",$E14+($F14-$E14)*$U$2/(1+EXP($U$3*(COUNT($I$9:AI$9)+$U$4))),TREND($E14:$F14,$E$9:$F$9,AI$9))</f>
        <v>0.24970836961542547</v>
      </c>
      <c r="AJ14">
        <f>IF($G14="s-curve",$E14+($F14-$E14)*$U$2/(1+EXP($U$3*(COUNT($I$9:AJ$9)+$U$4))),TREND($E14:$F14,$E$9:$F$9,AJ$9))</f>
        <v>0.24980830595850836</v>
      </c>
      <c r="AK14">
        <f>IF($G14="s-curve",$E14+($F14-$E14)*$U$2/(1+EXP($U$3*(COUNT($I$9:AK$9)+$U$4))),TREND($E14:$F14,$E$9:$F$9,AK$9))</f>
        <v>0.24987401381406515</v>
      </c>
      <c r="AL14">
        <f>IF($G14="s-curve",$E14+($F14-$E14)*$U$2/(1+EXP($U$3*(COUNT($I$9:AL$9)+$U$4))),TREND($E14:$F14,$E$9:$F$9,AL$9))</f>
        <v>0.24991720639498693</v>
      </c>
    </row>
    <row r="15" spans="1:38">
      <c r="C15" t="s">
        <v>120</v>
      </c>
      <c r="E15" s="22">
        <f>SUM(SUM(INDEX('AEO 39'!31:32,0,MATCH(E$9,'AEO 39'!$1:$1,0))),SUM(INDEX('AEO 39'!53:54,0,MATCH(E$9,'AEO 39'!$1:$1,0))))/INDEX('AEO 39'!$59:$59,MATCH(E$9,'AEO 39'!$1:$1,0))</f>
        <v>2.9379012033304164E-4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si="1"/>
        <v>2.9379012033304164E-4</v>
      </c>
      <c r="J15">
        <f>IF($G15="s-curve",$E15+($F15-$E15)*$I$2/(1+EXP($I$3*(COUNT($I$9:J$9)+$I$4))),TREND($E15:$F15,$E$9:$F$9,J$9))</f>
        <v>2.9379012033303731E-4</v>
      </c>
      <c r="K15">
        <f>IF($G15="s-curve",$E15+($F15-$E15)*$I$2/(1+EXP($I$3*(COUNT($I$9:K$9)+$I$4))),TREND($E15:$F15,$E$9:$F$9,K$9))</f>
        <v>3.1407086748862223E-4</v>
      </c>
      <c r="L15">
        <f>IF($G15="s-curve",$E15+($F15-$E15)*$I$2/(1+EXP($I$3*(COUNT($I$9:L$9)+$I$4))),TREND($E15:$F15,$E$9:$F$9,L$9))</f>
        <v>3.3435161464420715E-4</v>
      </c>
      <c r="M15">
        <f>IF($G15="s-curve",$E15+($F15-$E15)*$I$2/(1+EXP($I$3*(COUNT($I$9:M$9)+$I$4))),TREND($E15:$F15,$E$9:$F$9,M$9))</f>
        <v>3.5463236179979207E-4</v>
      </c>
      <c r="N15">
        <f>IF($G15="s-curve",$E15+($F15-$E15)*$I$2/(1+EXP($I$3*(COUNT($I$9:N$9)+$I$4))),TREND($E15:$F15,$E$9:$F$9,N$9))</f>
        <v>3.7491310895537006E-4</v>
      </c>
      <c r="O15">
        <f>IF($G15="s-curve",$E15+($F15-$E15)*$I$2/(1+EXP($I$3*(COUNT($I$9:O$9)+$I$4))),TREND($E15:$F15,$E$9:$F$9,O$9))</f>
        <v>3.9519385611095498E-4</v>
      </c>
      <c r="P15">
        <f>IF($G15="s-curve",$E15+($F15-$E15)*$I$2/(1+EXP($I$3*(COUNT($I$9:P$9)+$I$4))),TREND($E15:$F15,$E$9:$F$9,P$9))</f>
        <v>4.154746032665399E-4</v>
      </c>
      <c r="Q15">
        <f>IF($G15="s-curve",$E15+($F15-$E15)*$I$2/(1+EXP($I$3*(COUNT($I$9:Q$9)+$I$4))),TREND($E15:$F15,$E$9:$F$9,Q$9))</f>
        <v>4.3575535042212482E-4</v>
      </c>
      <c r="R15">
        <f>IF($G15="s-curve",$E15+($F15-$E15)*$I$2/(1+EXP($I$3*(COUNT($I$9:R$9)+$I$4))),TREND($E15:$F15,$E$9:$F$9,R$9))</f>
        <v>4.560360975777028E-4</v>
      </c>
      <c r="S15">
        <f>IF($G15="s-curve",$E15+($F15-$E15)*$I$2/(1+EXP($I$3*(COUNT($I$9:S$9)+$I$4))),TREND($E15:$F15,$E$9:$F$9,S$9))</f>
        <v>4.7631684473328773E-4</v>
      </c>
      <c r="T15">
        <f>IF($G15="s-curve",$E15+($F15-$E15)*$I$2/(1+EXP($I$3*(COUNT($I$9:T$9)+$I$4))),TREND($E15:$F15,$E$9:$F$9,T$9))</f>
        <v>4.9659759188887265E-4</v>
      </c>
      <c r="U15">
        <f>IF($G15="s-curve",$E15+($F15-$E15)*$I$2/(1+EXP($I$3*(COUNT($I$9:U$9)+$I$4))),TREND($E15:$F15,$E$9:$F$9,U$9))</f>
        <v>5.1687833904445757E-4</v>
      </c>
      <c r="V15">
        <f>IF($G15="s-curve",$E15+($F15-$E15)*$I$2/(1+EXP($I$3*(COUNT($I$9:V$9)+$I$4))),TREND($E15:$F15,$E$9:$F$9,V$9))</f>
        <v>5.3715908620003555E-4</v>
      </c>
      <c r="W15">
        <f>IF($G15="s-curve",$E15+($F15-$E15)*$I$2/(1+EXP($I$3*(COUNT($I$9:W$9)+$I$4))),TREND($E15:$F15,$E$9:$F$9,W$9))</f>
        <v>5.5743983335562047E-4</v>
      </c>
      <c r="X15">
        <f>IF($G15="s-curve",$E15+($F15-$E15)*$I$2/(1+EXP($I$3*(COUNT($I$9:X$9)+$I$4))),TREND($E15:$F15,$E$9:$F$9,X$9))</f>
        <v>5.7772058051120539E-4</v>
      </c>
      <c r="Y15">
        <f>IF($G15="s-curve",$E15+($F15-$E15)*$I$2/(1+EXP($I$3*(COUNT($I$9:Y$9)+$I$4))),TREND($E15:$F15,$E$9:$F$9,Y$9))</f>
        <v>5.9800132766679032E-4</v>
      </c>
      <c r="Z15">
        <f>IF($G15="s-curve",$E15+($F15-$E15)*$I$2/(1+EXP($I$3*(COUNT($I$9:Z$9)+$I$4))),TREND($E15:$F15,$E$9:$F$9,Z$9))</f>
        <v>6.182820748223683E-4</v>
      </c>
      <c r="AA15">
        <f>IF($G15="s-curve",$E15+($F15-$E15)*$I$2/(1+EXP($I$3*(COUNT($I$9:AA$9)+$I$4))),TREND($E15:$F15,$E$9:$F$9,AA$9))</f>
        <v>6.3856282197795322E-4</v>
      </c>
      <c r="AB15">
        <f>IF($G15="s-curve",$E15+($F15-$E15)*$I$2/(1+EXP($I$3*(COUNT($I$9:AB$9)+$I$4))),TREND($E15:$F15,$E$9:$F$9,AB$9))</f>
        <v>6.5884356913353814E-4</v>
      </c>
      <c r="AC15">
        <f>IF($G15="s-curve",$E15+($F15-$E15)*$I$2/(1+EXP($I$3*(COUNT($I$9:AC$9)+$I$4))),TREND($E15:$F15,$E$9:$F$9,AC$9))</f>
        <v>6.7912431628912306E-4</v>
      </c>
      <c r="AD15">
        <f>IF($G15="s-curve",$E15+($F15-$E15)*$I$2/(1+EXP($I$3*(COUNT($I$9:AD$9)+$I$4))),TREND($E15:$F15,$E$9:$F$9,AD$9))</f>
        <v>6.9940506344470105E-4</v>
      </c>
      <c r="AE15">
        <f>IF($G15="s-curve",$E15+($F15-$E15)*$I$2/(1+EXP($I$3*(COUNT($I$9:AE$9)+$I$4))),TREND($E15:$F15,$E$9:$F$9,AE$9))</f>
        <v>7.1968581060028597E-4</v>
      </c>
      <c r="AF15">
        <f>IF($G15="s-curve",$E15+($F15-$E15)*$I$2/(1+EXP($I$3*(COUNT($I$9:AF$9)+$I$4))),TREND($E15:$F15,$E$9:$F$9,AF$9))</f>
        <v>7.3996655775587089E-4</v>
      </c>
      <c r="AG15">
        <f>IF($G15="s-curve",$E15+($F15-$E15)*$I$2/(1+EXP($I$3*(COUNT($I$9:AG$9)+$I$4))),TREND($E15:$F15,$E$9:$F$9,AG$9))</f>
        <v>7.6024730491145581E-4</v>
      </c>
      <c r="AH15">
        <f>IF($G15="s-curve",$E15+($F15-$E15)*$I$2/(1+EXP($I$3*(COUNT($I$9:AH$9)+$I$4))),TREND($E15:$F15,$E$9:$F$9,AH$9))</f>
        <v>7.805280520670338E-4</v>
      </c>
      <c r="AI15">
        <f>IF($G15="s-curve",$E15+($F15-$E15)*$I$2/(1+EXP($I$3*(COUNT($I$9:AI$9)+$I$4))),TREND($E15:$F15,$E$9:$F$9,AI$9))</f>
        <v>8.0080879922261872E-4</v>
      </c>
      <c r="AJ15">
        <f>IF($G15="s-curve",$E15+($F15-$E15)*$I$2/(1+EXP($I$3*(COUNT($I$9:AJ$9)+$I$4))),TREND($E15:$F15,$E$9:$F$9,AJ$9))</f>
        <v>8.2108954637820364E-4</v>
      </c>
      <c r="AK15">
        <f>IF($G15="s-curve",$E15+($F15-$E15)*$I$2/(1+EXP($I$3*(COUNT($I$9:AK$9)+$I$4))),TREND($E15:$F15,$E$9:$F$9,AK$9))</f>
        <v>8.4137029353378856E-4</v>
      </c>
      <c r="AL15">
        <f>IF($G15="s-curve",$E15+($F15-$E15)*$I$2/(1+EXP($I$3*(COUNT($I$9:AL$9)+$I$4))),TREND($E15:$F15,$E$9:$F$9,AL$9))</f>
        <v>8.6165104068937348E-4</v>
      </c>
    </row>
    <row r="16" spans="1:38" ht="15.75" thickBot="1">
      <c r="A16" s="23"/>
      <c r="B16" s="23"/>
      <c r="C16" s="23" t="s">
        <v>121</v>
      </c>
      <c r="D16" s="23"/>
      <c r="E16" s="26">
        <f>SUM(SUM(INDEX('AEO 39'!34:34,0,MATCH(E$9,'AEO 39'!$1:$1,0))),SUM(INDEX('AEO 39'!56:56,0,MATCH(E$9,'AEO 39'!$1:$1,0))))/INDEX('AEO 39'!$59:$59,MATCH(E$9,'AEO 39'!$1:$1,0))</f>
        <v>3.0883943362035788E-5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3.0883943362035788E-5</v>
      </c>
      <c r="J16">
        <f>IF($G16="s-curve",$E16+($F16-$E16)*$I$2/(1+EXP($I$3*(COUNT($I$9:J$9)+$I$4))),TREND($E16:$F16,$E$9:$F$9,J$9))</f>
        <v>3.5078860889128402E-5</v>
      </c>
      <c r="K16">
        <f>IF($G16="s-curve",$E16+($F16-$E16)*$I$2/(1+EXP($I$3*(COUNT($I$9:K$9)+$I$4))),TREND($E16:$F16,$E$9:$F$9,K$9))</f>
        <v>3.6517371528069407E-5</v>
      </c>
      <c r="L16">
        <f>IF($G16="s-curve",$E16+($F16-$E16)*$I$2/(1+EXP($I$3*(COUNT($I$9:L$9)+$I$4))),TREND($E16:$F16,$E$9:$F$9,L$9))</f>
        <v>3.8435855855520251E-5</v>
      </c>
      <c r="M16">
        <f>IF($G16="s-curve",$E16+($F16-$E16)*$I$2/(1+EXP($I$3*(COUNT($I$9:M$9)+$I$4))),TREND($E16:$F16,$E$9:$F$9,M$9))</f>
        <v>4.0983976205965081E-5</v>
      </c>
      <c r="N16">
        <f>IF($G16="s-curve",$E16+($F16-$E16)*$I$2/(1+EXP($I$3*(COUNT($I$9:N$9)+$I$4))),TREND($E16:$F16,$E$9:$F$9,N$9))</f>
        <v>4.4349978277937009E-5</v>
      </c>
      <c r="O16">
        <f>IF($G16="s-curve",$E16+($F16-$E16)*$I$2/(1+EXP($I$3*(COUNT($I$9:O$9)+$I$4))),TREND($E16:$F16,$E$9:$F$9,O$9))</f>
        <v>4.8764508433763626E-5</v>
      </c>
      <c r="P16">
        <f>IF($G16="s-curve",$E16+($F16-$E16)*$I$2/(1+EXP($I$3*(COUNT($I$9:P$9)+$I$4))),TREND($E16:$F16,$E$9:$F$9,P$9))</f>
        <v>5.4499880402212323E-5</v>
      </c>
      <c r="Q16">
        <f>IF($G16="s-curve",$E16+($F16-$E16)*$I$2/(1+EXP($I$3*(COUNT($I$9:Q$9)+$I$4))),TREND($E16:$F16,$E$9:$F$9,Q$9))</f>
        <v>6.1860739465156677E-5</v>
      </c>
      <c r="R16">
        <f>IF($G16="s-curve",$E16+($F16-$E16)*$I$2/(1+EXP($I$3*(COUNT($I$9:R$9)+$I$4))),TREND($E16:$F16,$E$9:$F$9,R$9))</f>
        <v>7.1160932794700195E-5</v>
      </c>
      <c r="S16">
        <f>IF($G16="s-curve",$E16+($F16-$E16)*$I$2/(1+EXP($I$3*(COUNT($I$9:S$9)+$I$4))),TREND($E16:$F16,$E$9:$F$9,S$9))</f>
        <v>8.268158689577577E-5</v>
      </c>
      <c r="T16">
        <f>IF($G16="s-curve",$E16+($F16-$E16)*$I$2/(1+EXP($I$3*(COUNT($I$9:T$9)+$I$4))),TREND($E16:$F16,$E$9:$F$9,T$9))</f>
        <v>9.6608686813727074E-5</v>
      </c>
      <c r="U16">
        <f>IF($G16="s-curve",$E16+($F16-$E16)*$I$2/(1+EXP($I$3*(COUNT($I$9:U$9)+$I$4))),TREND($E16:$F16,$E$9:$F$9,U$9))</f>
        <v>1.1295653010254654E-4</v>
      </c>
      <c r="V16">
        <f>IF($G16="s-curve",$E16+($F16-$E16)*$I$2/(1+EXP($I$3*(COUNT($I$9:V$9)+$I$4))),TREND($E16:$F16,$E$9:$F$9,V$9))</f>
        <v>1.3149578733858268E-4</v>
      </c>
      <c r="W16">
        <f>IF($G16="s-curve",$E16+($F16-$E16)*$I$2/(1+EXP($I$3*(COUNT($I$9:W$9)+$I$4))),TREND($E16:$F16,$E$9:$F$9,W$9))</f>
        <v>1.5171612932688805E-4</v>
      </c>
      <c r="X16">
        <f>IF($G16="s-curve",$E16+($F16-$E16)*$I$2/(1+EXP($I$3*(COUNT($I$9:X$9)+$I$4))),TREND($E16:$F16,$E$9:$F$9,X$9))</f>
        <v>1.7285323157612058E-4</v>
      </c>
      <c r="Y16">
        <f>IF($G16="s-curve",$E16+($F16-$E16)*$I$2/(1+EXP($I$3*(COUNT($I$9:Y$9)+$I$4))),TREND($E16:$F16,$E$9:$F$9,Y$9))</f>
        <v>1.9399033382535313E-4</v>
      </c>
      <c r="Z16">
        <f>IF($G16="s-curve",$E16+($F16-$E16)*$I$2/(1+EXP($I$3*(COUNT($I$9:Z$9)+$I$4))),TREND($E16:$F16,$E$9:$F$9,Z$9))</f>
        <v>2.1421067581365848E-4</v>
      </c>
      <c r="AA16">
        <f>IF($G16="s-curve",$E16+($F16-$E16)*$I$2/(1+EXP($I$3*(COUNT($I$9:AA$9)+$I$4))),TREND($E16:$F16,$E$9:$F$9,AA$9))</f>
        <v>2.3274993304969461E-4</v>
      </c>
      <c r="AB16">
        <f>IF($G16="s-curve",$E16+($F16-$E16)*$I$2/(1+EXP($I$3*(COUNT($I$9:AB$9)+$I$4))),TREND($E16:$F16,$E$9:$F$9,AB$9))</f>
        <v>2.4909777633851408E-4</v>
      </c>
      <c r="AC16">
        <f>IF($G16="s-curve",$E16+($F16-$E16)*$I$2/(1+EXP($I$3*(COUNT($I$9:AC$9)+$I$4))),TREND($E16:$F16,$E$9:$F$9,AC$9))</f>
        <v>2.6302487625646539E-4</v>
      </c>
      <c r="AD16">
        <f>IF($G16="s-curve",$E16+($F16-$E16)*$I$2/(1+EXP($I$3*(COUNT($I$9:AD$9)+$I$4))),TREND($E16:$F16,$E$9:$F$9,AD$9))</f>
        <v>2.7454553035754099E-4</v>
      </c>
      <c r="AE16">
        <f>IF($G16="s-curve",$E16+($F16-$E16)*$I$2/(1+EXP($I$3*(COUNT($I$9:AE$9)+$I$4))),TREND($E16:$F16,$E$9:$F$9,AE$9))</f>
        <v>2.8384572368708451E-4</v>
      </c>
      <c r="AF16">
        <f>IF($G16="s-curve",$E16+($F16-$E16)*$I$2/(1+EXP($I$3*(COUNT($I$9:AF$9)+$I$4))),TREND($E16:$F16,$E$9:$F$9,AF$9))</f>
        <v>2.9120658275002886E-4</v>
      </c>
      <c r="AG16">
        <f>IF($G16="s-curve",$E16+($F16-$E16)*$I$2/(1+EXP($I$3*(COUNT($I$9:AG$9)+$I$4))),TREND($E16:$F16,$E$9:$F$9,AG$9))</f>
        <v>2.9694195471847756E-4</v>
      </c>
      <c r="AH16">
        <f>IF($G16="s-curve",$E16+($F16-$E16)*$I$2/(1+EXP($I$3*(COUNT($I$9:AH$9)+$I$4))),TREND($E16:$F16,$E$9:$F$9,AH$9))</f>
        <v>3.0135648487430419E-4</v>
      </c>
      <c r="AI16">
        <f>IF($G16="s-curve",$E16+($F16-$E16)*$I$2/(1+EXP($I$3*(COUNT($I$9:AI$9)+$I$4))),TREND($E16:$F16,$E$9:$F$9,AI$9))</f>
        <v>3.0472248694627611E-4</v>
      </c>
      <c r="AJ16">
        <f>IF($G16="s-curve",$E16+($F16-$E16)*$I$2/(1+EXP($I$3*(COUNT($I$9:AJ$9)+$I$4))),TREND($E16:$F16,$E$9:$F$9,AJ$9))</f>
        <v>3.0727060729672089E-4</v>
      </c>
      <c r="AK16">
        <f>IF($G16="s-curve",$E16+($F16-$E16)*$I$2/(1+EXP($I$3*(COUNT($I$9:AK$9)+$I$4))),TREND($E16:$F16,$E$9:$F$9,AK$9))</f>
        <v>3.0918909162417176E-4</v>
      </c>
      <c r="AL16">
        <f>IF($G16="s-curve",$E16+($F16-$E16)*$I$2/(1+EXP($I$3*(COUNT($I$9:AL$9)+$I$4))),TREND($E16:$F16,$E$9:$F$9,AL$9))</f>
        <v>3.1062760226311276E-4</v>
      </c>
    </row>
    <row r="17" spans="1:38">
      <c r="A17" t="s">
        <v>12</v>
      </c>
      <c r="B17" t="s">
        <v>18</v>
      </c>
      <c r="C17" t="s">
        <v>1</v>
      </c>
      <c r="E17" s="22">
        <v>0.05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 t="shared" si="1"/>
        <v>0.05</v>
      </c>
      <c r="J17">
        <f>IF($G17="s-curve",$E17+($F17-$E17)*$X$2/(1+EXP($X$3*(COUNT($I$9:J$9)+$X$4))),TREND($E17:$F17,$E$9:$F$9,J$9))</f>
        <v>8.0680691463527979E-2</v>
      </c>
      <c r="K17">
        <f>IF($G17="s-curve",$E17+($F17-$E17)*$X$2/(1+EXP($X$3*(COUNT($I$9:K$9)+$X$4))),TREND($E17:$F17,$E$9:$F$9,K$9))</f>
        <v>9.505457951868844E-2</v>
      </c>
      <c r="L17">
        <f>IF($G17="s-curve",$E17+($F17-$E17)*$X$2/(1+EXP($X$3*(COUNT($I$9:L$9)+$X$4))),TREND($E17:$F17,$E$9:$F$9,L$9))</f>
        <v>0.11568149932617947</v>
      </c>
      <c r="M17">
        <f>IF($G17="s-curve",$E17+($F17-$E17)*$X$2/(1+EXP($X$3*(COUNT($I$9:M$9)+$X$4))),TREND($E17:$F17,$E$9:$F$9,M$9))</f>
        <v>0.14476296466370087</v>
      </c>
      <c r="N17">
        <f>IF($G17="s-curve",$E17+($F17-$E17)*$X$2/(1+EXP($X$3*(COUNT($I$9:N$9)+$X$4))),TREND($E17:$F17,$E$9:$F$9,N$9))</f>
        <v>0.18475851165546336</v>
      </c>
      <c r="O17">
        <f>IF($G17="s-curve",$E17+($F17-$E17)*$X$2/(1+EXP($X$3*(COUNT($I$9:O$9)+$X$4))),TREND($E17:$F17,$E$9:$F$9,O$9))</f>
        <v>0.23792530586934729</v>
      </c>
      <c r="P17">
        <f>IF($G17="s-curve",$E17+($F17-$E17)*$X$2/(1+EXP($X$3*(COUNT($I$9:P$9)+$X$4))),TREND($E17:$F17,$E$9:$F$9,P$9))</f>
        <v>0.30549435030149535</v>
      </c>
      <c r="Q17">
        <f>IF($G17="s-curve",$E17+($F17-$E17)*$X$2/(1+EXP($X$3*(COUNT($I$9:Q$9)+$X$4))),TREND($E17:$F17,$E$9:$F$9,Q$9))</f>
        <v>0.38662650908549429</v>
      </c>
      <c r="R17">
        <f>IF($G17="s-curve",$E17+($F17-$E17)*$X$2/(1+EXP($X$3*(COUNT($I$9:R$9)+$X$4))),TREND($E17:$F17,$E$9:$F$9,R$9))</f>
        <v>0.47765770255314599</v>
      </c>
      <c r="S17">
        <f>IF($G17="s-curve",$E17+($F17-$E17)*$X$2/(1+EXP($X$3*(COUNT($I$9:S$9)+$X$4))),TREND($E17:$F17,$E$9:$F$9,S$9))</f>
        <v>0.57234229744685405</v>
      </c>
      <c r="T17">
        <f>IF($G17="s-curve",$E17+($F17-$E17)*$X$2/(1+EXP($X$3*(COUNT($I$9:T$9)+$X$4))),TREND($E17:$F17,$E$9:$F$9,T$9))</f>
        <v>0.6633734909145057</v>
      </c>
      <c r="U17">
        <f>IF($G17="s-curve",$E17+($F17-$E17)*$X$2/(1+EXP($X$3*(COUNT($I$9:U$9)+$X$4))),TREND($E17:$F17,$E$9:$F$9,U$9))</f>
        <v>0.74450564969850463</v>
      </c>
      <c r="V17">
        <f>IF($G17="s-curve",$E17+($F17-$E17)*$X$2/(1+EXP($X$3*(COUNT($I$9:V$9)+$X$4))),TREND($E17:$F17,$E$9:$F$9,V$9))</f>
        <v>0.8120746941306527</v>
      </c>
      <c r="W17">
        <f>IF($G17="s-curve",$E17+($F17-$E17)*$X$2/(1+EXP($X$3*(COUNT($I$9:W$9)+$X$4))),TREND($E17:$F17,$E$9:$F$9,W$9))</f>
        <v>0.86524148834453662</v>
      </c>
      <c r="X17">
        <f>IF($G17="s-curve",$E17+($F17-$E17)*$X$2/(1+EXP($X$3*(COUNT($I$9:X$9)+$X$4))),TREND($E17:$F17,$E$9:$F$9,X$9))</f>
        <v>0.90523703533629907</v>
      </c>
      <c r="Y17">
        <f>IF($G17="s-curve",$E17+($F17-$E17)*$X$2/(1+EXP($X$3*(COUNT($I$9:Y$9)+$X$4))),TREND($E17:$F17,$E$9:$F$9,Y$9))</f>
        <v>0.93431850067382061</v>
      </c>
      <c r="Z17">
        <f>IF($G17="s-curve",$E17+($F17-$E17)*$X$2/(1+EXP($X$3*(COUNT($I$9:Z$9)+$X$4))),TREND($E17:$F17,$E$9:$F$9,Z$9))</f>
        <v>0.9549454204813117</v>
      </c>
      <c r="AA17">
        <f>IF($G17="s-curve",$E17+($F17-$E17)*$X$2/(1+EXP($X$3*(COUNT($I$9:AA$9)+$X$4))),TREND($E17:$F17,$E$9:$F$9,AA$9))</f>
        <v>0.96931930853647208</v>
      </c>
      <c r="AB17">
        <f>IF($G17="s-curve",$E17+($F17-$E17)*$X$2/(1+EXP($X$3*(COUNT($I$9:AB$9)+$X$4))),TREND($E17:$F17,$E$9:$F$9,AB$9))</f>
        <v>0.97921279261067595</v>
      </c>
      <c r="AC17">
        <f>IF($G17="s-curve",$E17+($F17-$E17)*$X$2/(1+EXP($X$3*(COUNT($I$9:AC$9)+$X$4))),TREND($E17:$F17,$E$9:$F$9,AC$9))</f>
        <v>0.98596466989139064</v>
      </c>
      <c r="AD17">
        <f>IF($G17="s-curve",$E17+($F17-$E17)*$X$2/(1+EXP($X$3*(COUNT($I$9:AD$9)+$X$4))),TREND($E17:$F17,$E$9:$F$9,AD$9))</f>
        <v>0.9905457882264409</v>
      </c>
      <c r="AE17">
        <f>IF($G17="s-curve",$E17+($F17-$E17)*$X$2/(1+EXP($X$3*(COUNT($I$9:AE$9)+$X$4))),TREND($E17:$F17,$E$9:$F$9,AE$9))</f>
        <v>0.99364179162192945</v>
      </c>
      <c r="AF17">
        <f>IF($G17="s-curve",$E17+($F17-$E17)*$X$2/(1+EXP($X$3*(COUNT($I$9:AF$9)+$X$4))),TREND($E17:$F17,$E$9:$F$9,AF$9))</f>
        <v>0.99572854049710591</v>
      </c>
      <c r="AG17">
        <f>IF($G17="s-curve",$E17+($F17-$E17)*$X$2/(1+EXP($X$3*(COUNT($I$9:AG$9)+$X$4))),TREND($E17:$F17,$E$9:$F$9,AG$9))</f>
        <v>0.99713250449152702</v>
      </c>
      <c r="AH17">
        <f>IF($G17="s-curve",$E17+($F17-$E17)*$X$2/(1+EXP($X$3*(COUNT($I$9:AH$9)+$X$4))),TREND($E17:$F17,$E$9:$F$9,AH$9))</f>
        <v>0.99807594563040258</v>
      </c>
      <c r="AI17">
        <f>IF($G17="s-curve",$E17+($F17-$E17)*$X$2/(1+EXP($X$3*(COUNT($I$9:AI$9)+$X$4))),TREND($E17:$F17,$E$9:$F$9,AI$9))</f>
        <v>0.99870940604709257</v>
      </c>
      <c r="AJ17">
        <f>IF($G17="s-curve",$E17+($F17-$E17)*$X$2/(1+EXP($X$3*(COUNT($I$9:AJ$9)+$X$4))),TREND($E17:$F17,$E$9:$F$9,AJ$9))</f>
        <v>0.99913450136531945</v>
      </c>
      <c r="AK17">
        <f>IF($G17="s-curve",$E17+($F17-$E17)*$X$2/(1+EXP($X$3*(COUNT($I$9:AK$9)+$X$4))),TREND($E17:$F17,$E$9:$F$9,AK$9))</f>
        <v>0.99941966460853737</v>
      </c>
      <c r="AL17">
        <f>IF($G17="s-curve",$E17+($F17-$E17)*$X$2/(1+EXP($X$3*(COUNT($I$9:AL$9)+$X$4))),TREND($E17:$F17,$E$9:$F$9,AL$9))</f>
        <v>0.99961091119326329</v>
      </c>
    </row>
    <row r="18" spans="1:38">
      <c r="C18" t="s">
        <v>2</v>
      </c>
      <c r="E18" s="22">
        <f>'SYVbT-freight'!C$2/'SYVbT-freight'!$2:$2</f>
        <v>1.4975764421952546E-3</v>
      </c>
      <c r="F18" s="22">
        <f>F11</f>
        <v>1.235369525889815E-3</v>
      </c>
      <c r="G18" s="7" t="s">
        <v>118</v>
      </c>
      <c r="I18" s="22">
        <f t="shared" si="1"/>
        <v>1.4975764421952546E-3</v>
      </c>
      <c r="J18">
        <f>IF($G18="s-curve",$E18+($F18-$E18)*$I$2/(1+EXP($I$3*(COUNT($I$9:J$9)+$I$4))),TREND($E18:$F18,$E$9:$F$9,J$9))</f>
        <v>1.4975764421952566E-3</v>
      </c>
      <c r="K18">
        <f>IF($G18="s-curve",$E18+($F18-$E18)*$I$2/(1+EXP($I$3*(COUNT($I$9:K$9)+$I$4))),TREND($E18:$F18,$E$9:$F$9,K$9))</f>
        <v>1.4882119094700615E-3</v>
      </c>
      <c r="L18">
        <f>IF($G18="s-curve",$E18+($F18-$E18)*$I$2/(1+EXP($I$3*(COUNT($I$9:L$9)+$I$4))),TREND($E18:$F18,$E$9:$F$9,L$9))</f>
        <v>1.4788473767448664E-3</v>
      </c>
      <c r="M18">
        <f>IF($G18="s-curve",$E18+($F18-$E18)*$I$2/(1+EXP($I$3*(COUNT($I$9:M$9)+$I$4))),TREND($E18:$F18,$E$9:$F$9,M$9))</f>
        <v>1.4694828440196712E-3</v>
      </c>
      <c r="N18">
        <f>IF($G18="s-curve",$E18+($F18-$E18)*$I$2/(1+EXP($I$3*(COUNT($I$9:N$9)+$I$4))),TREND($E18:$F18,$E$9:$F$9,N$9))</f>
        <v>1.4601183112944796E-3</v>
      </c>
      <c r="O18">
        <f>IF($G18="s-curve",$E18+($F18-$E18)*$I$2/(1+EXP($I$3*(COUNT($I$9:O$9)+$I$4))),TREND($E18:$F18,$E$9:$F$9,O$9))</f>
        <v>1.4507537785692845E-3</v>
      </c>
      <c r="P18">
        <f>IF($G18="s-curve",$E18+($F18-$E18)*$I$2/(1+EXP($I$3*(COUNT($I$9:P$9)+$I$4))),TREND($E18:$F18,$E$9:$F$9,P$9))</f>
        <v>1.4413892458440894E-3</v>
      </c>
      <c r="Q18">
        <f>IF($G18="s-curve",$E18+($F18-$E18)*$I$2/(1+EXP($I$3*(COUNT($I$9:Q$9)+$I$4))),TREND($E18:$F18,$E$9:$F$9,Q$9))</f>
        <v>1.4320247131188943E-3</v>
      </c>
      <c r="R18">
        <f>IF($G18="s-curve",$E18+($F18-$E18)*$I$2/(1+EXP($I$3*(COUNT($I$9:R$9)+$I$4))),TREND($E18:$F18,$E$9:$F$9,R$9))</f>
        <v>1.4226601803937027E-3</v>
      </c>
      <c r="S18">
        <f>IF($G18="s-curve",$E18+($F18-$E18)*$I$2/(1+EXP($I$3*(COUNT($I$9:S$9)+$I$4))),TREND($E18:$F18,$E$9:$F$9,S$9))</f>
        <v>1.4132956476685075E-3</v>
      </c>
      <c r="T18">
        <f>IF($G18="s-curve",$E18+($F18-$E18)*$I$2/(1+EXP($I$3*(COUNT($I$9:T$9)+$I$4))),TREND($E18:$F18,$E$9:$F$9,T$9))</f>
        <v>1.4039311149433124E-3</v>
      </c>
      <c r="U18">
        <f>IF($G18="s-curve",$E18+($F18-$E18)*$I$2/(1+EXP($I$3*(COUNT($I$9:U$9)+$I$4))),TREND($E18:$F18,$E$9:$F$9,U$9))</f>
        <v>1.3945665822181173E-3</v>
      </c>
      <c r="V18">
        <f>IF($G18="s-curve",$E18+($F18-$E18)*$I$2/(1+EXP($I$3*(COUNT($I$9:V$9)+$I$4))),TREND($E18:$F18,$E$9:$F$9,V$9))</f>
        <v>1.3852020494929257E-3</v>
      </c>
      <c r="W18">
        <f>IF($G18="s-curve",$E18+($F18-$E18)*$I$2/(1+EXP($I$3*(COUNT($I$9:W$9)+$I$4))),TREND($E18:$F18,$E$9:$F$9,W$9))</f>
        <v>1.3758375167677306E-3</v>
      </c>
      <c r="X18">
        <f>IF($G18="s-curve",$E18+($F18-$E18)*$I$2/(1+EXP($I$3*(COUNT($I$9:X$9)+$I$4))),TREND($E18:$F18,$E$9:$F$9,X$9))</f>
        <v>1.3664729840425355E-3</v>
      </c>
      <c r="Y18">
        <f>IF($G18="s-curve",$E18+($F18-$E18)*$I$2/(1+EXP($I$3*(COUNT($I$9:Y$9)+$I$4))),TREND($E18:$F18,$E$9:$F$9,Y$9))</f>
        <v>1.3571084513173404E-3</v>
      </c>
      <c r="Z18">
        <f>IF($G18="s-curve",$E18+($F18-$E18)*$I$2/(1+EXP($I$3*(COUNT($I$9:Z$9)+$I$4))),TREND($E18:$F18,$E$9:$F$9,Z$9))</f>
        <v>1.3477439185921487E-3</v>
      </c>
      <c r="AA18">
        <f>IF($G18="s-curve",$E18+($F18-$E18)*$I$2/(1+EXP($I$3*(COUNT($I$9:AA$9)+$I$4))),TREND($E18:$F18,$E$9:$F$9,AA$9))</f>
        <v>1.3383793858669536E-3</v>
      </c>
      <c r="AB18">
        <f>IF($G18="s-curve",$E18+($F18-$E18)*$I$2/(1+EXP($I$3*(COUNT($I$9:AB$9)+$I$4))),TREND($E18:$F18,$E$9:$F$9,AB$9))</f>
        <v>1.3290148531417585E-3</v>
      </c>
      <c r="AC18">
        <f>IF($G18="s-curve",$E18+($F18-$E18)*$I$2/(1+EXP($I$3*(COUNT($I$9:AC$9)+$I$4))),TREND($E18:$F18,$E$9:$F$9,AC$9))</f>
        <v>1.3196503204165634E-3</v>
      </c>
      <c r="AD18">
        <f>IF($G18="s-curve",$E18+($F18-$E18)*$I$2/(1+EXP($I$3*(COUNT($I$9:AD$9)+$I$4))),TREND($E18:$F18,$E$9:$F$9,AD$9))</f>
        <v>1.3102857876913718E-3</v>
      </c>
      <c r="AE18">
        <f>IF($G18="s-curve",$E18+($F18-$E18)*$I$2/(1+EXP($I$3*(COUNT($I$9:AE$9)+$I$4))),TREND($E18:$F18,$E$9:$F$9,AE$9))</f>
        <v>1.3009212549661767E-3</v>
      </c>
      <c r="AF18">
        <f>IF($G18="s-curve",$E18+($F18-$E18)*$I$2/(1+EXP($I$3*(COUNT($I$9:AF$9)+$I$4))),TREND($E18:$F18,$E$9:$F$9,AF$9))</f>
        <v>1.2915567222409816E-3</v>
      </c>
      <c r="AG18">
        <f>IF($G18="s-curve",$E18+($F18-$E18)*$I$2/(1+EXP($I$3*(COUNT($I$9:AG$9)+$I$4))),TREND($E18:$F18,$E$9:$F$9,AG$9))</f>
        <v>1.2821921895157865E-3</v>
      </c>
      <c r="AH18">
        <f>IF($G18="s-curve",$E18+($F18-$E18)*$I$2/(1+EXP($I$3*(COUNT($I$9:AH$9)+$I$4))),TREND($E18:$F18,$E$9:$F$9,AH$9))</f>
        <v>1.2728276567905948E-3</v>
      </c>
      <c r="AI18">
        <f>IF($G18="s-curve",$E18+($F18-$E18)*$I$2/(1+EXP($I$3*(COUNT($I$9:AI$9)+$I$4))),TREND($E18:$F18,$E$9:$F$9,AI$9))</f>
        <v>1.2634631240653997E-3</v>
      </c>
      <c r="AJ18">
        <f>IF($G18="s-curve",$E18+($F18-$E18)*$I$2/(1+EXP($I$3*(COUNT($I$9:AJ$9)+$I$4))),TREND($E18:$F18,$E$9:$F$9,AJ$9))</f>
        <v>1.2540985913402046E-3</v>
      </c>
      <c r="AK18">
        <f>IF($G18="s-curve",$E18+($F18-$E18)*$I$2/(1+EXP($I$3*(COUNT($I$9:AK$9)+$I$4))),TREND($E18:$F18,$E$9:$F$9,AK$9))</f>
        <v>1.2447340586150095E-3</v>
      </c>
      <c r="AL18">
        <f>IF($G18="s-curve",$E18+($F18-$E18)*$I$2/(1+EXP($I$3*(COUNT($I$9:AL$9)+$I$4))),TREND($E18:$F18,$E$9:$F$9,AL$9))</f>
        <v>1.2353695258898144E-3</v>
      </c>
    </row>
    <row r="19" spans="1:38">
      <c r="C19" t="s">
        <v>3</v>
      </c>
      <c r="E19" s="22">
        <v>3</v>
      </c>
      <c r="F19">
        <v>3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3</v>
      </c>
      <c r="J19">
        <f>IF($G19="s-curve",$E19+($F19-$E19)*$I$2/(1+EXP($I$3*(COUNT($I$9:J$9)+$I$4))),TREND($E19:$F19,$E$9:$F$9,J$9))</f>
        <v>3</v>
      </c>
      <c r="K19">
        <f>IF($G19="s-curve",$E19+($F19-$E19)*$I$2/(1+EXP($I$3*(COUNT($I$9:K$9)+$I$4))),TREND($E19:$F19,$E$9:$F$9,K$9))</f>
        <v>3</v>
      </c>
      <c r="L19">
        <f>IF($G19="s-curve",$E19+($F19-$E19)*$I$2/(1+EXP($I$3*(COUNT($I$9:L$9)+$I$4))),TREND($E19:$F19,$E$9:$F$9,L$9))</f>
        <v>3</v>
      </c>
      <c r="M19">
        <f>IF($G19="s-curve",$E19+($F19-$E19)*$I$2/(1+EXP($I$3*(COUNT($I$9:M$9)+$I$4))),TREND($E19:$F19,$E$9:$F$9,M$9))</f>
        <v>3</v>
      </c>
      <c r="N19">
        <f>IF($G19="s-curve",$E19+($F19-$E19)*$I$2/(1+EXP($I$3*(COUNT($I$9:N$9)+$I$4))),TREND($E19:$F19,$E$9:$F$9,N$9))</f>
        <v>3</v>
      </c>
      <c r="O19">
        <f>IF($G19="s-curve",$E19+($F19-$E19)*$I$2/(1+EXP($I$3*(COUNT($I$9:O$9)+$I$4))),TREND($E19:$F19,$E$9:$F$9,O$9))</f>
        <v>3</v>
      </c>
      <c r="P19">
        <f>IF($G19="s-curve",$E19+($F19-$E19)*$I$2/(1+EXP($I$3*(COUNT($I$9:P$9)+$I$4))),TREND($E19:$F19,$E$9:$F$9,P$9))</f>
        <v>3</v>
      </c>
      <c r="Q19">
        <f>IF($G19="s-curve",$E19+($F19-$E19)*$I$2/(1+EXP($I$3*(COUNT($I$9:Q$9)+$I$4))),TREND($E19:$F19,$E$9:$F$9,Q$9))</f>
        <v>3</v>
      </c>
      <c r="R19">
        <f>IF($G19="s-curve",$E19+($F19-$E19)*$I$2/(1+EXP($I$3*(COUNT($I$9:R$9)+$I$4))),TREND($E19:$F19,$E$9:$F$9,R$9))</f>
        <v>3</v>
      </c>
      <c r="S19">
        <f>IF($G19="s-curve",$E19+($F19-$E19)*$I$2/(1+EXP($I$3*(COUNT($I$9:S$9)+$I$4))),TREND($E19:$F19,$E$9:$F$9,S$9))</f>
        <v>3</v>
      </c>
      <c r="T19">
        <f>IF($G19="s-curve",$E19+($F19-$E19)*$I$2/(1+EXP($I$3*(COUNT($I$9:T$9)+$I$4))),TREND($E19:$F19,$E$9:$F$9,T$9))</f>
        <v>3</v>
      </c>
      <c r="U19">
        <f>IF($G19="s-curve",$E19+($F19-$E19)*$I$2/(1+EXP($I$3*(COUNT($I$9:U$9)+$I$4))),TREND($E19:$F19,$E$9:$F$9,U$9))</f>
        <v>3</v>
      </c>
      <c r="V19">
        <f>IF($G19="s-curve",$E19+($F19-$E19)*$I$2/(1+EXP($I$3*(COUNT($I$9:V$9)+$I$4))),TREND($E19:$F19,$E$9:$F$9,V$9))</f>
        <v>3</v>
      </c>
      <c r="W19">
        <f>IF($G19="s-curve",$E19+($F19-$E19)*$I$2/(1+EXP($I$3*(COUNT($I$9:W$9)+$I$4))),TREND($E19:$F19,$E$9:$F$9,W$9))</f>
        <v>3</v>
      </c>
      <c r="X19">
        <f>IF($G19="s-curve",$E19+($F19-$E19)*$I$2/(1+EXP($I$3*(COUNT($I$9:X$9)+$I$4))),TREND($E19:$F19,$E$9:$F$9,X$9))</f>
        <v>3</v>
      </c>
      <c r="Y19">
        <f>IF($G19="s-curve",$E19+($F19-$E19)*$I$2/(1+EXP($I$3*(COUNT($I$9:Y$9)+$I$4))),TREND($E19:$F19,$E$9:$F$9,Y$9))</f>
        <v>3</v>
      </c>
      <c r="Z19">
        <f>IF($G19="s-curve",$E19+($F19-$E19)*$I$2/(1+EXP($I$3*(COUNT($I$9:Z$9)+$I$4))),TREND($E19:$F19,$E$9:$F$9,Z$9))</f>
        <v>3</v>
      </c>
      <c r="AA19">
        <f>IF($G19="s-curve",$E19+($F19-$E19)*$I$2/(1+EXP($I$3*(COUNT($I$9:AA$9)+$I$4))),TREND($E19:$F19,$E$9:$F$9,AA$9))</f>
        <v>3</v>
      </c>
      <c r="AB19">
        <f>IF($G19="s-curve",$E19+($F19-$E19)*$I$2/(1+EXP($I$3*(COUNT($I$9:AB$9)+$I$4))),TREND($E19:$F19,$E$9:$F$9,AB$9))</f>
        <v>3</v>
      </c>
      <c r="AC19">
        <f>IF($G19="s-curve",$E19+($F19-$E19)*$I$2/(1+EXP($I$3*(COUNT($I$9:AC$9)+$I$4))),TREND($E19:$F19,$E$9:$F$9,AC$9))</f>
        <v>3</v>
      </c>
      <c r="AD19">
        <f>IF($G19="s-curve",$E19+($F19-$E19)*$I$2/(1+EXP($I$3*(COUNT($I$9:AD$9)+$I$4))),TREND($E19:$F19,$E$9:$F$9,AD$9))</f>
        <v>3</v>
      </c>
      <c r="AE19">
        <f>IF($G19="s-curve",$E19+($F19-$E19)*$I$2/(1+EXP($I$3*(COUNT($I$9:AE$9)+$I$4))),TREND($E19:$F19,$E$9:$F$9,AE$9))</f>
        <v>3</v>
      </c>
      <c r="AF19">
        <f>IF($G19="s-curve",$E19+($F19-$E19)*$I$2/(1+EXP($I$3*(COUNT($I$9:AF$9)+$I$4))),TREND($E19:$F19,$E$9:$F$9,AF$9))</f>
        <v>3</v>
      </c>
      <c r="AG19">
        <f>IF($G19="s-curve",$E19+($F19-$E19)*$I$2/(1+EXP($I$3*(COUNT($I$9:AG$9)+$I$4))),TREND($E19:$F19,$E$9:$F$9,AG$9))</f>
        <v>3</v>
      </c>
      <c r="AH19">
        <f>IF($G19="s-curve",$E19+($F19-$E19)*$I$2/(1+EXP($I$3*(COUNT($I$9:AH$9)+$I$4))),TREND($E19:$F19,$E$9:$F$9,AH$9))</f>
        <v>3</v>
      </c>
      <c r="AI19">
        <f>IF($G19="s-curve",$E19+($F19-$E19)*$I$2/(1+EXP($I$3*(COUNT($I$9:AI$9)+$I$4))),TREND($E19:$F19,$E$9:$F$9,AI$9))</f>
        <v>3</v>
      </c>
      <c r="AJ19">
        <f>IF($G19="s-curve",$E19+($F19-$E19)*$I$2/(1+EXP($I$3*(COUNT($I$9:AJ$9)+$I$4))),TREND($E19:$F19,$E$9:$F$9,AJ$9))</f>
        <v>3</v>
      </c>
      <c r="AK19">
        <f>IF($G19="s-curve",$E19+($F19-$E19)*$I$2/(1+EXP($I$3*(COUNT($I$9:AK$9)+$I$4))),TREND($E19:$F19,$E$9:$F$9,AK$9))</f>
        <v>3</v>
      </c>
      <c r="AL19">
        <f>IF($G19="s-curve",$E19+($F19-$E19)*$I$2/(1+EXP($I$3*(COUNT($I$9:AL$9)+$I$4))),TREND($E19:$F19,$E$9:$F$9,AL$9))</f>
        <v>3</v>
      </c>
    </row>
    <row r="20" spans="1:38">
      <c r="C20" t="s">
        <v>4</v>
      </c>
      <c r="E20" s="22">
        <v>3</v>
      </c>
      <c r="F20" s="29">
        <v>3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3</v>
      </c>
      <c r="J20">
        <f>IF($G20="s-curve",$E20+($F20-$E20)*$I$2/(1+EXP($I$3*(COUNT($I$9:J$9)+$I$4))),TREND($E20:$F20,$E$9:$F$9,J$9))</f>
        <v>3</v>
      </c>
      <c r="K20">
        <f>IF($G20="s-curve",$E20+($F20-$E20)*$I$2/(1+EXP($I$3*(COUNT($I$9:K$9)+$I$4))),TREND($E20:$F20,$E$9:$F$9,K$9))</f>
        <v>3</v>
      </c>
      <c r="L20">
        <f>IF($G20="s-curve",$E20+($F20-$E20)*$I$2/(1+EXP($I$3*(COUNT($I$9:L$9)+$I$4))),TREND($E20:$F20,$E$9:$F$9,L$9))</f>
        <v>3</v>
      </c>
      <c r="M20">
        <f>IF($G20="s-curve",$E20+($F20-$E20)*$I$2/(1+EXP($I$3*(COUNT($I$9:M$9)+$I$4))),TREND($E20:$F20,$E$9:$F$9,M$9))</f>
        <v>3</v>
      </c>
      <c r="N20">
        <f>IF($G20="s-curve",$E20+($F20-$E20)*$I$2/(1+EXP($I$3*(COUNT($I$9:N$9)+$I$4))),TREND($E20:$F20,$E$9:$F$9,N$9))</f>
        <v>3</v>
      </c>
      <c r="O20">
        <f>IF($G20="s-curve",$E20+($F20-$E20)*$I$2/(1+EXP($I$3*(COUNT($I$9:O$9)+$I$4))),TREND($E20:$F20,$E$9:$F$9,O$9))</f>
        <v>3</v>
      </c>
      <c r="P20">
        <f>IF($G20="s-curve",$E20+($F20-$E20)*$I$2/(1+EXP($I$3*(COUNT($I$9:P$9)+$I$4))),TREND($E20:$F20,$E$9:$F$9,P$9))</f>
        <v>3</v>
      </c>
      <c r="Q20">
        <f>IF($G20="s-curve",$E20+($F20-$E20)*$I$2/(1+EXP($I$3*(COUNT($I$9:Q$9)+$I$4))),TREND($E20:$F20,$E$9:$F$9,Q$9))</f>
        <v>3</v>
      </c>
      <c r="R20">
        <f>IF($G20="s-curve",$E20+($F20-$E20)*$I$2/(1+EXP($I$3*(COUNT($I$9:R$9)+$I$4))),TREND($E20:$F20,$E$9:$F$9,R$9))</f>
        <v>3</v>
      </c>
      <c r="S20">
        <f>IF($G20="s-curve",$E20+($F20-$E20)*$I$2/(1+EXP($I$3*(COUNT($I$9:S$9)+$I$4))),TREND($E20:$F20,$E$9:$F$9,S$9))</f>
        <v>3</v>
      </c>
      <c r="T20">
        <f>IF($G20="s-curve",$E20+($F20-$E20)*$I$2/(1+EXP($I$3*(COUNT($I$9:T$9)+$I$4))),TREND($E20:$F20,$E$9:$F$9,T$9))</f>
        <v>3</v>
      </c>
      <c r="U20">
        <f>IF($G20="s-curve",$E20+($F20-$E20)*$I$2/(1+EXP($I$3*(COUNT($I$9:U$9)+$I$4))),TREND($E20:$F20,$E$9:$F$9,U$9))</f>
        <v>3</v>
      </c>
      <c r="V20">
        <f>IF($G20="s-curve",$E20+($F20-$E20)*$I$2/(1+EXP($I$3*(COUNT($I$9:V$9)+$I$4))),TREND($E20:$F20,$E$9:$F$9,V$9))</f>
        <v>3</v>
      </c>
      <c r="W20">
        <f>IF($G20="s-curve",$E20+($F20-$E20)*$I$2/(1+EXP($I$3*(COUNT($I$9:W$9)+$I$4))),TREND($E20:$F20,$E$9:$F$9,W$9))</f>
        <v>3</v>
      </c>
      <c r="X20">
        <f>IF($G20="s-curve",$E20+($F20-$E20)*$I$2/(1+EXP($I$3*(COUNT($I$9:X$9)+$I$4))),TREND($E20:$F20,$E$9:$F$9,X$9))</f>
        <v>3</v>
      </c>
      <c r="Y20">
        <f>IF($G20="s-curve",$E20+($F20-$E20)*$I$2/(1+EXP($I$3*(COUNT($I$9:Y$9)+$I$4))),TREND($E20:$F20,$E$9:$F$9,Y$9))</f>
        <v>3</v>
      </c>
      <c r="Z20">
        <f>IF($G20="s-curve",$E20+($F20-$E20)*$I$2/(1+EXP($I$3*(COUNT($I$9:Z$9)+$I$4))),TREND($E20:$F20,$E$9:$F$9,Z$9))</f>
        <v>3</v>
      </c>
      <c r="AA20">
        <f>IF($G20="s-curve",$E20+($F20-$E20)*$I$2/(1+EXP($I$3*(COUNT($I$9:AA$9)+$I$4))),TREND($E20:$F20,$E$9:$F$9,AA$9))</f>
        <v>3</v>
      </c>
      <c r="AB20">
        <f>IF($G20="s-curve",$E20+($F20-$E20)*$I$2/(1+EXP($I$3*(COUNT($I$9:AB$9)+$I$4))),TREND($E20:$F20,$E$9:$F$9,AB$9))</f>
        <v>3</v>
      </c>
      <c r="AC20">
        <f>IF($G20="s-curve",$E20+($F20-$E20)*$I$2/(1+EXP($I$3*(COUNT($I$9:AC$9)+$I$4))),TREND($E20:$F20,$E$9:$F$9,AC$9))</f>
        <v>3</v>
      </c>
      <c r="AD20">
        <f>IF($G20="s-curve",$E20+($F20-$E20)*$I$2/(1+EXP($I$3*(COUNT($I$9:AD$9)+$I$4))),TREND($E20:$F20,$E$9:$F$9,AD$9))</f>
        <v>3</v>
      </c>
      <c r="AE20">
        <f>IF($G20="s-curve",$E20+($F20-$E20)*$I$2/(1+EXP($I$3*(COUNT($I$9:AE$9)+$I$4))),TREND($E20:$F20,$E$9:$F$9,AE$9))</f>
        <v>3</v>
      </c>
      <c r="AF20">
        <f>IF($G20="s-curve",$E20+($F20-$E20)*$I$2/(1+EXP($I$3*(COUNT($I$9:AF$9)+$I$4))),TREND($E20:$F20,$E$9:$F$9,AF$9))</f>
        <v>3</v>
      </c>
      <c r="AG20">
        <f>IF($G20="s-curve",$E20+($F20-$E20)*$I$2/(1+EXP($I$3*(COUNT($I$9:AG$9)+$I$4))),TREND($E20:$F20,$E$9:$F$9,AG$9))</f>
        <v>3</v>
      </c>
      <c r="AH20">
        <f>IF($G20="s-curve",$E20+($F20-$E20)*$I$2/(1+EXP($I$3*(COUNT($I$9:AH$9)+$I$4))),TREND($E20:$F20,$E$9:$F$9,AH$9))</f>
        <v>3</v>
      </c>
      <c r="AI20">
        <f>IF($G20="s-curve",$E20+($F20-$E20)*$I$2/(1+EXP($I$3*(COUNT($I$9:AI$9)+$I$4))),TREND($E20:$F20,$E$9:$F$9,AI$9))</f>
        <v>3</v>
      </c>
      <c r="AJ20">
        <f>IF($G20="s-curve",$E20+($F20-$E20)*$I$2/(1+EXP($I$3*(COUNT($I$9:AJ$9)+$I$4))),TREND($E20:$F20,$E$9:$F$9,AJ$9))</f>
        <v>3</v>
      </c>
      <c r="AK20">
        <f>IF($G20="s-curve",$E20+($F20-$E20)*$I$2/(1+EXP($I$3*(COUNT($I$9:AK$9)+$I$4))),TREND($E20:$F20,$E$9:$F$9,AK$9))</f>
        <v>3</v>
      </c>
      <c r="AL20">
        <f>IF($G20="s-curve",$E20+($F20-$E20)*$I$2/(1+EXP($I$3*(COUNT($I$9:AL$9)+$I$4))),TREND($E20:$F20,$E$9:$F$9,AL$9))</f>
        <v>3</v>
      </c>
    </row>
    <row r="21" spans="1:38">
      <c r="C21" t="s">
        <v>5</v>
      </c>
      <c r="E21" s="22">
        <f>'SYVbT-freight'!F$2/'SYVbT-freight'!$2:$2</f>
        <v>2.8156107643030772E-4</v>
      </c>
      <c r="F21" s="22">
        <f>F14</f>
        <v>0.25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2.8156107643030772E-4</v>
      </c>
      <c r="J21">
        <f>IF($G21="s-curve",$E21+($F21-$E21)*$I$2/(1+EXP($I$3*(COUNT($I$9:J$9)+$I$4))),TREND($E21:$F21,$E$9:$F$9,J$9))</f>
        <v>3.9709092074817981E-3</v>
      </c>
      <c r="K21">
        <f>IF($G21="s-curve",$E21+($F21-$E21)*$I$2/(1+EXP($I$3*(COUNT($I$9:K$9)+$I$4))),TREND($E21:$F21,$E$9:$F$9,K$9))</f>
        <v>5.2360512521104916E-3</v>
      </c>
      <c r="L21">
        <f>IF($G21="s-curve",$E21+($F21-$E21)*$I$2/(1+EXP($I$3*(COUNT($I$9:L$9)+$I$4))),TREND($E21:$F21,$E$9:$F$9,L$9))</f>
        <v>6.9233207925054616E-3</v>
      </c>
      <c r="M21">
        <f>IF($G21="s-curve",$E21+($F21-$E21)*$I$2/(1+EXP($I$3*(COUNT($I$9:M$9)+$I$4))),TREND($E21:$F21,$E$9:$F$9,M$9))</f>
        <v>9.1643429322478421E-3</v>
      </c>
      <c r="N21">
        <f>IF($G21="s-curve",$E21+($F21-$E21)*$I$2/(1+EXP($I$3*(COUNT($I$9:N$9)+$I$4))),TREND($E21:$F21,$E$9:$F$9,N$9))</f>
        <v>1.2124676090919479E-2</v>
      </c>
      <c r="O21">
        <f>IF($G21="s-curve",$E21+($F21-$E21)*$I$2/(1+EXP($I$3*(COUNT($I$9:O$9)+$I$4))),TREND($E21:$F21,$E$9:$F$9,O$9))</f>
        <v>1.6007169244761595E-2</v>
      </c>
      <c r="P21">
        <f>IF($G21="s-curve",$E21+($F21-$E21)*$I$2/(1+EXP($I$3*(COUNT($I$9:P$9)+$I$4))),TREND($E21:$F21,$E$9:$F$9,P$9))</f>
        <v>2.1051317005956457E-2</v>
      </c>
      <c r="Q21">
        <f>IF($G21="s-curve",$E21+($F21-$E21)*$I$2/(1+EXP($I$3*(COUNT($I$9:Q$9)+$I$4))),TREND($E21:$F21,$E$9:$F$9,Q$9))</f>
        <v>2.7525048956922572E-2</v>
      </c>
      <c r="R21">
        <f>IF($G21="s-curve",$E21+($F21-$E21)*$I$2/(1+EXP($I$3*(COUNT($I$9:R$9)+$I$4))),TREND($E21:$F21,$E$9:$F$9,R$9))</f>
        <v>3.5704387563026088E-2</v>
      </c>
      <c r="S21">
        <f>IF($G21="s-curve",$E21+($F21-$E21)*$I$2/(1+EXP($I$3*(COUNT($I$9:S$9)+$I$4))),TREND($E21:$F21,$E$9:$F$9,S$9))</f>
        <v>4.5836578101168111E-2</v>
      </c>
      <c r="T21">
        <f>IF($G21="s-curve",$E21+($F21-$E21)*$I$2/(1+EXP($I$3*(COUNT($I$9:T$9)+$I$4))),TREND($E21:$F21,$E$9:$F$9,T$9))</f>
        <v>5.8085190790550939E-2</v>
      </c>
      <c r="U21">
        <f>IF($G21="s-curve",$E21+($F21-$E21)*$I$2/(1+EXP($I$3*(COUNT($I$9:U$9)+$I$4))),TREND($E21:$F21,$E$9:$F$9,U$9))</f>
        <v>7.2462800050995702E-2</v>
      </c>
      <c r="V21">
        <f>IF($G21="s-curve",$E21+($F21-$E21)*$I$2/(1+EXP($I$3*(COUNT($I$9:V$9)+$I$4))),TREND($E21:$F21,$E$9:$F$9,V$9))</f>
        <v>8.8767715128136082E-2</v>
      </c>
      <c r="W21">
        <f>IF($G21="s-curve",$E21+($F21-$E21)*$I$2/(1+EXP($I$3*(COUNT($I$9:W$9)+$I$4))),TREND($E21:$F21,$E$9:$F$9,W$9))</f>
        <v>0.10655111145046607</v>
      </c>
      <c r="X21">
        <f>IF($G21="s-curve",$E21+($F21-$E21)*$I$2/(1+EXP($I$3*(COUNT($I$9:X$9)+$I$4))),TREND($E21:$F21,$E$9:$F$9,X$9))</f>
        <v>0.12514078053821515</v>
      </c>
      <c r="Y21">
        <f>IF($G21="s-curve",$E21+($F21-$E21)*$I$2/(1+EXP($I$3*(COUNT($I$9:Y$9)+$I$4))),TREND($E21:$F21,$E$9:$F$9,Y$9))</f>
        <v>0.14373044962596424</v>
      </c>
      <c r="Z21">
        <f>IF($G21="s-curve",$E21+($F21-$E21)*$I$2/(1+EXP($I$3*(COUNT($I$9:Z$9)+$I$4))),TREND($E21:$F21,$E$9:$F$9,Z$9))</f>
        <v>0.16151384594829421</v>
      </c>
      <c r="AA21">
        <f>IF($G21="s-curve",$E21+($F21-$E21)*$I$2/(1+EXP($I$3*(COUNT($I$9:AA$9)+$I$4))),TREND($E21:$F21,$E$9:$F$9,AA$9))</f>
        <v>0.17781876102543459</v>
      </c>
      <c r="AB21">
        <f>IF($G21="s-curve",$E21+($F21-$E21)*$I$2/(1+EXP($I$3*(COUNT($I$9:AB$9)+$I$4))),TREND($E21:$F21,$E$9:$F$9,AB$9))</f>
        <v>0.19219637028587935</v>
      </c>
      <c r="AC21">
        <f>IF($G21="s-curve",$E21+($F21-$E21)*$I$2/(1+EXP($I$3*(COUNT($I$9:AC$9)+$I$4))),TREND($E21:$F21,$E$9:$F$9,AC$9))</f>
        <v>0.20444498297526217</v>
      </c>
      <c r="AD21">
        <f>IF($G21="s-curve",$E21+($F21-$E21)*$I$2/(1+EXP($I$3*(COUNT($I$9:AD$9)+$I$4))),TREND($E21:$F21,$E$9:$F$9,AD$9))</f>
        <v>0.21457717351340425</v>
      </c>
      <c r="AE21">
        <f>IF($G21="s-curve",$E21+($F21-$E21)*$I$2/(1+EXP($I$3*(COUNT($I$9:AE$9)+$I$4))),TREND($E21:$F21,$E$9:$F$9,AE$9))</f>
        <v>0.22275651211950773</v>
      </c>
      <c r="AF21">
        <f>IF($G21="s-curve",$E21+($F21-$E21)*$I$2/(1+EXP($I$3*(COUNT($I$9:AF$9)+$I$4))),TREND($E21:$F21,$E$9:$F$9,AF$9))</f>
        <v>0.22923024407047385</v>
      </c>
      <c r="AG21">
        <f>IF($G21="s-curve",$E21+($F21-$E21)*$I$2/(1+EXP($I$3*(COUNT($I$9:AG$9)+$I$4))),TREND($E21:$F21,$E$9:$F$9,AG$9))</f>
        <v>0.23427439183166873</v>
      </c>
      <c r="AH21">
        <f>IF($G21="s-curve",$E21+($F21-$E21)*$I$2/(1+EXP($I$3*(COUNT($I$9:AH$9)+$I$4))),TREND($E21:$F21,$E$9:$F$9,AH$9))</f>
        <v>0.23815688498551085</v>
      </c>
      <c r="AI21">
        <f>IF($G21="s-curve",$E21+($F21-$E21)*$I$2/(1+EXP($I$3*(COUNT($I$9:AI$9)+$I$4))),TREND($E21:$F21,$E$9:$F$9,AI$9))</f>
        <v>0.24111721814418247</v>
      </c>
      <c r="AJ21">
        <f>IF($G21="s-curve",$E21+($F21-$E21)*$I$2/(1+EXP($I$3*(COUNT($I$9:AJ$9)+$I$4))),TREND($E21:$F21,$E$9:$F$9,AJ$9))</f>
        <v>0.24335824028392483</v>
      </c>
      <c r="AK21">
        <f>IF($G21="s-curve",$E21+($F21-$E21)*$I$2/(1+EXP($I$3*(COUNT($I$9:AK$9)+$I$4))),TREND($E21:$F21,$E$9:$F$9,AK$9))</f>
        <v>0.24504550982431983</v>
      </c>
      <c r="AL21">
        <f>IF($G21="s-curve",$E21+($F21-$E21)*$I$2/(1+EXP($I$3*(COUNT($I$9:AL$9)+$I$4))),TREND($E21:$F21,$E$9:$F$9,AL$9))</f>
        <v>0.24631065186894852</v>
      </c>
    </row>
    <row r="22" spans="1:38">
      <c r="C22" t="s">
        <v>120</v>
      </c>
      <c r="E22" s="22">
        <f>'SYVbT-freight'!G$2/'SYVbT-freight'!$2:$2</f>
        <v>5.4448944256116078E-4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5.4448944256116078E-4</v>
      </c>
      <c r="J22">
        <f>IF($G22="s-curve",$E22+($F22-$E22)*$I$2/(1+EXP($I$3*(COUNT($I$9:J$9)+$I$4))),TREND($E22:$F22,$E$9:$F$9,J$9))</f>
        <v>5.4448944256116003E-4</v>
      </c>
      <c r="K22">
        <f>IF($G22="s-curve",$E22+($F22-$E22)*$I$2/(1+EXP($I$3*(COUNT($I$9:K$9)+$I$4))),TREND($E22:$F22,$E$9:$F$9,K$9))</f>
        <v>5.558166424943084E-4</v>
      </c>
      <c r="L22">
        <f>IF($G22="s-curve",$E22+($F22-$E22)*$I$2/(1+EXP($I$3*(COUNT($I$9:L$9)+$I$4))),TREND($E22:$F22,$E$9:$F$9,L$9))</f>
        <v>5.6714384242746024E-4</v>
      </c>
      <c r="M22">
        <f>IF($G22="s-curve",$E22+($F22-$E22)*$I$2/(1+EXP($I$3*(COUNT($I$9:M$9)+$I$4))),TREND($E22:$F22,$E$9:$F$9,M$9))</f>
        <v>5.7847104236061209E-4</v>
      </c>
      <c r="N22">
        <f>IF($G22="s-curve",$E22+($F22-$E22)*$I$2/(1+EXP($I$3*(COUNT($I$9:N$9)+$I$4))),TREND($E22:$F22,$E$9:$F$9,N$9))</f>
        <v>5.8979824229376046E-4</v>
      </c>
      <c r="O22">
        <f>IF($G22="s-curve",$E22+($F22-$E22)*$I$2/(1+EXP($I$3*(COUNT($I$9:O$9)+$I$4))),TREND($E22:$F22,$E$9:$F$9,O$9))</f>
        <v>6.011254422269123E-4</v>
      </c>
      <c r="P22">
        <f>IF($G22="s-curve",$E22+($F22-$E22)*$I$2/(1+EXP($I$3*(COUNT($I$9:P$9)+$I$4))),TREND($E22:$F22,$E$9:$F$9,P$9))</f>
        <v>6.1245264216006068E-4</v>
      </c>
      <c r="Q22">
        <f>IF($G22="s-curve",$E22+($F22-$E22)*$I$2/(1+EXP($I$3*(COUNT($I$9:Q$9)+$I$4))),TREND($E22:$F22,$E$9:$F$9,Q$9))</f>
        <v>6.2377984209321252E-4</v>
      </c>
      <c r="R22">
        <f>IF($G22="s-curve",$E22+($F22-$E22)*$I$2/(1+EXP($I$3*(COUNT($I$9:R$9)+$I$4))),TREND($E22:$F22,$E$9:$F$9,R$9))</f>
        <v>6.351070420263609E-4</v>
      </c>
      <c r="S22">
        <f>IF($G22="s-curve",$E22+($F22-$E22)*$I$2/(1+EXP($I$3*(COUNT($I$9:S$9)+$I$4))),TREND($E22:$F22,$E$9:$F$9,S$9))</f>
        <v>6.4643424195951274E-4</v>
      </c>
      <c r="T22">
        <f>IF($G22="s-curve",$E22+($F22-$E22)*$I$2/(1+EXP($I$3*(COUNT($I$9:T$9)+$I$4))),TREND($E22:$F22,$E$9:$F$9,T$9))</f>
        <v>6.5776144189266458E-4</v>
      </c>
      <c r="U22">
        <f>IF($G22="s-curve",$E22+($F22-$E22)*$I$2/(1+EXP($I$3*(COUNT($I$9:U$9)+$I$4))),TREND($E22:$F22,$E$9:$F$9,U$9))</f>
        <v>6.6908864182581296E-4</v>
      </c>
      <c r="V22">
        <f>IF($G22="s-curve",$E22+($F22-$E22)*$I$2/(1+EXP($I$3*(COUNT($I$9:V$9)+$I$4))),TREND($E22:$F22,$E$9:$F$9,V$9))</f>
        <v>6.804158417589648E-4</v>
      </c>
      <c r="W22">
        <f>IF($G22="s-curve",$E22+($F22-$E22)*$I$2/(1+EXP($I$3*(COUNT($I$9:W$9)+$I$4))),TREND($E22:$F22,$E$9:$F$9,W$9))</f>
        <v>6.9174304169211318E-4</v>
      </c>
      <c r="X22">
        <f>IF($G22="s-curve",$E22+($F22-$E22)*$I$2/(1+EXP($I$3*(COUNT($I$9:X$9)+$I$4))),TREND($E22:$F22,$E$9:$F$9,X$9))</f>
        <v>7.0307024162526502E-4</v>
      </c>
      <c r="Y22">
        <f>IF($G22="s-curve",$E22+($F22-$E22)*$I$2/(1+EXP($I$3*(COUNT($I$9:Y$9)+$I$4))),TREND($E22:$F22,$E$9:$F$9,Y$9))</f>
        <v>7.1439744155841686E-4</v>
      </c>
      <c r="Z22">
        <f>IF($G22="s-curve",$E22+($F22-$E22)*$I$2/(1+EXP($I$3*(COUNT($I$9:Z$9)+$I$4))),TREND($E22:$F22,$E$9:$F$9,Z$9))</f>
        <v>7.2572464149156524E-4</v>
      </c>
      <c r="AA22">
        <f>IF($G22="s-curve",$E22+($F22-$E22)*$I$2/(1+EXP($I$3*(COUNT($I$9:AA$9)+$I$4))),TREND($E22:$F22,$E$9:$F$9,AA$9))</f>
        <v>7.3705184142471708E-4</v>
      </c>
      <c r="AB22">
        <f>IF($G22="s-curve",$E22+($F22-$E22)*$I$2/(1+EXP($I$3*(COUNT($I$9:AB$9)+$I$4))),TREND($E22:$F22,$E$9:$F$9,AB$9))</f>
        <v>7.4837904135786545E-4</v>
      </c>
      <c r="AC22">
        <f>IF($G22="s-curve",$E22+($F22-$E22)*$I$2/(1+EXP($I$3*(COUNT($I$9:AC$9)+$I$4))),TREND($E22:$F22,$E$9:$F$9,AC$9))</f>
        <v>7.597062412910173E-4</v>
      </c>
      <c r="AD22">
        <f>IF($G22="s-curve",$E22+($F22-$E22)*$I$2/(1+EXP($I$3*(COUNT($I$9:AD$9)+$I$4))),TREND($E22:$F22,$E$9:$F$9,AD$9))</f>
        <v>7.7103344122416567E-4</v>
      </c>
      <c r="AE22">
        <f>IF($G22="s-curve",$E22+($F22-$E22)*$I$2/(1+EXP($I$3*(COUNT($I$9:AE$9)+$I$4))),TREND($E22:$F22,$E$9:$F$9,AE$9))</f>
        <v>7.8236064115731752E-4</v>
      </c>
      <c r="AF22">
        <f>IF($G22="s-curve",$E22+($F22-$E22)*$I$2/(1+EXP($I$3*(COUNT($I$9:AF$9)+$I$4))),TREND($E22:$F22,$E$9:$F$9,AF$9))</f>
        <v>7.9368784109046936E-4</v>
      </c>
      <c r="AG22">
        <f>IF($G22="s-curve",$E22+($F22-$E22)*$I$2/(1+EXP($I$3*(COUNT($I$9:AG$9)+$I$4))),TREND($E22:$F22,$E$9:$F$9,AG$9))</f>
        <v>8.0501504102361773E-4</v>
      </c>
      <c r="AH22">
        <f>IF($G22="s-curve",$E22+($F22-$E22)*$I$2/(1+EXP($I$3*(COUNT($I$9:AH$9)+$I$4))),TREND($E22:$F22,$E$9:$F$9,AH$9))</f>
        <v>8.1634224095676958E-4</v>
      </c>
      <c r="AI22">
        <f>IF($G22="s-curve",$E22+($F22-$E22)*$I$2/(1+EXP($I$3*(COUNT($I$9:AI$9)+$I$4))),TREND($E22:$F22,$E$9:$F$9,AI$9))</f>
        <v>8.2766944088991795E-4</v>
      </c>
      <c r="AJ22">
        <f>IF($G22="s-curve",$E22+($F22-$E22)*$I$2/(1+EXP($I$3*(COUNT($I$9:AJ$9)+$I$4))),TREND($E22:$F22,$E$9:$F$9,AJ$9))</f>
        <v>8.3899664082306979E-4</v>
      </c>
      <c r="AK22">
        <f>IF($G22="s-curve",$E22+($F22-$E22)*$I$2/(1+EXP($I$3*(COUNT($I$9:AK$9)+$I$4))),TREND($E22:$F22,$E$9:$F$9,AK$9))</f>
        <v>8.5032384075622164E-4</v>
      </c>
      <c r="AL22">
        <f>IF($G22="s-curve",$E22+($F22-$E22)*$I$2/(1+EXP($I$3*(COUNT($I$9:AL$9)+$I$4))),TREND($E22:$F22,$E$9:$F$9,AL$9))</f>
        <v>8.6165104068937001E-4</v>
      </c>
    </row>
    <row r="23" spans="1:38" ht="15.75" thickBot="1">
      <c r="A23" s="23"/>
      <c r="B23" s="23"/>
      <c r="C23" s="23" t="s">
        <v>121</v>
      </c>
      <c r="D23" s="23"/>
      <c r="E23" s="26">
        <f>'SYVbT-freight'!H$2/'SYVbT-freight'!$2:$2</f>
        <v>2.8265820535957225E-5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2.8265820535957225E-5</v>
      </c>
      <c r="J23">
        <f>IF($G23="s-curve",$E23+($F23-$E23)*$I$2/(1+EXP($I$3*(COUNT($I$9:J$9)+$I$4))),TREND($E23:$F23,$E$9:$F$9,J$9))</f>
        <v>3.2499418292659206E-5</v>
      </c>
      <c r="K23">
        <f>IF($G23="s-curve",$E23+($F23-$E23)*$I$2/(1+EXP($I$3*(COUNT($I$9:K$9)+$I$4))),TREND($E23:$F23,$E$9:$F$9,K$9))</f>
        <v>3.3951193059309608E-5</v>
      </c>
      <c r="L23">
        <f>IF($G23="s-curve",$E23+($F23-$E23)*$I$2/(1+EXP($I$3*(COUNT($I$9:L$9)+$I$4))),TREND($E23:$F23,$E$9:$F$9,L$9))</f>
        <v>3.5887367225430346E-5</v>
      </c>
      <c r="M23">
        <f>IF($G23="s-curve",$E23+($F23-$E23)*$I$2/(1+EXP($I$3*(COUNT($I$9:M$9)+$I$4))),TREND($E23:$F23,$E$9:$F$9,M$9))</f>
        <v>3.8458983122471971E-5</v>
      </c>
      <c r="N23">
        <f>IF($G23="s-curve",$E23+($F23-$E23)*$I$2/(1+EXP($I$3*(COUNT($I$9:N$9)+$I$4))),TREND($E23:$F23,$E$9:$F$9,N$9))</f>
        <v>4.1856022212971344E-5</v>
      </c>
      <c r="O23">
        <f>IF($G23="s-curve",$E23+($F23-$E23)*$I$2/(1+EXP($I$3*(COUNT($I$9:O$9)+$I$4))),TREND($E23:$F23,$E$9:$F$9,O$9))</f>
        <v>4.6311257588612655E-5</v>
      </c>
      <c r="P23">
        <f>IF($G23="s-curve",$E23+($F23-$E23)*$I$2/(1+EXP($I$3*(COUNT($I$9:P$9)+$I$4))),TREND($E23:$F23,$E$9:$F$9,P$9))</f>
        <v>5.2099513911331002E-5</v>
      </c>
      <c r="Q23">
        <f>IF($G23="s-curve",$E23+($F23-$E23)*$I$2/(1+EXP($I$3*(COUNT($I$9:Q$9)+$I$4))),TREND($E23:$F23,$E$9:$F$9,Q$9))</f>
        <v>5.9528245516902954E-5</v>
      </c>
      <c r="R23">
        <f>IF($G23="s-curve",$E23+($F23-$E23)*$I$2/(1+EXP($I$3*(COUNT($I$9:R$9)+$I$4))),TREND($E23:$F23,$E$9:$F$9,R$9))</f>
        <v>6.8914193479541143E-5</v>
      </c>
      <c r="S23">
        <f>IF($G23="s-curve",$E23+($F23-$E23)*$I$2/(1+EXP($I$3*(COUNT($I$9:S$9)+$I$4))),TREND($E23:$F23,$E$9:$F$9,S$9))</f>
        <v>8.0541076497633965E-5</v>
      </c>
      <c r="T23">
        <f>IF($G23="s-curve",$E23+($F23-$E23)*$I$2/(1+EXP($I$3*(COUNT($I$9:T$9)+$I$4))),TREND($E23:$F23,$E$9:$F$9,T$9))</f>
        <v>9.4596594535641205E-5</v>
      </c>
      <c r="U23">
        <f>IF($G23="s-curve",$E23+($F23-$E23)*$I$2/(1+EXP($I$3*(COUNT($I$9:U$9)+$I$4))),TREND($E23:$F23,$E$9:$F$9,U$9))</f>
        <v>1.1109517698153481E-4</v>
      </c>
      <c r="V23">
        <f>IF($G23="s-curve",$E23+($F23-$E23)*$I$2/(1+EXP($I$3*(COUNT($I$9:V$9)+$I$4))),TREND($E23:$F23,$E$9:$F$9,V$9))</f>
        <v>1.2980537982545135E-4</v>
      </c>
      <c r="W23">
        <f>IF($G23="s-curve",$E23+($F23-$E23)*$I$2/(1+EXP($I$3*(COUNT($I$9:W$9)+$I$4))),TREND($E23:$F23,$E$9:$F$9,W$9))</f>
        <v>1.5021216826135341E-4</v>
      </c>
      <c r="X23">
        <f>IF($G23="s-curve",$E23+($F23-$E23)*$I$2/(1+EXP($I$3*(COUNT($I$9:X$9)+$I$4))),TREND($E23:$F23,$E$9:$F$9,X$9))</f>
        <v>1.7154417016308128E-4</v>
      </c>
      <c r="Y23">
        <f>IF($G23="s-curve",$E23+($F23-$E23)*$I$2/(1+EXP($I$3*(COUNT($I$9:Y$9)+$I$4))),TREND($E23:$F23,$E$9:$F$9,Y$9))</f>
        <v>1.9287617206480915E-4</v>
      </c>
      <c r="Z23">
        <f>IF($G23="s-curve",$E23+($F23-$E23)*$I$2/(1+EXP($I$3*(COUNT($I$9:Z$9)+$I$4))),TREND($E23:$F23,$E$9:$F$9,Z$9))</f>
        <v>2.1328296050071122E-4</v>
      </c>
      <c r="AA23">
        <f>IF($G23="s-curve",$E23+($F23-$E23)*$I$2/(1+EXP($I$3*(COUNT($I$9:AA$9)+$I$4))),TREND($E23:$F23,$E$9:$F$9,AA$9))</f>
        <v>2.3199316334462775E-4</v>
      </c>
      <c r="AB23">
        <f>IF($G23="s-curve",$E23+($F23-$E23)*$I$2/(1+EXP($I$3*(COUNT($I$9:AB$9)+$I$4))),TREND($E23:$F23,$E$9:$F$9,AB$9))</f>
        <v>2.4849174579052134E-4</v>
      </c>
      <c r="AC23">
        <f>IF($G23="s-curve",$E23+($F23-$E23)*$I$2/(1+EXP($I$3*(COUNT($I$9:AC$9)+$I$4))),TREND($E23:$F23,$E$9:$F$9,AC$9))</f>
        <v>2.625472638285286E-4</v>
      </c>
      <c r="AD23">
        <f>IF($G23="s-curve",$E23+($F23-$E23)*$I$2/(1+EXP($I$3*(COUNT($I$9:AD$9)+$I$4))),TREND($E23:$F23,$E$9:$F$9,AD$9))</f>
        <v>2.7417414684662147E-4</v>
      </c>
      <c r="AE23">
        <f>IF($G23="s-curve",$E23+($F23-$E23)*$I$2/(1+EXP($I$3*(COUNT($I$9:AE$9)+$I$4))),TREND($E23:$F23,$E$9:$F$9,AE$9))</f>
        <v>2.8356009480925965E-4</v>
      </c>
      <c r="AF23">
        <f>IF($G23="s-curve",$E23+($F23-$E23)*$I$2/(1+EXP($I$3*(COUNT($I$9:AF$9)+$I$4))),TREND($E23:$F23,$E$9:$F$9,AF$9))</f>
        <v>2.9098882641483164E-4</v>
      </c>
      <c r="AG23">
        <f>IF($G23="s-curve",$E23+($F23-$E23)*$I$2/(1+EXP($I$3*(COUNT($I$9:AG$9)+$I$4))),TREND($E23:$F23,$E$9:$F$9,AG$9))</f>
        <v>2.9677708273754996E-4</v>
      </c>
      <c r="AH23">
        <f>IF($G23="s-curve",$E23+($F23-$E23)*$I$2/(1+EXP($I$3*(COUNT($I$9:AH$9)+$I$4))),TREND($E23:$F23,$E$9:$F$9,AH$9))</f>
        <v>3.012323181131913E-4</v>
      </c>
      <c r="AI23">
        <f>IF($G23="s-curve",$E23+($F23-$E23)*$I$2/(1+EXP($I$3*(COUNT($I$9:AI$9)+$I$4))),TREND($E23:$F23,$E$9:$F$9,AI$9))</f>
        <v>3.0462935720369062E-4</v>
      </c>
      <c r="AJ23">
        <f>IF($G23="s-curve",$E23+($F23-$E23)*$I$2/(1+EXP($I$3*(COUNT($I$9:AJ$9)+$I$4))),TREND($E23:$F23,$E$9:$F$9,AJ$9))</f>
        <v>3.0720097310073225E-4</v>
      </c>
      <c r="AK23">
        <f>IF($G23="s-curve",$E23+($F23-$E23)*$I$2/(1+EXP($I$3*(COUNT($I$9:AK$9)+$I$4))),TREND($E23:$F23,$E$9:$F$9,AK$9))</f>
        <v>3.0913714726685303E-4</v>
      </c>
      <c r="AL23">
        <f>IF($G23="s-curve",$E23+($F23-$E23)*$I$2/(1+EXP($I$3*(COUNT($I$9:AL$9)+$I$4))),TREND($E23:$F23,$E$9:$F$9,AL$9))</f>
        <v>3.1058892203350341E-4</v>
      </c>
    </row>
    <row r="24" spans="1:38">
      <c r="A24" t="s">
        <v>13</v>
      </c>
      <c r="B24" t="s">
        <v>19</v>
      </c>
      <c r="C24" t="s">
        <v>1</v>
      </c>
      <c r="D24">
        <v>1</v>
      </c>
      <c r="E24" s="22">
        <v>1</v>
      </c>
      <c r="F24" s="29">
        <v>1</v>
      </c>
      <c r="G24" s="7" t="str">
        <f>IF(E24=F24,"n/a",IF(OR(C24="battery electric vehicle",C24="natural gas vehicle",C24="plugin hybrid vehicle"),"s-curve","linear"))</f>
        <v>n/a</v>
      </c>
      <c r="I24" s="22">
        <f>D24</f>
        <v>1</v>
      </c>
      <c r="J24" s="22">
        <f>E24</f>
        <v>1</v>
      </c>
      <c r="K24">
        <f>IF($G24="s-curve",$E24+($F24-$E24)*$O$2/(1+EXP($O$3*(COUNT($K$9:K$9)+$O$4))),TREND($E24:$F24,$E$9:$F$9,K$9))</f>
        <v>1</v>
      </c>
      <c r="L24">
        <f>IF($G24="s-curve",$E24+($F24-$E24)*$O$2/(1+EXP($O$3*(COUNT($K$9:L$9)+$O$4))),TREND($E24:$F24,$E$9:$F$9,L$9))</f>
        <v>1</v>
      </c>
      <c r="M24">
        <f>IF($G24="s-curve",$E24+($F24-$E24)*$O$2/(1+EXP($O$3*(COUNT($K$9:M$9)+$O$4))),TREND($E24:$F24,$E$9:$F$9,M$9))</f>
        <v>1</v>
      </c>
      <c r="N24">
        <f>IF($G24="s-curve",$E24+($F24-$E24)*$O$2/(1+EXP($O$3*(COUNT($K$9:N$9)+$O$4))),TREND($E24:$F24,$E$9:$F$9,N$9))</f>
        <v>1</v>
      </c>
      <c r="O24">
        <f>IF($G24="s-curve",$E24+($F24-$E24)*$O$2/(1+EXP($O$3*(COUNT($K$9:O$9)+$O$4))),TREND($E24:$F24,$E$9:$F$9,O$9))</f>
        <v>1</v>
      </c>
      <c r="P24">
        <f>IF($G24="s-curve",$E24+($F24-$E24)*$O$2/(1+EXP($O$3*(COUNT($K$9:P$9)+$O$4))),TREND($E24:$F24,$E$9:$F$9,P$9))</f>
        <v>1</v>
      </c>
      <c r="Q24">
        <f>IF($G24="s-curve",$E24+($F24-$E24)*$O$2/(1+EXP($O$3*(COUNT($K$9:Q$9)+$O$4))),TREND($E24:$F24,$E$9:$F$9,Q$9))</f>
        <v>1</v>
      </c>
      <c r="R24">
        <f>IF($G24="s-curve",$E24+($F24-$E24)*$O$2/(1+EXP($O$3*(COUNT($K$9:R$9)+$O$4))),TREND($E24:$F24,$E$9:$F$9,R$9))</f>
        <v>1</v>
      </c>
      <c r="S24">
        <f>IF($G24="s-curve",$E24+($F24-$E24)*$O$2/(1+EXP($O$3*(COUNT($K$9:S$9)+$O$4))),TREND($E24:$F24,$E$9:$F$9,S$9))</f>
        <v>1</v>
      </c>
      <c r="T24">
        <f>IF($G24="s-curve",$E24+($F24-$E24)*$O$2/(1+EXP($O$3*(COUNT($K$9:T$9)+$O$4))),TREND($E24:$F24,$E$9:$F$9,T$9))</f>
        <v>1</v>
      </c>
      <c r="U24">
        <f>IF($G24="s-curve",$E24+($F24-$E24)*$O$2/(1+EXP($O$3*(COUNT($K$9:U$9)+$O$4))),TREND($E24:$F24,$E$9:$F$9,U$9))</f>
        <v>1</v>
      </c>
      <c r="V24">
        <f>IF($G24="s-curve",$E24+($F24-$E24)*$O$2/(1+EXP($O$3*(COUNT($K$9:V$9)+$O$4))),TREND($E24:$F24,$E$9:$F$9,V$9))</f>
        <v>1</v>
      </c>
      <c r="W24">
        <f>IF($G24="s-curve",$E24+($F24-$E24)*$O$2/(1+EXP($O$3*(COUNT($K$9:W$9)+$O$4))),TREND($E24:$F24,$E$9:$F$9,W$9))</f>
        <v>1</v>
      </c>
      <c r="X24">
        <f>IF($G24="s-curve",$E24+($F24-$E24)*$O$2/(1+EXP($O$3*(COUNT($K$9:X$9)+$O$4))),TREND($E24:$F24,$E$9:$F$9,X$9))</f>
        <v>1</v>
      </c>
      <c r="Y24">
        <f>IF($G24="s-curve",$E24+($F24-$E24)*$O$2/(1+EXP($O$3*(COUNT($K$9:Y$9)+$O$4))),TREND($E24:$F24,$E$9:$F$9,Y$9))</f>
        <v>1</v>
      </c>
      <c r="Z24">
        <f>IF($G24="s-curve",$E24+($F24-$E24)*$O$2/(1+EXP($O$3*(COUNT($K$9:Z$9)+$O$4))),TREND($E24:$F24,$E$9:$F$9,Z$9))</f>
        <v>1</v>
      </c>
      <c r="AA24">
        <f>IF($G24="s-curve",$E24+($F24-$E24)*$O$2/(1+EXP($O$3*(COUNT($K$9:AA$9)+$O$4))),TREND($E24:$F24,$E$9:$F$9,AA$9))</f>
        <v>1</v>
      </c>
      <c r="AB24">
        <f>IF($G24="s-curve",$E24+($F24-$E24)*$O$2/(1+EXP($O$3*(COUNT($K$9:AB$9)+$O$4))),TREND($E24:$F24,$E$9:$F$9,AB$9))</f>
        <v>1</v>
      </c>
      <c r="AC24">
        <f>IF($G24="s-curve",$E24+($F24-$E24)*$O$2/(1+EXP($O$3*(COUNT($K$9:AC$9)+$O$4))),TREND($E24:$F24,$E$9:$F$9,AC$9))</f>
        <v>1</v>
      </c>
      <c r="AD24">
        <f>IF($G24="s-curve",$E24+($F24-$E24)*$O$2/(1+EXP($O$3*(COUNT($K$9:AD$9)+$O$4))),TREND($E24:$F24,$E$9:$F$9,AD$9))</f>
        <v>1</v>
      </c>
      <c r="AE24">
        <f>IF($G24="s-curve",$E24+($F24-$E24)*$O$2/(1+EXP($O$3*(COUNT($K$9:AE$9)+$O$4))),TREND($E24:$F24,$E$9:$F$9,AE$9))</f>
        <v>1</v>
      </c>
      <c r="AF24">
        <f>IF($G24="s-curve",$E24+($F24-$E24)*$O$2/(1+EXP($O$3*(COUNT($K$9:AF$9)+$O$4))),TREND($E24:$F24,$E$9:$F$9,AF$9))</f>
        <v>1</v>
      </c>
      <c r="AG24">
        <f>IF($G24="s-curve",$E24+($F24-$E24)*$O$2/(1+EXP($O$3*(COUNT($K$9:AG$9)+$O$4))),TREND($E24:$F24,$E$9:$F$9,AG$9))</f>
        <v>1</v>
      </c>
      <c r="AH24">
        <f>IF($G24="s-curve",$E24+($F24-$E24)*$O$2/(1+EXP($O$3*(COUNT($K$9:AH$9)+$O$4))),TREND($E24:$F24,$E$9:$F$9,AH$9))</f>
        <v>1</v>
      </c>
      <c r="AI24">
        <f>IF($G24="s-curve",$E24+($F24-$E24)*$O$2/(1+EXP($O$3*(COUNT($K$9:AI$9)+$O$4))),TREND($E24:$F24,$E$9:$F$9,AI$9))</f>
        <v>1</v>
      </c>
      <c r="AJ24">
        <f>IF($G24="s-curve",$E24+($F24-$E24)*$O$2/(1+EXP($O$3*(COUNT($K$9:AJ$9)+$O$4))),TREND($E24:$F24,$E$9:$F$9,AJ$9))</f>
        <v>1</v>
      </c>
      <c r="AK24">
        <f>IF($G24="s-curve",$E24+($F24-$E24)*$O$2/(1+EXP($O$3*(COUNT($K$9:AK$9)+$O$4))),TREND($E24:$F24,$E$9:$F$9,AK$9))</f>
        <v>1</v>
      </c>
      <c r="AL24">
        <f>IF($G24="s-curve",$E24+($F24-$E24)*$O$2/(1+EXP($O$3*(COUNT($K$9:AL$9)+$O$4))),TREND($E24:$F24,$E$9:$F$9,AL$9))</f>
        <v>1</v>
      </c>
    </row>
    <row r="25" spans="1:38">
      <c r="C25" t="s">
        <v>2</v>
      </c>
      <c r="E25" s="22">
        <f>'SYVbT-passenger'!D3/SUM('SYVbT-passenger'!3:3)*3</f>
        <v>0.29802375741500553</v>
      </c>
      <c r="F25" s="22">
        <f>F32*3</f>
        <v>0.15850139443373243</v>
      </c>
      <c r="G25" s="7" t="str">
        <f>IF(E25=F25,"n/a",IF(OR(C25="battery electric vehicle",C25="natural gas vehicle",C25="plugin hybrid vehicle"),"s-curve","linear"))</f>
        <v>s-curve</v>
      </c>
      <c r="I25" s="22">
        <f t="shared" si="1"/>
        <v>0.29802375741500553</v>
      </c>
      <c r="J25">
        <f>IF($G25="s-curve",$E25+($F25-$E25)*$I$2/(1+EXP($I$3*(COUNT($I$9:J$9)+$I$4))),TREND($E25:$F25,$E$9:$F$9,J$9))</f>
        <v>0.29596244960239987</v>
      </c>
      <c r="K25">
        <f>IF($G25="s-curve",$E25+($F25-$E25)*$I$2/(1+EXP($I$3*(COUNT($I$9:K$9)+$I$4))),TREND($E25:$F25,$E$9:$F$9,K$9))</f>
        <v>0.29525559107671612</v>
      </c>
      <c r="L25">
        <f>IF($G25="s-curve",$E25+($F25-$E25)*$I$2/(1+EXP($I$3*(COUNT($I$9:L$9)+$I$4))),TREND($E25:$F25,$E$9:$F$9,L$9))</f>
        <v>0.29431288202296346</v>
      </c>
      <c r="M25">
        <f>IF($G25="s-curve",$E25+($F25-$E25)*$I$2/(1+EXP($I$3*(COUNT($I$9:M$9)+$I$4))),TREND($E25:$F25,$E$9:$F$9,M$9))</f>
        <v>0.2930607810336332</v>
      </c>
      <c r="N25">
        <f>IF($G25="s-curve",$E25+($F25-$E25)*$I$2/(1+EXP($I$3*(COUNT($I$9:N$9)+$I$4))),TREND($E25:$F25,$E$9:$F$9,N$9))</f>
        <v>0.29140678752282123</v>
      </c>
      <c r="O25">
        <f>IF($G25="s-curve",$E25+($F25-$E25)*$I$2/(1+EXP($I$3*(COUNT($I$9:O$9)+$I$4))),TREND($E25:$F25,$E$9:$F$9,O$9))</f>
        <v>0.28923756597307232</v>
      </c>
      <c r="P25">
        <f>IF($G25="s-curve",$E25+($F25-$E25)*$I$2/(1+EXP($I$3*(COUNT($I$9:P$9)+$I$4))),TREND($E25:$F25,$E$9:$F$9,P$9))</f>
        <v>0.28641930626464923</v>
      </c>
      <c r="Q25">
        <f>IF($G25="s-curve",$E25+($F25-$E25)*$I$2/(1+EXP($I$3*(COUNT($I$9:Q$9)+$I$4))),TREND($E25:$F25,$E$9:$F$9,Q$9))</f>
        <v>0.28280231112804816</v>
      </c>
      <c r="R25">
        <f>IF($G25="s-curve",$E25+($F25-$E25)*$I$2/(1+EXP($I$3*(COUNT($I$9:R$9)+$I$4))),TREND($E25:$F25,$E$9:$F$9,R$9))</f>
        <v>0.27823236164867954</v>
      </c>
      <c r="S25">
        <f>IF($G25="s-curve",$E25+($F25-$E25)*$I$2/(1+EXP($I$3*(COUNT($I$9:S$9)+$I$4))),TREND($E25:$F25,$E$9:$F$9,S$9))</f>
        <v>0.2725713172654462</v>
      </c>
      <c r="T25">
        <f>IF($G25="s-curve",$E25+($F25-$E25)*$I$2/(1+EXP($I$3*(COUNT($I$9:T$9)+$I$4))),TREND($E25:$F25,$E$9:$F$9,T$9))</f>
        <v>0.26572778823718668</v>
      </c>
      <c r="U25">
        <f>IF($G25="s-curve",$E25+($F25-$E25)*$I$2/(1+EXP($I$3*(COUNT($I$9:U$9)+$I$4))),TREND($E25:$F25,$E$9:$F$9,U$9))</f>
        <v>0.25769474900033379</v>
      </c>
      <c r="V25">
        <f>IF($G25="s-curve",$E25+($F25-$E25)*$I$2/(1+EXP($I$3*(COUNT($I$9:V$9)+$I$4))),TREND($E25:$F25,$E$9:$F$9,V$9))</f>
        <v>0.24858488795211589</v>
      </c>
      <c r="W25">
        <f>IF($G25="s-curve",$E25+($F25-$E25)*$I$2/(1+EXP($I$3*(COUNT($I$9:W$9)+$I$4))),TREND($E25:$F25,$E$9:$F$9,W$9))</f>
        <v>0.23864897177620478</v>
      </c>
      <c r="X25">
        <f>IF($G25="s-curve",$E25+($F25-$E25)*$I$2/(1+EXP($I$3*(COUNT($I$9:X$9)+$I$4))),TREND($E25:$F25,$E$9:$F$9,X$9))</f>
        <v>0.22826257592436899</v>
      </c>
      <c r="Y25">
        <f>IF($G25="s-curve",$E25+($F25-$E25)*$I$2/(1+EXP($I$3*(COUNT($I$9:Y$9)+$I$4))),TREND($E25:$F25,$E$9:$F$9,Y$9))</f>
        <v>0.21787618007253318</v>
      </c>
      <c r="Z25">
        <f>IF($G25="s-curve",$E25+($F25-$E25)*$I$2/(1+EXP($I$3*(COUNT($I$9:Z$9)+$I$4))),TREND($E25:$F25,$E$9:$F$9,Z$9))</f>
        <v>0.20794026389662207</v>
      </c>
      <c r="AA25">
        <f>IF($G25="s-curve",$E25+($F25-$E25)*$I$2/(1+EXP($I$3*(COUNT($I$9:AA$9)+$I$4))),TREND($E25:$F25,$E$9:$F$9,AA$9))</f>
        <v>0.19883040284840414</v>
      </c>
      <c r="AB25">
        <f>IF($G25="s-curve",$E25+($F25-$E25)*$I$2/(1+EXP($I$3*(COUNT($I$9:AB$9)+$I$4))),TREND($E25:$F25,$E$9:$F$9,AB$9))</f>
        <v>0.19079736361155128</v>
      </c>
      <c r="AC25">
        <f>IF($G25="s-curve",$E25+($F25-$E25)*$I$2/(1+EXP($I$3*(COUNT($I$9:AC$9)+$I$4))),TREND($E25:$F25,$E$9:$F$9,AC$9))</f>
        <v>0.18395383458329176</v>
      </c>
      <c r="AD25">
        <f>IF($G25="s-curve",$E25+($F25-$E25)*$I$2/(1+EXP($I$3*(COUNT($I$9:AD$9)+$I$4))),TREND($E25:$F25,$E$9:$F$9,AD$9))</f>
        <v>0.17829279020005839</v>
      </c>
      <c r="AE25">
        <f>IF($G25="s-curve",$E25+($F25-$E25)*$I$2/(1+EXP($I$3*(COUNT($I$9:AE$9)+$I$4))),TREND($E25:$F25,$E$9:$F$9,AE$9))</f>
        <v>0.17372284072068978</v>
      </c>
      <c r="AF25">
        <f>IF($G25="s-curve",$E25+($F25-$E25)*$I$2/(1+EXP($I$3*(COUNT($I$9:AF$9)+$I$4))),TREND($E25:$F25,$E$9:$F$9,AF$9))</f>
        <v>0.17010584558408873</v>
      </c>
      <c r="AG25">
        <f>IF($G25="s-curve",$E25+($F25-$E25)*$I$2/(1+EXP($I$3*(COUNT($I$9:AG$9)+$I$4))),TREND($E25:$F25,$E$9:$F$9,AG$9))</f>
        <v>0.16728758587566564</v>
      </c>
      <c r="AH25">
        <f>IF($G25="s-curve",$E25+($F25-$E25)*$I$2/(1+EXP($I$3*(COUNT($I$9:AH$9)+$I$4))),TREND($E25:$F25,$E$9:$F$9,AH$9))</f>
        <v>0.1651183643259167</v>
      </c>
      <c r="AI25">
        <f>IF($G25="s-curve",$E25+($F25-$E25)*$I$2/(1+EXP($I$3*(COUNT($I$9:AI$9)+$I$4))),TREND($E25:$F25,$E$9:$F$9,AI$9))</f>
        <v>0.16346437081510473</v>
      </c>
      <c r="AJ25">
        <f>IF($G25="s-curve",$E25+($F25-$E25)*$I$2/(1+EXP($I$3*(COUNT($I$9:AJ$9)+$I$4))),TREND($E25:$F25,$E$9:$F$9,AJ$9))</f>
        <v>0.1622122698257745</v>
      </c>
      <c r="AK25">
        <f>IF($G25="s-curve",$E25+($F25-$E25)*$I$2/(1+EXP($I$3*(COUNT($I$9:AK$9)+$I$4))),TREND($E25:$F25,$E$9:$F$9,AK$9))</f>
        <v>0.16126956077202181</v>
      </c>
      <c r="AL25">
        <f>IF($G25="s-curve",$E25+($F25-$E25)*$I$2/(1+EXP($I$3*(COUNT($I$9:AL$9)+$I$4))),TREND($E25:$F25,$E$9:$F$9,AL$9))</f>
        <v>0.16056270224633809</v>
      </c>
    </row>
    <row r="26" spans="1:38">
      <c r="C26" t="s">
        <v>3</v>
      </c>
      <c r="E26" s="22">
        <f>'SYVbT-passenger'!D3/SUM('SYVbT-passenger'!3:3)*3</f>
        <v>0.29802375741500553</v>
      </c>
      <c r="F26" s="22">
        <f>E26</f>
        <v>0.29802375741500553</v>
      </c>
      <c r="G26" s="7" t="str">
        <f>IF(E26=F26,"n/a",IF(OR(C26="battery electric vehicle",C26="natural gas vehicle",C26="plugin hybrid vehicle"),"s-curve","linear"))</f>
        <v>n/a</v>
      </c>
      <c r="I26" s="22">
        <f t="shared" si="1"/>
        <v>0.29802375741500553</v>
      </c>
      <c r="J26">
        <f>IF($G26="s-curve",$E26+($F26-$E26)*$I$2/(1+EXP($I$3*(COUNT($I$9:J$9)+$I$4))),TREND($E26:$F26,$E$9:$F$9,J$9))</f>
        <v>0.29802375741500553</v>
      </c>
      <c r="K26">
        <f>IF($G26="s-curve",$E26+($F26-$E26)*$I$2/(1+EXP($I$3*(COUNT($I$9:K$9)+$I$4))),TREND($E26:$F26,$E$9:$F$9,K$9))</f>
        <v>0.29802375741500553</v>
      </c>
      <c r="L26">
        <f>IF($G26="s-curve",$E26+($F26-$E26)*$I$2/(1+EXP($I$3*(COUNT($I$9:L$9)+$I$4))),TREND($E26:$F26,$E$9:$F$9,L$9))</f>
        <v>0.29802375741500553</v>
      </c>
      <c r="M26">
        <f>IF($G26="s-curve",$E26+($F26-$E26)*$I$2/(1+EXP($I$3*(COUNT($I$9:M$9)+$I$4))),TREND($E26:$F26,$E$9:$F$9,M$9))</f>
        <v>0.29802375741500553</v>
      </c>
      <c r="N26">
        <f>IF($G26="s-curve",$E26+($F26-$E26)*$I$2/(1+EXP($I$3*(COUNT($I$9:N$9)+$I$4))),TREND($E26:$F26,$E$9:$F$9,N$9))</f>
        <v>0.29802375741500553</v>
      </c>
      <c r="O26">
        <f>IF($G26="s-curve",$E26+($F26-$E26)*$I$2/(1+EXP($I$3*(COUNT($I$9:O$9)+$I$4))),TREND($E26:$F26,$E$9:$F$9,O$9))</f>
        <v>0.29802375741500553</v>
      </c>
      <c r="P26">
        <f>IF($G26="s-curve",$E26+($F26-$E26)*$I$2/(1+EXP($I$3*(COUNT($I$9:P$9)+$I$4))),TREND($E26:$F26,$E$9:$F$9,P$9))</f>
        <v>0.29802375741500553</v>
      </c>
      <c r="Q26">
        <f>IF($G26="s-curve",$E26+($F26-$E26)*$I$2/(1+EXP($I$3*(COUNT($I$9:Q$9)+$I$4))),TREND($E26:$F26,$E$9:$F$9,Q$9))</f>
        <v>0.29802375741500553</v>
      </c>
      <c r="R26">
        <f>IF($G26="s-curve",$E26+($F26-$E26)*$I$2/(1+EXP($I$3*(COUNT($I$9:R$9)+$I$4))),TREND($E26:$F26,$E$9:$F$9,R$9))</f>
        <v>0.29802375741500553</v>
      </c>
      <c r="S26">
        <f>IF($G26="s-curve",$E26+($F26-$E26)*$I$2/(1+EXP($I$3*(COUNT($I$9:S$9)+$I$4))),TREND($E26:$F26,$E$9:$F$9,S$9))</f>
        <v>0.29802375741500553</v>
      </c>
      <c r="T26">
        <f>IF($G26="s-curve",$E26+($F26-$E26)*$I$2/(1+EXP($I$3*(COUNT($I$9:T$9)+$I$4))),TREND($E26:$F26,$E$9:$F$9,T$9))</f>
        <v>0.29802375741500553</v>
      </c>
      <c r="U26">
        <f>IF($G26="s-curve",$E26+($F26-$E26)*$I$2/(1+EXP($I$3*(COUNT($I$9:U$9)+$I$4))),TREND($E26:$F26,$E$9:$F$9,U$9))</f>
        <v>0.29802375741500553</v>
      </c>
      <c r="V26">
        <f>IF($G26="s-curve",$E26+($F26-$E26)*$I$2/(1+EXP($I$3*(COUNT($I$9:V$9)+$I$4))),TREND($E26:$F26,$E$9:$F$9,V$9))</f>
        <v>0.29802375741500553</v>
      </c>
      <c r="W26">
        <f>IF($G26="s-curve",$E26+($F26-$E26)*$I$2/(1+EXP($I$3*(COUNT($I$9:W$9)+$I$4))),TREND($E26:$F26,$E$9:$F$9,W$9))</f>
        <v>0.29802375741500553</v>
      </c>
      <c r="X26">
        <f>IF($G26="s-curve",$E26+($F26-$E26)*$I$2/(1+EXP($I$3*(COUNT($I$9:X$9)+$I$4))),TREND($E26:$F26,$E$9:$F$9,X$9))</f>
        <v>0.29802375741500553</v>
      </c>
      <c r="Y26">
        <f>IF($G26="s-curve",$E26+($F26-$E26)*$I$2/(1+EXP($I$3*(COUNT($I$9:Y$9)+$I$4))),TREND($E26:$F26,$E$9:$F$9,Y$9))</f>
        <v>0.29802375741500553</v>
      </c>
      <c r="Z26">
        <f>IF($G26="s-curve",$E26+($F26-$E26)*$I$2/(1+EXP($I$3*(COUNT($I$9:Z$9)+$I$4))),TREND($E26:$F26,$E$9:$F$9,Z$9))</f>
        <v>0.29802375741500553</v>
      </c>
      <c r="AA26">
        <f>IF($G26="s-curve",$E26+($F26-$E26)*$I$2/(1+EXP($I$3*(COUNT($I$9:AA$9)+$I$4))),TREND($E26:$F26,$E$9:$F$9,AA$9))</f>
        <v>0.29802375741500553</v>
      </c>
      <c r="AB26">
        <f>IF($G26="s-curve",$E26+($F26-$E26)*$I$2/(1+EXP($I$3*(COUNT($I$9:AB$9)+$I$4))),TREND($E26:$F26,$E$9:$F$9,AB$9))</f>
        <v>0.29802375741500553</v>
      </c>
      <c r="AC26">
        <f>IF($G26="s-curve",$E26+($F26-$E26)*$I$2/(1+EXP($I$3*(COUNT($I$9:AC$9)+$I$4))),TREND($E26:$F26,$E$9:$F$9,AC$9))</f>
        <v>0.29802375741500553</v>
      </c>
      <c r="AD26">
        <f>IF($G26="s-curve",$E26+($F26-$E26)*$I$2/(1+EXP($I$3*(COUNT($I$9:AD$9)+$I$4))),TREND($E26:$F26,$E$9:$F$9,AD$9))</f>
        <v>0.29802375741500553</v>
      </c>
      <c r="AE26">
        <f>IF($G26="s-curve",$E26+($F26-$E26)*$I$2/(1+EXP($I$3*(COUNT($I$9:AE$9)+$I$4))),TREND($E26:$F26,$E$9:$F$9,AE$9))</f>
        <v>0.29802375741500553</v>
      </c>
      <c r="AF26">
        <f>IF($G26="s-curve",$E26+($F26-$E26)*$I$2/(1+EXP($I$3*(COUNT($I$9:AF$9)+$I$4))),TREND($E26:$F26,$E$9:$F$9,AF$9))</f>
        <v>0.29802375741500553</v>
      </c>
      <c r="AG26">
        <f>IF($G26="s-curve",$E26+($F26-$E26)*$I$2/(1+EXP($I$3*(COUNT($I$9:AG$9)+$I$4))),TREND($E26:$F26,$E$9:$F$9,AG$9))</f>
        <v>0.29802375741500553</v>
      </c>
      <c r="AH26">
        <f>IF($G26="s-curve",$E26+($F26-$E26)*$I$2/(1+EXP($I$3*(COUNT($I$9:AH$9)+$I$4))),TREND($E26:$F26,$E$9:$F$9,AH$9))</f>
        <v>0.29802375741500553</v>
      </c>
      <c r="AI26">
        <f>IF($G26="s-curve",$E26+($F26-$E26)*$I$2/(1+EXP($I$3*(COUNT($I$9:AI$9)+$I$4))),TREND($E26:$F26,$E$9:$F$9,AI$9))</f>
        <v>0.29802375741500553</v>
      </c>
      <c r="AJ26">
        <f>IF($G26="s-curve",$E26+($F26-$E26)*$I$2/(1+EXP($I$3*(COUNT($I$9:AJ$9)+$I$4))),TREND($E26:$F26,$E$9:$F$9,AJ$9))</f>
        <v>0.29802375741500553</v>
      </c>
      <c r="AK26">
        <f>IF($G26="s-curve",$E26+($F26-$E26)*$I$2/(1+EXP($I$3*(COUNT($I$9:AK$9)+$I$4))),TREND($E26:$F26,$E$9:$F$9,AK$9))</f>
        <v>0.29802375741500553</v>
      </c>
      <c r="AL26">
        <f>IF($G26="s-curve",$E26+($F26-$E26)*$I$2/(1+EXP($I$3*(COUNT($I$9:AL$9)+$I$4))),TREND($E26:$F26,$E$9:$F$9,AL$9))</f>
        <v>0.29802375741500553</v>
      </c>
    </row>
    <row r="27" spans="1:38">
      <c r="C27" t="s">
        <v>4</v>
      </c>
      <c r="E27">
        <v>2</v>
      </c>
      <c r="F27">
        <v>2</v>
      </c>
      <c r="G27" s="7" t="str">
        <f>IF(E27=F27,"n/a",IF(OR(C27="battery electric vehicle",C27="natural gas vehicle",C27="plugin hybrid vehicle"),"s-curve","linear"))</f>
        <v>n/a</v>
      </c>
      <c r="I27" s="22">
        <f t="shared" si="1"/>
        <v>2</v>
      </c>
      <c r="J27">
        <f>IF($G27="s-curve",$E27+($F27-$E27)*$I$2/(1+EXP($I$3*(COUNT($I$9:J$9)+$I$4))),TREND($E27:$F27,$E$9:$F$9,J$9))</f>
        <v>2</v>
      </c>
      <c r="K27">
        <f>IF($G27="s-curve",$E27+($F27-$E27)*$I$2/(1+EXP($I$3*(COUNT($I$9:K$9)+$I$4))),TREND($E27:$F27,$E$9:$F$9,K$9))</f>
        <v>2</v>
      </c>
      <c r="L27">
        <f>IF($G27="s-curve",$E27+($F27-$E27)*$I$2/(1+EXP($I$3*(COUNT($I$9:L$9)+$I$4))),TREND($E27:$F27,$E$9:$F$9,L$9))</f>
        <v>2</v>
      </c>
      <c r="M27">
        <f>IF($G27="s-curve",$E27+($F27-$E27)*$I$2/(1+EXP($I$3*(COUNT($I$9:M$9)+$I$4))),TREND($E27:$F27,$E$9:$F$9,M$9))</f>
        <v>2</v>
      </c>
      <c r="N27">
        <f>IF($G27="s-curve",$E27+($F27-$E27)*$I$2/(1+EXP($I$3*(COUNT($I$9:N$9)+$I$4))),TREND($E27:$F27,$E$9:$F$9,N$9))</f>
        <v>2</v>
      </c>
      <c r="O27">
        <f>IF($G27="s-curve",$E27+($F27-$E27)*$I$2/(1+EXP($I$3*(COUNT($I$9:O$9)+$I$4))),TREND($E27:$F27,$E$9:$F$9,O$9))</f>
        <v>2</v>
      </c>
      <c r="P27">
        <f>IF($G27="s-curve",$E27+($F27-$E27)*$I$2/(1+EXP($I$3*(COUNT($I$9:P$9)+$I$4))),TREND($E27:$F27,$E$9:$F$9,P$9))</f>
        <v>2</v>
      </c>
      <c r="Q27">
        <f>IF($G27="s-curve",$E27+($F27-$E27)*$I$2/(1+EXP($I$3*(COUNT($I$9:Q$9)+$I$4))),TREND($E27:$F27,$E$9:$F$9,Q$9))</f>
        <v>2</v>
      </c>
      <c r="R27">
        <f>IF($G27="s-curve",$E27+($F27-$E27)*$I$2/(1+EXP($I$3*(COUNT($I$9:R$9)+$I$4))),TREND($E27:$F27,$E$9:$F$9,R$9))</f>
        <v>2</v>
      </c>
      <c r="S27">
        <f>IF($G27="s-curve",$E27+($F27-$E27)*$I$2/(1+EXP($I$3*(COUNT($I$9:S$9)+$I$4))),TREND($E27:$F27,$E$9:$F$9,S$9))</f>
        <v>2</v>
      </c>
      <c r="T27">
        <f>IF($G27="s-curve",$E27+($F27-$E27)*$I$2/(1+EXP($I$3*(COUNT($I$9:T$9)+$I$4))),TREND($E27:$F27,$E$9:$F$9,T$9))</f>
        <v>2</v>
      </c>
      <c r="U27">
        <f>IF($G27="s-curve",$E27+($F27-$E27)*$I$2/(1+EXP($I$3*(COUNT($I$9:U$9)+$I$4))),TREND($E27:$F27,$E$9:$F$9,U$9))</f>
        <v>2</v>
      </c>
      <c r="V27">
        <f>IF($G27="s-curve",$E27+($F27-$E27)*$I$2/(1+EXP($I$3*(COUNT($I$9:V$9)+$I$4))),TREND($E27:$F27,$E$9:$F$9,V$9))</f>
        <v>2</v>
      </c>
      <c r="W27">
        <f>IF($G27="s-curve",$E27+($F27-$E27)*$I$2/(1+EXP($I$3*(COUNT($I$9:W$9)+$I$4))),TREND($E27:$F27,$E$9:$F$9,W$9))</f>
        <v>2</v>
      </c>
      <c r="X27">
        <f>IF($G27="s-curve",$E27+($F27-$E27)*$I$2/(1+EXP($I$3*(COUNT($I$9:X$9)+$I$4))),TREND($E27:$F27,$E$9:$F$9,X$9))</f>
        <v>2</v>
      </c>
      <c r="Y27">
        <f>IF($G27="s-curve",$E27+($F27-$E27)*$I$2/(1+EXP($I$3*(COUNT($I$9:Y$9)+$I$4))),TREND($E27:$F27,$E$9:$F$9,Y$9))</f>
        <v>2</v>
      </c>
      <c r="Z27">
        <f>IF($G27="s-curve",$E27+($F27-$E27)*$I$2/(1+EXP($I$3*(COUNT($I$9:Z$9)+$I$4))),TREND($E27:$F27,$E$9:$F$9,Z$9))</f>
        <v>2</v>
      </c>
      <c r="AA27">
        <f>IF($G27="s-curve",$E27+($F27-$E27)*$I$2/(1+EXP($I$3*(COUNT($I$9:AA$9)+$I$4))),TREND($E27:$F27,$E$9:$F$9,AA$9))</f>
        <v>2</v>
      </c>
      <c r="AB27">
        <f>IF($G27="s-curve",$E27+($F27-$E27)*$I$2/(1+EXP($I$3*(COUNT($I$9:AB$9)+$I$4))),TREND($E27:$F27,$E$9:$F$9,AB$9))</f>
        <v>2</v>
      </c>
      <c r="AC27">
        <f>IF($G27="s-curve",$E27+($F27-$E27)*$I$2/(1+EXP($I$3*(COUNT($I$9:AC$9)+$I$4))),TREND($E27:$F27,$E$9:$F$9,AC$9))</f>
        <v>2</v>
      </c>
      <c r="AD27">
        <f>IF($G27="s-curve",$E27+($F27-$E27)*$I$2/(1+EXP($I$3*(COUNT($I$9:AD$9)+$I$4))),TREND($E27:$F27,$E$9:$F$9,AD$9))</f>
        <v>2</v>
      </c>
      <c r="AE27">
        <f>IF($G27="s-curve",$E27+($F27-$E27)*$I$2/(1+EXP($I$3*(COUNT($I$9:AE$9)+$I$4))),TREND($E27:$F27,$E$9:$F$9,AE$9))</f>
        <v>2</v>
      </c>
      <c r="AF27">
        <f>IF($G27="s-curve",$E27+($F27-$E27)*$I$2/(1+EXP($I$3*(COUNT($I$9:AF$9)+$I$4))),TREND($E27:$F27,$E$9:$F$9,AF$9))</f>
        <v>2</v>
      </c>
      <c r="AG27">
        <f>IF($G27="s-curve",$E27+($F27-$E27)*$I$2/(1+EXP($I$3*(COUNT($I$9:AG$9)+$I$4))),TREND($E27:$F27,$E$9:$F$9,AG$9))</f>
        <v>2</v>
      </c>
      <c r="AH27">
        <f>IF($G27="s-curve",$E27+($F27-$E27)*$I$2/(1+EXP($I$3*(COUNT($I$9:AH$9)+$I$4))),TREND($E27:$F27,$E$9:$F$9,AH$9))</f>
        <v>2</v>
      </c>
      <c r="AI27">
        <f>IF($G27="s-curve",$E27+($F27-$E27)*$I$2/(1+EXP($I$3*(COUNT($I$9:AI$9)+$I$4))),TREND($E27:$F27,$E$9:$F$9,AI$9))</f>
        <v>2</v>
      </c>
      <c r="AJ27">
        <f>IF($G27="s-curve",$E27+($F27-$E27)*$I$2/(1+EXP($I$3*(COUNT($I$9:AJ$9)+$I$4))),TREND($E27:$F27,$E$9:$F$9,AJ$9))</f>
        <v>2</v>
      </c>
      <c r="AK27">
        <f>IF($G27="s-curve",$E27+($F27-$E27)*$I$2/(1+EXP($I$3*(COUNT($I$9:AK$9)+$I$4))),TREND($E27:$F27,$E$9:$F$9,AK$9))</f>
        <v>2</v>
      </c>
      <c r="AL27">
        <f>IF($G27="s-curve",$E27+($F27-$E27)*$I$2/(1+EXP($I$3*(COUNT($I$9:AL$9)+$I$4))),TREND($E27:$F27,$E$9:$F$9,AL$9))</f>
        <v>2</v>
      </c>
    </row>
    <row r="28" spans="1:38">
      <c r="C28" t="s">
        <v>5</v>
      </c>
      <c r="E28" s="22">
        <f>'SYVbT-passenger'!F3/SUM('SYVbT-passenger'!3:3)*3</f>
        <v>0</v>
      </c>
      <c r="F28" s="22">
        <f>F35*3</f>
        <v>6.0000000000000001E-3</v>
      </c>
      <c r="G28" s="7" t="str">
        <f>IF(E28=F28,"n/a",IF(OR(C28="battery electric vehicle",C28="natural gas vehicle",C28="plugin hybrid vehicle"),"s-curve","linear"))</f>
        <v>s-curve</v>
      </c>
      <c r="I28" s="22">
        <f t="shared" si="1"/>
        <v>0</v>
      </c>
      <c r="J28">
        <f>IF($G28="s-curve",$E28+($F28-$E28)*$I$2/(1+EXP($I$3*(COUNT($I$9:J$9)+$I$4))),TREND($E28:$F28,$E$9:$F$9,J$9))</f>
        <v>8.8644190159638335E-5</v>
      </c>
      <c r="K28">
        <f>IF($G28="s-curve",$E28+($F28-$E28)*$I$2/(1+EXP($I$3*(COUNT($I$9:K$9)+$I$4))),TREND($E28:$F28,$E$9:$F$9,K$9))</f>
        <v>1.1904183440446507E-4</v>
      </c>
      <c r="L28">
        <f>IF($G28="s-curve",$E28+($F28-$E28)*$I$2/(1+EXP($I$3*(COUNT($I$9:L$9)+$I$4))),TREND($E28:$F28,$E$9:$F$9,L$9))</f>
        <v>1.5958196146119519E-4</v>
      </c>
      <c r="M28">
        <f>IF($G28="s-curve",$E28+($F28-$E28)*$I$2/(1+EXP($I$3*(COUNT($I$9:M$9)+$I$4))),TREND($E28:$F28,$E$9:$F$9,M$9))</f>
        <v>2.1342713563581709E-4</v>
      </c>
      <c r="N28">
        <f>IF($G28="s-curve",$E28+($F28-$E28)*$I$2/(1+EXP($I$3*(COUNT($I$9:N$9)+$I$4))),TREND($E28:$F28,$E$9:$F$9,N$9))</f>
        <v>2.845552390654007E-4</v>
      </c>
      <c r="O28">
        <f>IF($G28="s-curve",$E28+($F28-$E28)*$I$2/(1+EXP($I$3*(COUNT($I$9:O$9)+$I$4))),TREND($E28:$F28,$E$9:$F$9,O$9))</f>
        <v>3.7784013634197905E-4</v>
      </c>
      <c r="P28">
        <f>IF($G28="s-curve",$E28+($F28-$E28)*$I$2/(1+EXP($I$3*(COUNT($I$9:P$9)+$I$4))),TREND($E28:$F28,$E$9:$F$9,P$9))</f>
        <v>4.9903617896353422E-4</v>
      </c>
      <c r="Q28">
        <f>IF($G28="s-curve",$E28+($F28-$E28)*$I$2/(1+EXP($I$3*(COUNT($I$9:Q$9)+$I$4))),TREND($E28:$F28,$E$9:$F$9,Q$9))</f>
        <v>6.5458092717367755E-4</v>
      </c>
      <c r="R28">
        <f>IF($G28="s-curve",$E28+($F28-$E28)*$I$2/(1+EXP($I$3*(COUNT($I$9:R$9)+$I$4))),TREND($E28:$F28,$E$9:$F$9,R$9))</f>
        <v>8.5110638940292692E-4</v>
      </c>
      <c r="S28">
        <f>IF($G28="s-curve",$E28+($F28-$E28)*$I$2/(1+EXP($I$3*(COUNT($I$9:S$9)+$I$4))),TREND($E28:$F28,$E$9:$F$9,S$9))</f>
        <v>1.0945531428381381E-3</v>
      </c>
      <c r="T28">
        <f>IF($G28="s-curve",$E28+($F28-$E28)*$I$2/(1+EXP($I$3*(COUNT($I$9:T$9)+$I$4))),TREND($E28:$F28,$E$9:$F$9,T$9))</f>
        <v>1.3888512990058942E-3</v>
      </c>
      <c r="U28">
        <f>IF($G28="s-curve",$E28+($F28-$E28)*$I$2/(1+EXP($I$3*(COUNT($I$9:U$9)+$I$4))),TREND($E28:$F28,$E$9:$F$9,U$9))</f>
        <v>1.7343029842499763E-3</v>
      </c>
      <c r="V28">
        <f>IF($G28="s-curve",$E28+($F28-$E28)*$I$2/(1+EXP($I$3*(COUNT($I$9:V$9)+$I$4))),TREND($E28:$F28,$E$9:$F$9,V$9))</f>
        <v>2.1260621626452273E-3</v>
      </c>
      <c r="W28">
        <f>IF($G28="s-curve",$E28+($F28-$E28)*$I$2/(1+EXP($I$3*(COUNT($I$9:W$9)+$I$4))),TREND($E28:$F28,$E$9:$F$9,W$9))</f>
        <v>2.553344899130046E-3</v>
      </c>
      <c r="X28">
        <f>IF($G28="s-curve",$E28+($F28-$E28)*$I$2/(1+EXP($I$3*(COUNT($I$9:X$9)+$I$4))),TREND($E28:$F28,$E$9:$F$9,X$9))</f>
        <v>3.0000000000000001E-3</v>
      </c>
      <c r="Y28">
        <f>IF($G28="s-curve",$E28+($F28-$E28)*$I$2/(1+EXP($I$3*(COUNT($I$9:Y$9)+$I$4))),TREND($E28:$F28,$E$9:$F$9,Y$9))</f>
        <v>3.4466551008699542E-3</v>
      </c>
      <c r="Z28">
        <f>IF($G28="s-curve",$E28+($F28-$E28)*$I$2/(1+EXP($I$3*(COUNT($I$9:Z$9)+$I$4))),TREND($E28:$F28,$E$9:$F$9,Z$9))</f>
        <v>3.8739378373547728E-3</v>
      </c>
      <c r="AA28">
        <f>IF($G28="s-curve",$E28+($F28-$E28)*$I$2/(1+EXP($I$3*(COUNT($I$9:AA$9)+$I$4))),TREND($E28:$F28,$E$9:$F$9,AA$9))</f>
        <v>4.2656970157500234E-3</v>
      </c>
      <c r="AB28">
        <f>IF($G28="s-curve",$E28+($F28-$E28)*$I$2/(1+EXP($I$3*(COUNT($I$9:AB$9)+$I$4))),TREND($E28:$F28,$E$9:$F$9,AB$9))</f>
        <v>4.6111487009941055E-3</v>
      </c>
      <c r="AC28">
        <f>IF($G28="s-curve",$E28+($F28-$E28)*$I$2/(1+EXP($I$3*(COUNT($I$9:AC$9)+$I$4))),TREND($E28:$F28,$E$9:$F$9,AC$9))</f>
        <v>4.9054468571618614E-3</v>
      </c>
      <c r="AD28">
        <f>IF($G28="s-curve",$E28+($F28-$E28)*$I$2/(1+EXP($I$3*(COUNT($I$9:AD$9)+$I$4))),TREND($E28:$F28,$E$9:$F$9,AD$9))</f>
        <v>5.1488936105970736E-3</v>
      </c>
      <c r="AE28">
        <f>IF($G28="s-curve",$E28+($F28-$E28)*$I$2/(1+EXP($I$3*(COUNT($I$9:AE$9)+$I$4))),TREND($E28:$F28,$E$9:$F$9,AE$9))</f>
        <v>5.3454190728263228E-3</v>
      </c>
      <c r="AF28">
        <f>IF($G28="s-curve",$E28+($F28-$E28)*$I$2/(1+EXP($I$3*(COUNT($I$9:AF$9)+$I$4))),TREND($E28:$F28,$E$9:$F$9,AF$9))</f>
        <v>5.5009638210364665E-3</v>
      </c>
      <c r="AG28">
        <f>IF($G28="s-curve",$E28+($F28-$E28)*$I$2/(1+EXP($I$3*(COUNT($I$9:AG$9)+$I$4))),TREND($E28:$F28,$E$9:$F$9,AG$9))</f>
        <v>5.6221598636580217E-3</v>
      </c>
      <c r="AH28">
        <f>IF($G28="s-curve",$E28+($F28-$E28)*$I$2/(1+EXP($I$3*(COUNT($I$9:AH$9)+$I$4))),TREND($E28:$F28,$E$9:$F$9,AH$9))</f>
        <v>5.7154447609346001E-3</v>
      </c>
      <c r="AI28">
        <f>IF($G28="s-curve",$E28+($F28-$E28)*$I$2/(1+EXP($I$3*(COUNT($I$9:AI$9)+$I$4))),TREND($E28:$F28,$E$9:$F$9,AI$9))</f>
        <v>5.7865728643641829E-3</v>
      </c>
      <c r="AJ28">
        <f>IF($G28="s-curve",$E28+($F28-$E28)*$I$2/(1+EXP($I$3*(COUNT($I$9:AJ$9)+$I$4))),TREND($E28:$F28,$E$9:$F$9,AJ$9))</f>
        <v>5.840418038538805E-3</v>
      </c>
      <c r="AK28">
        <f>IF($G28="s-curve",$E28+($F28-$E28)*$I$2/(1+EXP($I$3*(COUNT($I$9:AK$9)+$I$4))),TREND($E28:$F28,$E$9:$F$9,AK$9))</f>
        <v>5.880958165595535E-3</v>
      </c>
      <c r="AL28">
        <f>IF($G28="s-curve",$E28+($F28-$E28)*$I$2/(1+EXP($I$3*(COUNT($I$9:AL$9)+$I$4))),TREND($E28:$F28,$E$9:$F$9,AL$9))</f>
        <v>5.9113558098403615E-3</v>
      </c>
    </row>
    <row r="29" spans="1:38">
      <c r="C29" t="s">
        <v>120</v>
      </c>
      <c r="E29" s="22">
        <f>'SYVbT-passenger'!G3/SUM('SYVbT-passenger'!3:3)*3</f>
        <v>2.1496445375763083E-2</v>
      </c>
      <c r="F29" s="22">
        <f>F36*($E$29/$E$36)*3</f>
        <v>0.53425472287359943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1"/>
        <v>2.1496445375763083E-2</v>
      </c>
      <c r="J29">
        <f>IF($G29="s-curve",$E29+($F29-$E29)*$I$2/(1+EXP($I$3*(COUNT($I$9:J$9)+$I$4))),TREND($E29:$F29,$E$9:$F$9,J$9))</f>
        <v>2.1496445375760231E-2</v>
      </c>
      <c r="K29">
        <f>IF($G29="s-curve",$E29+($F29-$E29)*$I$2/(1+EXP($I$3*(COUNT($I$9:K$9)+$I$4))),TREND($E29:$F29,$E$9:$F$9,K$9))</f>
        <v>3.9809241000682505E-2</v>
      </c>
      <c r="L29">
        <f>IF($G29="s-curve",$E29+($F29-$E29)*$I$2/(1+EXP($I$3*(COUNT($I$9:L$9)+$I$4))),TREND($E29:$F29,$E$9:$F$9,L$9))</f>
        <v>5.8122036625604778E-2</v>
      </c>
      <c r="M29">
        <f>IF($G29="s-curve",$E29+($F29-$E29)*$I$2/(1+EXP($I$3*(COUNT($I$9:M$9)+$I$4))),TREND($E29:$F29,$E$9:$F$9,M$9))</f>
        <v>7.6434832250534157E-2</v>
      </c>
      <c r="N29">
        <f>IF($G29="s-curve",$E29+($F29-$E29)*$I$2/(1+EXP($I$3*(COUNT($I$9:N$9)+$I$4))),TREND($E29:$F29,$E$9:$F$9,N$9))</f>
        <v>9.4747627875456431E-2</v>
      </c>
      <c r="O29">
        <f>IF($G29="s-curve",$E29+($F29-$E29)*$I$2/(1+EXP($I$3*(COUNT($I$9:O$9)+$I$4))),TREND($E29:$F29,$E$9:$F$9,O$9))</f>
        <v>0.1130604235003787</v>
      </c>
      <c r="P29">
        <f>IF($G29="s-curve",$E29+($F29-$E29)*$I$2/(1+EXP($I$3*(COUNT($I$9:P$9)+$I$4))),TREND($E29:$F29,$E$9:$F$9,P$9))</f>
        <v>0.13137321912530098</v>
      </c>
      <c r="Q29">
        <f>IF($G29="s-curve",$E29+($F29-$E29)*$I$2/(1+EXP($I$3*(COUNT($I$9:Q$9)+$I$4))),TREND($E29:$F29,$E$9:$F$9,Q$9))</f>
        <v>0.14968601475022325</v>
      </c>
      <c r="R29">
        <f>IF($G29="s-curve",$E29+($F29-$E29)*$I$2/(1+EXP($I$3*(COUNT($I$9:R$9)+$I$4))),TREND($E29:$F29,$E$9:$F$9,R$9))</f>
        <v>0.16799881037514552</v>
      </c>
      <c r="S29">
        <f>IF($G29="s-curve",$E29+($F29-$E29)*$I$2/(1+EXP($I$3*(COUNT($I$9:S$9)+$I$4))),TREND($E29:$F29,$E$9:$F$9,S$9))</f>
        <v>0.1863116060000678</v>
      </c>
      <c r="T29">
        <f>IF($G29="s-curve",$E29+($F29-$E29)*$I$2/(1+EXP($I$3*(COUNT($I$9:T$9)+$I$4))),TREND($E29:$F29,$E$9:$F$9,T$9))</f>
        <v>0.20462440162499007</v>
      </c>
      <c r="U29">
        <f>IF($G29="s-curve",$E29+($F29-$E29)*$I$2/(1+EXP($I$3*(COUNT($I$9:U$9)+$I$4))),TREND($E29:$F29,$E$9:$F$9,U$9))</f>
        <v>0.22293719724991234</v>
      </c>
      <c r="V29">
        <f>IF($G29="s-curve",$E29+($F29-$E29)*$I$2/(1+EXP($I$3*(COUNT($I$9:V$9)+$I$4))),TREND($E29:$F29,$E$9:$F$9,V$9))</f>
        <v>0.24124999287483462</v>
      </c>
      <c r="W29">
        <f>IF($G29="s-curve",$E29+($F29-$E29)*$I$2/(1+EXP($I$3*(COUNT($I$9:W$9)+$I$4))),TREND($E29:$F29,$E$9:$F$9,W$9))</f>
        <v>0.25956278849975689</v>
      </c>
      <c r="X29">
        <f>IF($G29="s-curve",$E29+($F29-$E29)*$I$2/(1+EXP($I$3*(COUNT($I$9:X$9)+$I$4))),TREND($E29:$F29,$E$9:$F$9,X$9))</f>
        <v>0.27787558412467916</v>
      </c>
      <c r="Y29">
        <f>IF($G29="s-curve",$E29+($F29-$E29)*$I$2/(1+EXP($I$3*(COUNT($I$9:Y$9)+$I$4))),TREND($E29:$F29,$E$9:$F$9,Y$9))</f>
        <v>0.29618837974960144</v>
      </c>
      <c r="Z29">
        <f>IF($G29="s-curve",$E29+($F29-$E29)*$I$2/(1+EXP($I$3*(COUNT($I$9:Z$9)+$I$4))),TREND($E29:$F29,$E$9:$F$9,Z$9))</f>
        <v>0.31450117537452371</v>
      </c>
      <c r="AA29">
        <f>IF($G29="s-curve",$E29+($F29-$E29)*$I$2/(1+EXP($I$3*(COUNT($I$9:AA$9)+$I$4))),TREND($E29:$F29,$E$9:$F$9,AA$9))</f>
        <v>0.33281397099944598</v>
      </c>
      <c r="AB29">
        <f>IF($G29="s-curve",$E29+($F29-$E29)*$I$2/(1+EXP($I$3*(COUNT($I$9:AB$9)+$I$4))),TREND($E29:$F29,$E$9:$F$9,AB$9))</f>
        <v>0.35112676662436826</v>
      </c>
      <c r="AC29">
        <f>IF($G29="s-curve",$E29+($F29-$E29)*$I$2/(1+EXP($I$3*(COUNT($I$9:AC$9)+$I$4))),TREND($E29:$F29,$E$9:$F$9,AC$9))</f>
        <v>0.36943956224929764</v>
      </c>
      <c r="AD29">
        <f>IF($G29="s-curve",$E29+($F29-$E29)*$I$2/(1+EXP($I$3*(COUNT($I$9:AD$9)+$I$4))),TREND($E29:$F29,$E$9:$F$9,AD$9))</f>
        <v>0.38775235787421991</v>
      </c>
      <c r="AE29">
        <f>IF($G29="s-curve",$E29+($F29-$E29)*$I$2/(1+EXP($I$3*(COUNT($I$9:AE$9)+$I$4))),TREND($E29:$F29,$E$9:$F$9,AE$9))</f>
        <v>0.40606515349914218</v>
      </c>
      <c r="AF29">
        <f>IF($G29="s-curve",$E29+($F29-$E29)*$I$2/(1+EXP($I$3*(COUNT($I$9:AF$9)+$I$4))),TREND($E29:$F29,$E$9:$F$9,AF$9))</f>
        <v>0.42437794912406446</v>
      </c>
      <c r="AG29">
        <f>IF($G29="s-curve",$E29+($F29-$E29)*$I$2/(1+EXP($I$3*(COUNT($I$9:AG$9)+$I$4))),TREND($E29:$F29,$E$9:$F$9,AG$9))</f>
        <v>0.44269074474898673</v>
      </c>
      <c r="AH29">
        <f>IF($G29="s-curve",$E29+($F29-$E29)*$I$2/(1+EXP($I$3*(COUNT($I$9:AH$9)+$I$4))),TREND($E29:$F29,$E$9:$F$9,AH$9))</f>
        <v>0.461003540373909</v>
      </c>
      <c r="AI29">
        <f>IF($G29="s-curve",$E29+($F29-$E29)*$I$2/(1+EXP($I$3*(COUNT($I$9:AI$9)+$I$4))),TREND($E29:$F29,$E$9:$F$9,AI$9))</f>
        <v>0.47931633599883128</v>
      </c>
      <c r="AJ29">
        <f>IF($G29="s-curve",$E29+($F29-$E29)*$I$2/(1+EXP($I$3*(COUNT($I$9:AJ$9)+$I$4))),TREND($E29:$F29,$E$9:$F$9,AJ$9))</f>
        <v>0.49762913162375355</v>
      </c>
      <c r="AK29">
        <f>IF($G29="s-curve",$E29+($F29-$E29)*$I$2/(1+EXP($I$3*(COUNT($I$9:AK$9)+$I$4))),TREND($E29:$F29,$E$9:$F$9,AK$9))</f>
        <v>0.51594192724867582</v>
      </c>
      <c r="AL29">
        <f>IF($G29="s-curve",$E29+($F29-$E29)*$I$2/(1+EXP($I$3*(COUNT($I$9:AL$9)+$I$4))),TREND($E29:$F29,$E$9:$F$9,AL$9))</f>
        <v>0.5342547228735981</v>
      </c>
    </row>
    <row r="30" spans="1:38" ht="15.75" thickBot="1">
      <c r="A30" s="23"/>
      <c r="B30" s="23"/>
      <c r="C30" s="23" t="s">
        <v>121</v>
      </c>
      <c r="D30" s="23"/>
      <c r="E30" s="26">
        <f>'SYVbT-passenger'!H3/SUM('SYVbT-passenger'!3:3)</f>
        <v>8.470448323552864E-5</v>
      </c>
      <c r="F30" s="26">
        <v>0.05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1"/>
        <v>8.470448323552864E-5</v>
      </c>
      <c r="J30">
        <f>IF($G30="s-curve",$E30+($F30-$E30)*$I$2/(1+EXP($I$3*(COUNT($I$9:J$9)+$I$4))),TREND($E30:$F30,$E$9:$F$9,J$9))</f>
        <v>8.2215464117929744E-4</v>
      </c>
      <c r="K30">
        <f>IF($G30="s-curve",$E30+($F30-$E30)*$I$2/(1+EXP($I$3*(COUNT($I$9:K$9)+$I$4))),TREND($E30:$F30,$E$9:$F$9,K$9))</f>
        <v>1.0750392070949643E-3</v>
      </c>
      <c r="L30">
        <f>IF($G30="s-curve",$E30+($F30-$E30)*$I$2/(1+EXP($I$3*(COUNT($I$9:L$9)+$I$4))),TREND($E30:$F30,$E$9:$F$9,L$9))</f>
        <v>1.4123012774822749E-3</v>
      </c>
      <c r="M30">
        <f>IF($G30="s-curve",$E30+($F30-$E30)*$I$2/(1+EXP($I$3*(COUNT($I$9:M$9)+$I$4))),TREND($E30:$F30,$E$9:$F$9,M$9))</f>
        <v>1.860250907661926E-3</v>
      </c>
      <c r="N30">
        <f>IF($G30="s-curve",$E30+($F30-$E30)*$I$2/(1+EXP($I$3*(COUNT($I$9:N$9)+$I$4))),TREND($E30:$F30,$E$9:$F$9,N$9))</f>
        <v>2.4519809580343683E-3</v>
      </c>
      <c r="O30">
        <f>IF($G30="s-curve",$E30+($F30-$E30)*$I$2/(1+EXP($I$3*(COUNT($I$9:O$9)+$I$4))),TREND($E30:$F30,$E$9:$F$9,O$9))</f>
        <v>3.2280381605029394E-3</v>
      </c>
      <c r="P30">
        <f>IF($G30="s-curve",$E30+($F30-$E30)*$I$2/(1+EXP($I$3*(COUNT($I$9:P$9)+$I$4))),TREND($E30:$F30,$E$9:$F$9,P$9))</f>
        <v>4.2362942076558247E-3</v>
      </c>
      <c r="Q30">
        <f>IF($G30="s-curve",$E30+($F30-$E30)*$I$2/(1+EXP($I$3*(COUNT($I$9:Q$9)+$I$4))),TREND($E30:$F30,$E$9:$F$9,Q$9))</f>
        <v>5.530304553154162E-3</v>
      </c>
      <c r="R30">
        <f>IF($G30="s-curve",$E30+($F30-$E30)*$I$2/(1+EXP($I$3*(COUNT($I$9:R$9)+$I$4))),TREND($E30:$F30,$E$9:$F$9,R$9))</f>
        <v>7.1652423071111148E-3</v>
      </c>
      <c r="S30">
        <f>IF($G30="s-curve",$E30+($F30-$E30)*$I$2/(1+EXP($I$3*(COUNT($I$9:S$9)+$I$4))),TREND($E30:$F30,$E$9:$F$9,S$9))</f>
        <v>9.1905284138303605E-3</v>
      </c>
      <c r="T30">
        <f>IF($G30="s-curve",$E30+($F30-$E30)*$I$2/(1+EXP($I$3*(COUNT($I$9:T$9)+$I$4))),TREND($E30:$F30,$E$9:$F$9,T$9))</f>
        <v>1.1638858319689102E-2</v>
      </c>
      <c r="U30">
        <f>IF($G30="s-curve",$E30+($F30-$E30)*$I$2/(1+EXP($I$3*(COUNT($I$9:U$9)+$I$4))),TREND($E30:$F30,$E$9:$F$9,U$9))</f>
        <v>1.4512745478976212E-2</v>
      </c>
      <c r="V30">
        <f>IF($G30="s-curve",$E30+($F30-$E30)*$I$2/(1+EXP($I$3*(COUNT($I$9:V$9)+$I$4))),TREND($E30:$F30,$E$9:$F$9,V$9))</f>
        <v>1.7771874672476845E-2</v>
      </c>
      <c r="W30">
        <f>IF($G30="s-curve",$E30+($F30-$E30)*$I$2/(1+EXP($I$3*(COUNT($I$9:W$9)+$I$4))),TREND($E30:$F30,$E$9:$F$9,W$9))</f>
        <v>2.1326532015952099E-2</v>
      </c>
      <c r="X30">
        <f>IF($G30="s-curve",$E30+($F30-$E30)*$I$2/(1+EXP($I$3*(COUNT($I$9:X$9)+$I$4))),TREND($E30:$F30,$E$9:$F$9,X$9))</f>
        <v>2.5042352241617768E-2</v>
      </c>
      <c r="Y30">
        <f>IF($G30="s-curve",$E30+($F30-$E30)*$I$2/(1+EXP($I$3*(COUNT($I$9:Y$9)+$I$4))),TREND($E30:$F30,$E$9:$F$9,Y$9))</f>
        <v>2.8758172467283436E-2</v>
      </c>
      <c r="Z30">
        <f>IF($G30="s-curve",$E30+($F30-$E30)*$I$2/(1+EXP($I$3*(COUNT($I$9:Z$9)+$I$4))),TREND($E30:$F30,$E$9:$F$9,Z$9))</f>
        <v>3.2312829810758684E-2</v>
      </c>
      <c r="AA30">
        <f>IF($G30="s-curve",$E30+($F30-$E30)*$I$2/(1+EXP($I$3*(COUNT($I$9:AA$9)+$I$4))),TREND($E30:$F30,$E$9:$F$9,AA$9))</f>
        <v>3.5571959004259315E-2</v>
      </c>
      <c r="AB30">
        <f>IF($G30="s-curve",$E30+($F30-$E30)*$I$2/(1+EXP($I$3*(COUNT($I$9:AB$9)+$I$4))),TREND($E30:$F30,$E$9:$F$9,AB$9))</f>
        <v>3.8445846163546425E-2</v>
      </c>
      <c r="AC30">
        <f>IF($G30="s-curve",$E30+($F30-$E30)*$I$2/(1+EXP($I$3*(COUNT($I$9:AC$9)+$I$4))),TREND($E30:$F30,$E$9:$F$9,AC$9))</f>
        <v>4.0894176069405173E-2</v>
      </c>
      <c r="AD30">
        <f>IF($G30="s-curve",$E30+($F30-$E30)*$I$2/(1+EXP($I$3*(COUNT($I$9:AD$9)+$I$4))),TREND($E30:$F30,$E$9:$F$9,AD$9))</f>
        <v>4.2919462176124419E-2</v>
      </c>
      <c r="AE30">
        <f>IF($G30="s-curve",$E30+($F30-$E30)*$I$2/(1+EXP($I$3*(COUNT($I$9:AE$9)+$I$4))),TREND($E30:$F30,$E$9:$F$9,AE$9))</f>
        <v>4.4554399930081368E-2</v>
      </c>
      <c r="AF30">
        <f>IF($G30="s-curve",$E30+($F30-$E30)*$I$2/(1+EXP($I$3*(COUNT($I$9:AF$9)+$I$4))),TREND($E30:$F30,$E$9:$F$9,AF$9))</f>
        <v>4.5848410275579711E-2</v>
      </c>
      <c r="AG30">
        <f>IF($G30="s-curve",$E30+($F30-$E30)*$I$2/(1+EXP($I$3*(COUNT($I$9:AG$9)+$I$4))),TREND($E30:$F30,$E$9:$F$9,AG$9))</f>
        <v>4.6856666322732596E-2</v>
      </c>
      <c r="AH30">
        <f>IF($G30="s-curve",$E30+($F30-$E30)*$I$2/(1+EXP($I$3*(COUNT($I$9:AH$9)+$I$4))),TREND($E30:$F30,$E$9:$F$9,AH$9))</f>
        <v>4.7632723525201169E-2</v>
      </c>
      <c r="AI30">
        <f>IF($G30="s-curve",$E30+($F30-$E30)*$I$2/(1+EXP($I$3*(COUNT($I$9:AI$9)+$I$4))),TREND($E30:$F30,$E$9:$F$9,AI$9))</f>
        <v>4.822445357557361E-2</v>
      </c>
      <c r="AJ30">
        <f>IF($G30="s-curve",$E30+($F30-$E30)*$I$2/(1+EXP($I$3*(COUNT($I$9:AJ$9)+$I$4))),TREND($E30:$F30,$E$9:$F$9,AJ$9))</f>
        <v>4.8672403205753251E-2</v>
      </c>
      <c r="AK30">
        <f>IF($G30="s-curve",$E30+($F30-$E30)*$I$2/(1+EXP($I$3*(COUNT($I$9:AK$9)+$I$4))),TREND($E30:$F30,$E$9:$F$9,AK$9))</f>
        <v>4.900966527614057E-2</v>
      </c>
      <c r="AL30">
        <f>IF($G30="s-curve",$E30+($F30-$E30)*$I$2/(1+EXP($I$3*(COUNT($I$9:AL$9)+$I$4))),TREND($E30:$F30,$E$9:$F$9,AL$9))</f>
        <v>4.9262549842056233E-2</v>
      </c>
    </row>
    <row r="31" spans="1:38">
      <c r="A31" t="s">
        <v>13</v>
      </c>
      <c r="B31" t="s">
        <v>18</v>
      </c>
      <c r="C31" t="s">
        <v>1</v>
      </c>
      <c r="E31" s="22">
        <v>0.15</v>
      </c>
      <c r="F31" s="22">
        <v>1</v>
      </c>
      <c r="G31" s="7" t="str">
        <f>IF(E31=F31,"n/a",IF(OR(C31="battery electric vehicle",C31="natural gas vehicle",C31="plugin hybrid vehicle"),"s-curve","linear"))</f>
        <v>s-curve</v>
      </c>
      <c r="I31" s="22">
        <f>E31</f>
        <v>0.15</v>
      </c>
      <c r="J31">
        <f>IF($G31="s-curve",$E31+($F31-$E31)*$R$2/(1+EXP($R$3*(COUNT(J$9:$K$9)+$R$4))),TREND($E31:$F31,$E$9:$F$9,J$9))</f>
        <v>0.15127600491822643</v>
      </c>
      <c r="K31">
        <f>IF($G31="s-curve",$E31+($F31-$E31)*$R$2/(1+EXP($R$3*(COUNT($K$9:K$9)+$R$4))),TREND($E31:$F31,$E$9:$F$9,K$9))</f>
        <v>0.15077439351524055</v>
      </c>
      <c r="L31">
        <f>IF($G31="s-curve",$E31+($F31-$E31)*$R$2/(1+EXP($R$3*(COUNT($K$9:L$9)+$R$4))),TREND($E31:$F31,$E$9:$F$9,L$9))</f>
        <v>0.15127600491822643</v>
      </c>
      <c r="M31">
        <f>IF($G31="s-curve",$E31+($F31-$E31)*$R$2/(1+EXP($R$3*(COUNT($K$9:M$9)+$R$4))),TREND($E31:$F31,$E$9:$F$9,M$9))</f>
        <v>0.15210172968313956</v>
      </c>
      <c r="N31">
        <f>IF($G31="s-curve",$E31+($F31-$E31)*$R$2/(1+EXP($R$3*(COUNT($K$9:N$9)+$R$4))),TREND($E31:$F31,$E$9:$F$9,N$9))</f>
        <v>0.15345961705851172</v>
      </c>
      <c r="O31">
        <f>IF($G31="s-curve",$E31+($F31-$E31)*$R$2/(1+EXP($R$3*(COUNT($K$9:O$9)+$R$4))),TREND($E31:$F31,$E$9:$F$9,O$9))</f>
        <v>0.15568892328564213</v>
      </c>
      <c r="P31">
        <f>IF($G31="s-curve",$E31+($F31-$E31)*$R$2/(1+EXP($R$3*(COUNT($K$9:P$9)+$R$4))),TREND($E31:$F31,$E$9:$F$9,P$9))</f>
        <v>0.15933890123600419</v>
      </c>
      <c r="Q31">
        <f>IF($G31="s-curve",$E31+($F31-$E31)*$R$2/(1+EXP($R$3*(COUNT($K$9:Q$9)+$R$4))),TREND($E31:$F31,$E$9:$F$9,Q$9))</f>
        <v>0.16528827846777783</v>
      </c>
      <c r="R31">
        <f>IF($G31="s-curve",$E31+($F31-$E31)*$R$2/(1+EXP($R$3*(COUNT($K$9:R$9)+$R$4))),TREND($E31:$F31,$E$9:$F$9,R$9))</f>
        <v>0.17491539613865287</v>
      </c>
      <c r="S31">
        <f>IF($G31="s-curve",$E31+($F31-$E31)*$R$2/(1+EXP($R$3*(COUNT($K$9:S$9)+$R$4))),TREND($E31:$F31,$E$9:$F$9,S$9))</f>
        <v>0.19031199220093176</v>
      </c>
      <c r="T31">
        <f>IF($G31="s-curve",$E31+($F31-$E31)*$R$2/(1+EXP($R$3*(COUNT($K$9:T$9)+$R$4))),TREND($E31:$F31,$E$9:$F$9,T$9))</f>
        <v>0.21447945301805701</v>
      </c>
      <c r="U31">
        <f>IF($G31="s-curve",$E31+($F31-$E31)*$R$2/(1+EXP($R$3*(COUNT($K$9:U$9)+$R$4))),TREND($E31:$F31,$E$9:$F$9,U$9))</f>
        <v>0.25132248371879989</v>
      </c>
      <c r="V31">
        <f>IF($G31="s-curve",$E31+($F31-$E31)*$R$2/(1+EXP($R$3*(COUNT($K$9:V$9)+$R$4))),TREND($E31:$F31,$E$9:$F$9,V$9))</f>
        <v>0.30506169523540289</v>
      </c>
      <c r="W31">
        <f>IF($G31="s-curve",$E31+($F31-$E31)*$R$2/(1+EXP($R$3*(COUNT($K$9:W$9)+$R$4))),TREND($E31:$F31,$E$9:$F$9,W$9))</f>
        <v>0.37860020816449586</v>
      </c>
      <c r="X31">
        <f>IF($G31="s-curve",$E31+($F31-$E31)*$R$2/(1+EXP($R$3*(COUNT($K$9:X$9)+$R$4))),TREND($E31:$F31,$E$9:$F$9,X$9))</f>
        <v>0.47090956847842358</v>
      </c>
      <c r="Y31">
        <f>IF($G31="s-curve",$E31+($F31-$E31)*$R$2/(1+EXP($R$3*(COUNT($K$9:Y$9)+$R$4))),TREND($E31:$F31,$E$9:$F$9,Y$9))</f>
        <v>0.57499999999999996</v>
      </c>
      <c r="Z31">
        <f>IF($G31="s-curve",$E31+($F31-$E31)*$R$2/(1+EXP($R$3*(COUNT($K$9:Z$9)+$R$4))),TREND($E31:$F31,$E$9:$F$9,Z$9))</f>
        <v>0.67909043152157644</v>
      </c>
      <c r="AA31">
        <f>IF($G31="s-curve",$E31+($F31-$E31)*$R$2/(1+EXP($R$3*(COUNT($K$9:AA$9)+$R$4))),TREND($E31:$F31,$E$9:$F$9,AA$9))</f>
        <v>0.77139979183550411</v>
      </c>
      <c r="AB31">
        <f>IF($G31="s-curve",$E31+($F31-$E31)*$R$2/(1+EXP($R$3*(COUNT($K$9:AB$9)+$R$4))),TREND($E31:$F31,$E$9:$F$9,AB$9))</f>
        <v>0.84493830476459708</v>
      </c>
      <c r="AC31">
        <f>IF($G31="s-curve",$E31+($F31-$E31)*$R$2/(1+EXP($R$3*(COUNT($K$9:AC$9)+$R$4))),TREND($E31:$F31,$E$9:$F$9,AC$9))</f>
        <v>0.89867751628119996</v>
      </c>
      <c r="AD31">
        <f>IF($G31="s-curve",$E31+($F31-$E31)*$R$2/(1+EXP($R$3*(COUNT($K$9:AD$9)+$R$4))),TREND($E31:$F31,$E$9:$F$9,AD$9))</f>
        <v>0.93552054698194298</v>
      </c>
      <c r="AE31">
        <f>IF($G31="s-curve",$E31+($F31-$E31)*$R$2/(1+EXP($R$3*(COUNT($K$9:AE$9)+$R$4))),TREND($E31:$F31,$E$9:$F$9,AE$9))</f>
        <v>0.95968800779906827</v>
      </c>
      <c r="AF31">
        <f>IF($G31="s-curve",$E31+($F31-$E31)*$R$2/(1+EXP($R$3*(COUNT($K$9:AF$9)+$R$4))),TREND($E31:$F31,$E$9:$F$9,AF$9))</f>
        <v>0.9750846038613471</v>
      </c>
      <c r="AG31">
        <f>IF($G31="s-curve",$E31+($F31-$E31)*$R$2/(1+EXP($R$3*(COUNT($K$9:AG$9)+$R$4))),TREND($E31:$F31,$E$9:$F$9,AG$9))</f>
        <v>0.9847117215322222</v>
      </c>
      <c r="AH31">
        <f>IF($G31="s-curve",$E31+($F31-$E31)*$R$2/(1+EXP($R$3*(COUNT($K$9:AH$9)+$R$4))),TREND($E31:$F31,$E$9:$F$9,AH$9))</f>
        <v>0.99066109876399588</v>
      </c>
      <c r="AI31">
        <f>IF($G31="s-curve",$E31+($F31-$E31)*$R$2/(1+EXP($R$3*(COUNT($K$9:AI$9)+$R$4))),TREND($E31:$F31,$E$9:$F$9,AI$9))</f>
        <v>0.99431107671435792</v>
      </c>
      <c r="AJ31">
        <f>IF($G31="s-curve",$E31+($F31-$E31)*$R$2/(1+EXP($R$3*(COUNT($K$9:AJ$9)+$R$4))),TREND($E31:$F31,$E$9:$F$9,AJ$9))</f>
        <v>0.99654038294148828</v>
      </c>
      <c r="AK31">
        <f>IF($G31="s-curve",$E31+($F31-$E31)*$R$2/(1+EXP($R$3*(COUNT($K$9:AK$9)+$R$4))),TREND($E31:$F31,$E$9:$F$9,AK$9))</f>
        <v>0.99789827031686051</v>
      </c>
      <c r="AL31">
        <f>IF($G31="s-curve",$E31+($F31-$E31)*$R$2/(1+EXP($R$3*(COUNT($K$9:AL$9)+$R$4))),TREND($E31:$F31,$E$9:$F$9,AL$9))</f>
        <v>0.99872399508177356</v>
      </c>
    </row>
    <row r="32" spans="1:38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6.3356010705258418E-3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1"/>
        <v>6.3356010705258418E-3</v>
      </c>
      <c r="J32">
        <f>IF($G32="s-curve",$E32+($F32-$E32)*$I$2/(1+EXP($I$3*(COUNT($I$9:J$9)+$I$4))),TREND($E32:$F32,$E$9:$F$9,J$9))</f>
        <v>7.0225669077779371E-3</v>
      </c>
      <c r="K32">
        <f>IF($G32="s-curve",$E32+($F32-$E32)*$I$2/(1+EXP($I$3*(COUNT($I$9:K$9)+$I$4))),TREND($E32:$F32,$E$9:$F$9,K$9))</f>
        <v>7.2581395165584144E-3</v>
      </c>
      <c r="L32">
        <f>IF($G32="s-curve",$E32+($F32-$E32)*$I$2/(1+EXP($I$3*(COUNT($I$9:L$9)+$I$4))),TREND($E32:$F32,$E$9:$F$9,L$9))</f>
        <v>7.5723133194402362E-3</v>
      </c>
      <c r="M32">
        <f>IF($G32="s-curve",$E32+($F32-$E32)*$I$2/(1+EXP($I$3*(COUNT($I$9:M$9)+$I$4))),TREND($E32:$F32,$E$9:$F$9,M$9))</f>
        <v>7.9895972394832711E-3</v>
      </c>
      <c r="N32">
        <f>IF($G32="s-curve",$E32+($F32-$E32)*$I$2/(1+EXP($I$3*(COUNT($I$9:N$9)+$I$4))),TREND($E32:$F32,$E$9:$F$9,N$9))</f>
        <v>8.5408186679453209E-3</v>
      </c>
      <c r="O32">
        <f>IF($G32="s-curve",$E32+($F32-$E32)*$I$2/(1+EXP($I$3*(COUNT($I$9:O$9)+$I$4))),TREND($E32:$F32,$E$9:$F$9,O$9))</f>
        <v>9.263748590878489E-3</v>
      </c>
      <c r="P32">
        <f>IF($G32="s-curve",$E32+($F32-$E32)*$I$2/(1+EXP($I$3*(COUNT($I$9:P$9)+$I$4))),TREND($E32:$F32,$E$9:$F$9,P$9))</f>
        <v>1.0202981503280528E-2</v>
      </c>
      <c r="Q32">
        <f>IF($G32="s-curve",$E32+($F32-$E32)*$I$2/(1+EXP($I$3*(COUNT($I$9:Q$9)+$I$4))),TREND($E32:$F32,$E$9:$F$9,Q$9))</f>
        <v>1.1408406562632024E-2</v>
      </c>
      <c r="R32">
        <f>IF($G32="s-curve",$E32+($F32-$E32)*$I$2/(1+EXP($I$3*(COUNT($I$9:R$9)+$I$4))),TREND($E32:$F32,$E$9:$F$9,R$9))</f>
        <v>1.2931419841432812E-2</v>
      </c>
      <c r="S32">
        <f>IF($G32="s-curve",$E32+($F32-$E32)*$I$2/(1+EXP($I$3*(COUNT($I$9:S$9)+$I$4))),TREND($E32:$F32,$E$9:$F$9,S$9))</f>
        <v>1.4818059027810897E-2</v>
      </c>
      <c r="T32">
        <f>IF($G32="s-curve",$E32+($F32-$E32)*$I$2/(1+EXP($I$3*(COUNT($I$9:T$9)+$I$4))),TREND($E32:$F32,$E$9:$F$9,T$9))</f>
        <v>1.709878130514729E-2</v>
      </c>
      <c r="U32">
        <f>IF($G32="s-curve",$E32+($F32-$E32)*$I$2/(1+EXP($I$3*(COUNT($I$9:U$9)+$I$4))),TREND($E32:$F32,$E$9:$F$9,U$9))</f>
        <v>1.9775928061821053E-2</v>
      </c>
      <c r="V32">
        <f>IF($G32="s-curve",$E32+($F32-$E32)*$I$2/(1+EXP($I$3*(COUNT($I$9:V$9)+$I$4))),TREND($E32:$F32,$E$9:$F$9,V$9))</f>
        <v>2.2811943975586207E-2</v>
      </c>
      <c r="W32">
        <f>IF($G32="s-curve",$E32+($F32-$E32)*$I$2/(1+EXP($I$3*(COUNT($I$9:W$9)+$I$4))),TREND($E32:$F32,$E$9:$F$9,W$9))</f>
        <v>2.6123256790154734E-2</v>
      </c>
      <c r="X32">
        <f>IF($G32="s-curve",$E32+($F32-$E32)*$I$2/(1+EXP($I$3*(COUNT($I$9:X$9)+$I$4))),TREND($E32:$F32,$E$9:$F$9,X$9))</f>
        <v>2.9584699607551657E-2</v>
      </c>
      <c r="Y32">
        <f>IF($G32="s-curve",$E32+($F32-$E32)*$I$2/(1+EXP($I$3*(COUNT($I$9:Y$9)+$I$4))),TREND($E32:$F32,$E$9:$F$9,Y$9))</f>
        <v>3.3046142424948577E-2</v>
      </c>
      <c r="Z32">
        <f>IF($G32="s-curve",$E32+($F32-$E32)*$I$2/(1+EXP($I$3*(COUNT($I$9:Z$9)+$I$4))),TREND($E32:$F32,$E$9:$F$9,Z$9))</f>
        <v>3.6357455239517111E-2</v>
      </c>
      <c r="AA32">
        <f>IF($G32="s-curve",$E32+($F32-$E32)*$I$2/(1+EXP($I$3*(COUNT($I$9:AA$9)+$I$4))),TREND($E32:$F32,$E$9:$F$9,AA$9))</f>
        <v>3.9393471153282261E-2</v>
      </c>
      <c r="AB32">
        <f>IF($G32="s-curve",$E32+($F32-$E32)*$I$2/(1+EXP($I$3*(COUNT($I$9:AB$9)+$I$4))),TREND($E32:$F32,$E$9:$F$9,AB$9))</f>
        <v>4.2070617909956018E-2</v>
      </c>
      <c r="AC32">
        <f>IF($G32="s-curve",$E32+($F32-$E32)*$I$2/(1+EXP($I$3*(COUNT($I$9:AC$9)+$I$4))),TREND($E32:$F32,$E$9:$F$9,AC$9))</f>
        <v>4.4351340187292421E-2</v>
      </c>
      <c r="AD32">
        <f>IF($G32="s-curve",$E32+($F32-$E32)*$I$2/(1+EXP($I$3*(COUNT($I$9:AD$9)+$I$4))),TREND($E32:$F32,$E$9:$F$9,AD$9))</f>
        <v>4.623797937367051E-2</v>
      </c>
      <c r="AE32">
        <f>IF($G32="s-curve",$E32+($F32-$E32)*$I$2/(1+EXP($I$3*(COUNT($I$9:AE$9)+$I$4))),TREND($E32:$F32,$E$9:$F$9,AE$9))</f>
        <v>4.7760992652471287E-2</v>
      </c>
      <c r="AF32">
        <f>IF($G32="s-curve",$E32+($F32-$E32)*$I$2/(1+EXP($I$3*(COUNT($I$9:AF$9)+$I$4))),TREND($E32:$F32,$E$9:$F$9,AF$9))</f>
        <v>4.8966417711822793E-2</v>
      </c>
      <c r="AG32">
        <f>IF($G32="s-curve",$E32+($F32-$E32)*$I$2/(1+EXP($I$3*(COUNT($I$9:AG$9)+$I$4))),TREND($E32:$F32,$E$9:$F$9,AG$9))</f>
        <v>4.9905650624224834E-2</v>
      </c>
      <c r="AH32">
        <f>IF($G32="s-curve",$E32+($F32-$E32)*$I$2/(1+EXP($I$3*(COUNT($I$9:AH$9)+$I$4))),TREND($E32:$F32,$E$9:$F$9,AH$9))</f>
        <v>5.0628580547157992E-2</v>
      </c>
      <c r="AI32">
        <f>IF($G32="s-curve",$E32+($F32-$E32)*$I$2/(1+EXP($I$3*(COUNT($I$9:AI$9)+$I$4))),TREND($E32:$F32,$E$9:$F$9,AI$9))</f>
        <v>5.117980197562004E-2</v>
      </c>
      <c r="AJ32">
        <f>IF($G32="s-curve",$E32+($F32-$E32)*$I$2/(1+EXP($I$3*(COUNT($I$9:AJ$9)+$I$4))),TREND($E32:$F32,$E$9:$F$9,AJ$9))</f>
        <v>5.1597085895663072E-2</v>
      </c>
      <c r="AK32">
        <f>IF($G32="s-curve",$E32+($F32-$E32)*$I$2/(1+EXP($I$3*(COUNT($I$9:AK$9)+$I$4))),TREND($E32:$F32,$E$9:$F$9,AK$9))</f>
        <v>5.1911259698544904E-2</v>
      </c>
      <c r="AL32">
        <f>IF($G32="s-curve",$E32+($F32-$E32)*$I$2/(1+EXP($I$3*(COUNT($I$9:AL$9)+$I$4))),TREND($E32:$F32,$E$9:$F$9,AL$9))</f>
        <v>5.2146832307325378E-2</v>
      </c>
    </row>
    <row r="33" spans="1:38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1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  <c r="AL33">
        <f>IF($G33="s-curve",$E33+($F33-$E33)*$I$2/(1+EXP($I$3*(COUNT($I$9:AL$9)+$I$4))),TREND($E33:$F33,$E$9:$F$9,AL$9))</f>
        <v>0</v>
      </c>
    </row>
    <row r="34" spans="1:38">
      <c r="C34" t="s">
        <v>4</v>
      </c>
      <c r="E34">
        <v>3</v>
      </c>
      <c r="F34">
        <v>3</v>
      </c>
      <c r="G34" s="7" t="str">
        <f>IF(E34=F34,"n/a",IF(OR(C34="battery electric vehicle",C34="natural gas vehicle",C34="plugin hybrid vehicle"),"s-curve","linear"))</f>
        <v>n/a</v>
      </c>
      <c r="I34" s="22">
        <f t="shared" si="1"/>
        <v>3</v>
      </c>
      <c r="J34">
        <f>IF($G34="s-curve",$E34+($F34-$E34)*$I$2/(1+EXP($I$3*(COUNT($I$9:J$9)+$I$4))),TREND($E34:$F34,$E$9:$F$9,J$9))</f>
        <v>3</v>
      </c>
      <c r="K34">
        <f>IF($G34="s-curve",$E34+($F34-$E34)*$I$2/(1+EXP($I$3*(COUNT($I$9:K$9)+$I$4))),TREND($E34:$F34,$E$9:$F$9,K$9))</f>
        <v>3</v>
      </c>
      <c r="L34">
        <f>IF($G34="s-curve",$E34+($F34-$E34)*$I$2/(1+EXP($I$3*(COUNT($I$9:L$9)+$I$4))),TREND($E34:$F34,$E$9:$F$9,L$9))</f>
        <v>3</v>
      </c>
      <c r="M34">
        <f>IF($G34="s-curve",$E34+($F34-$E34)*$I$2/(1+EXP($I$3*(COUNT($I$9:M$9)+$I$4))),TREND($E34:$F34,$E$9:$F$9,M$9))</f>
        <v>3</v>
      </c>
      <c r="N34">
        <f>IF($G34="s-curve",$E34+($F34-$E34)*$I$2/(1+EXP($I$3*(COUNT($I$9:N$9)+$I$4))),TREND($E34:$F34,$E$9:$F$9,N$9))</f>
        <v>3</v>
      </c>
      <c r="O34">
        <f>IF($G34="s-curve",$E34+($F34-$E34)*$I$2/(1+EXP($I$3*(COUNT($I$9:O$9)+$I$4))),TREND($E34:$F34,$E$9:$F$9,O$9))</f>
        <v>3</v>
      </c>
      <c r="P34">
        <f>IF($G34="s-curve",$E34+($F34-$E34)*$I$2/(1+EXP($I$3*(COUNT($I$9:P$9)+$I$4))),TREND($E34:$F34,$E$9:$F$9,P$9))</f>
        <v>3</v>
      </c>
      <c r="Q34">
        <f>IF($G34="s-curve",$E34+($F34-$E34)*$I$2/(1+EXP($I$3*(COUNT($I$9:Q$9)+$I$4))),TREND($E34:$F34,$E$9:$F$9,Q$9))</f>
        <v>3</v>
      </c>
      <c r="R34">
        <f>IF($G34="s-curve",$E34+($F34-$E34)*$I$2/(1+EXP($I$3*(COUNT($I$9:R$9)+$I$4))),TREND($E34:$F34,$E$9:$F$9,R$9))</f>
        <v>3</v>
      </c>
      <c r="S34">
        <f>IF($G34="s-curve",$E34+($F34-$E34)*$I$2/(1+EXP($I$3*(COUNT($I$9:S$9)+$I$4))),TREND($E34:$F34,$E$9:$F$9,S$9))</f>
        <v>3</v>
      </c>
      <c r="T34">
        <f>IF($G34="s-curve",$E34+($F34-$E34)*$I$2/(1+EXP($I$3*(COUNT($I$9:T$9)+$I$4))),TREND($E34:$F34,$E$9:$F$9,T$9))</f>
        <v>3</v>
      </c>
      <c r="U34">
        <f>IF($G34="s-curve",$E34+($F34-$E34)*$I$2/(1+EXP($I$3*(COUNT($I$9:U$9)+$I$4))),TREND($E34:$F34,$E$9:$F$9,U$9))</f>
        <v>3</v>
      </c>
      <c r="V34">
        <f>IF($G34="s-curve",$E34+($F34-$E34)*$I$2/(1+EXP($I$3*(COUNT($I$9:V$9)+$I$4))),TREND($E34:$F34,$E$9:$F$9,V$9))</f>
        <v>3</v>
      </c>
      <c r="W34">
        <f>IF($G34="s-curve",$E34+($F34-$E34)*$I$2/(1+EXP($I$3*(COUNT($I$9:W$9)+$I$4))),TREND($E34:$F34,$E$9:$F$9,W$9))</f>
        <v>3</v>
      </c>
      <c r="X34">
        <f>IF($G34="s-curve",$E34+($F34-$E34)*$I$2/(1+EXP($I$3*(COUNT($I$9:X$9)+$I$4))),TREND($E34:$F34,$E$9:$F$9,X$9))</f>
        <v>3</v>
      </c>
      <c r="Y34">
        <f>IF($G34="s-curve",$E34+($F34-$E34)*$I$2/(1+EXP($I$3*(COUNT($I$9:Y$9)+$I$4))),TREND($E34:$F34,$E$9:$F$9,Y$9))</f>
        <v>3</v>
      </c>
      <c r="Z34">
        <f>IF($G34="s-curve",$E34+($F34-$E34)*$I$2/(1+EXP($I$3*(COUNT($I$9:Z$9)+$I$4))),TREND($E34:$F34,$E$9:$F$9,Z$9))</f>
        <v>3</v>
      </c>
      <c r="AA34">
        <f>IF($G34="s-curve",$E34+($F34-$E34)*$I$2/(1+EXP($I$3*(COUNT($I$9:AA$9)+$I$4))),TREND($E34:$F34,$E$9:$F$9,AA$9))</f>
        <v>3</v>
      </c>
      <c r="AB34">
        <f>IF($G34="s-curve",$E34+($F34-$E34)*$I$2/(1+EXP($I$3*(COUNT($I$9:AB$9)+$I$4))),TREND($E34:$F34,$E$9:$F$9,AB$9))</f>
        <v>3</v>
      </c>
      <c r="AC34">
        <f>IF($G34="s-curve",$E34+($F34-$E34)*$I$2/(1+EXP($I$3*(COUNT($I$9:AC$9)+$I$4))),TREND($E34:$F34,$E$9:$F$9,AC$9))</f>
        <v>3</v>
      </c>
      <c r="AD34">
        <f>IF($G34="s-curve",$E34+($F34-$E34)*$I$2/(1+EXP($I$3*(COUNT($I$9:AD$9)+$I$4))),TREND($E34:$F34,$E$9:$F$9,AD$9))</f>
        <v>3</v>
      </c>
      <c r="AE34">
        <f>IF($G34="s-curve",$E34+($F34-$E34)*$I$2/(1+EXP($I$3*(COUNT($I$9:AE$9)+$I$4))),TREND($E34:$F34,$E$9:$F$9,AE$9))</f>
        <v>3</v>
      </c>
      <c r="AF34">
        <f>IF($G34="s-curve",$E34+($F34-$E34)*$I$2/(1+EXP($I$3*(COUNT($I$9:AF$9)+$I$4))),TREND($E34:$F34,$E$9:$F$9,AF$9))</f>
        <v>3</v>
      </c>
      <c r="AG34">
        <f>IF($G34="s-curve",$E34+($F34-$E34)*$I$2/(1+EXP($I$3*(COUNT($I$9:AG$9)+$I$4))),TREND($E34:$F34,$E$9:$F$9,AG$9))</f>
        <v>3</v>
      </c>
      <c r="AH34">
        <f>IF($G34="s-curve",$E34+($F34-$E34)*$I$2/(1+EXP($I$3*(COUNT($I$9:AH$9)+$I$4))),TREND($E34:$F34,$E$9:$F$9,AH$9))</f>
        <v>3</v>
      </c>
      <c r="AI34">
        <f>IF($G34="s-curve",$E34+($F34-$E34)*$I$2/(1+EXP($I$3*(COUNT($I$9:AI$9)+$I$4))),TREND($E34:$F34,$E$9:$F$9,AI$9))</f>
        <v>3</v>
      </c>
      <c r="AJ34">
        <f>IF($G34="s-curve",$E34+($F34-$E34)*$I$2/(1+EXP($I$3*(COUNT($I$9:AJ$9)+$I$4))),TREND($E34:$F34,$E$9:$F$9,AJ$9))</f>
        <v>3</v>
      </c>
      <c r="AK34">
        <f>IF($G34="s-curve",$E34+($F34-$E34)*$I$2/(1+EXP($I$3*(COUNT($I$9:AK$9)+$I$4))),TREND($E34:$F34,$E$9:$F$9,AK$9))</f>
        <v>3</v>
      </c>
      <c r="AL34">
        <f>IF($G34="s-curve",$E34+($F34-$E34)*$I$2/(1+EXP($I$3*(COUNT($I$9:AL$9)+$I$4))),TREND($E34:$F34,$E$9:$F$9,AL$9))</f>
        <v>3</v>
      </c>
    </row>
    <row r="35" spans="1:38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1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  <c r="AL35">
        <f>IF($G35="s-curve",$E35+($F35-$E35)*$I$2/(1+EXP($I$3*(COUNT($I$9:AL$9)+$I$4))),TREND($E35:$F35,$E$9:$F$9,AL$9))</f>
        <v>2E-3</v>
      </c>
    </row>
    <row r="36" spans="1:38">
      <c r="C36" t="s">
        <v>120</v>
      </c>
      <c r="E36" s="22">
        <f>'SYVbT-freight'!G3/SUM('SYVbT-freight'!3:3)</f>
        <v>7.4581219585064093E-4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1"/>
        <v>7.4581219585064093E-4</v>
      </c>
      <c r="J36">
        <f>IF($G36="s-curve",$E36+($F36-$E36)*$I$2/(1+EXP($I$3*(COUNT($I$9:J$9)+$I$4))),TREND($E36:$F36,$E$9:$F$9,J$9))</f>
        <v>7.4581219585068137E-4</v>
      </c>
      <c r="K36">
        <f>IF($G36="s-curve",$E36+($F36-$E36)*$I$2/(1+EXP($I$3*(COUNT($I$9:K$9)+$I$4))),TREND($E36:$F36,$E$9:$F$9,K$9))</f>
        <v>9.3984026293869594E-4</v>
      </c>
      <c r="L36">
        <f>IF($G36="s-curve",$E36+($F36-$E36)*$I$2/(1+EXP($I$3*(COUNT($I$9:L$9)+$I$4))),TREND($E36:$F36,$E$9:$F$9,L$9))</f>
        <v>1.1338683300267105E-3</v>
      </c>
      <c r="M36">
        <f>IF($G36="s-curve",$E36+($F36-$E36)*$I$2/(1+EXP($I$3*(COUNT($I$9:M$9)+$I$4))),TREND($E36:$F36,$E$9:$F$9,M$9))</f>
        <v>1.3278963971147251E-3</v>
      </c>
      <c r="N36">
        <f>IF($G36="s-curve",$E36+($F36-$E36)*$I$2/(1+EXP($I$3*(COUNT($I$9:N$9)+$I$4))),TREND($E36:$F36,$E$9:$F$9,N$9))</f>
        <v>1.5219244642027396E-3</v>
      </c>
      <c r="O36">
        <f>IF($G36="s-curve",$E36+($F36-$E36)*$I$2/(1+EXP($I$3*(COUNT($I$9:O$9)+$I$4))),TREND($E36:$F36,$E$9:$F$9,O$9))</f>
        <v>1.7159525312907542E-3</v>
      </c>
      <c r="P36">
        <f>IF($G36="s-curve",$E36+($F36-$E36)*$I$2/(1+EXP($I$3*(COUNT($I$9:P$9)+$I$4))),TREND($E36:$F36,$E$9:$F$9,P$9))</f>
        <v>1.9099805983787688E-3</v>
      </c>
      <c r="Q36">
        <f>IF($G36="s-curve",$E36+($F36-$E36)*$I$2/(1+EXP($I$3*(COUNT($I$9:Q$9)+$I$4))),TREND($E36:$F36,$E$9:$F$9,Q$9))</f>
        <v>2.1040086654667833E-3</v>
      </c>
      <c r="R36">
        <f>IF($G36="s-curve",$E36+($F36-$E36)*$I$2/(1+EXP($I$3*(COUNT($I$9:R$9)+$I$4))),TREND($E36:$F36,$E$9:$F$9,R$9))</f>
        <v>2.2980367325547979E-3</v>
      </c>
      <c r="S36">
        <f>IF($G36="s-curve",$E36+($F36-$E36)*$I$2/(1+EXP($I$3*(COUNT($I$9:S$9)+$I$4))),TREND($E36:$F36,$E$9:$F$9,S$9))</f>
        <v>2.4920647996428125E-3</v>
      </c>
      <c r="T36">
        <f>IF($G36="s-curve",$E36+($F36-$E36)*$I$2/(1+EXP($I$3*(COUNT($I$9:T$9)+$I$4))),TREND($E36:$F36,$E$9:$F$9,T$9))</f>
        <v>2.686092866730827E-3</v>
      </c>
      <c r="U36">
        <f>IF($G36="s-curve",$E36+($F36-$E36)*$I$2/(1+EXP($I$3*(COUNT($I$9:U$9)+$I$4))),TREND($E36:$F36,$E$9:$F$9,U$9))</f>
        <v>2.8801209338188971E-3</v>
      </c>
      <c r="V36">
        <f>IF($G36="s-curve",$E36+($F36-$E36)*$I$2/(1+EXP($I$3*(COUNT($I$9:V$9)+$I$4))),TREND($E36:$F36,$E$9:$F$9,V$9))</f>
        <v>3.0741490009069117E-3</v>
      </c>
      <c r="W36">
        <f>IF($G36="s-curve",$E36+($F36-$E36)*$I$2/(1+EXP($I$3*(COUNT($I$9:W$9)+$I$4))),TREND($E36:$F36,$E$9:$F$9,W$9))</f>
        <v>3.2681770679949262E-3</v>
      </c>
      <c r="X36">
        <f>IF($G36="s-curve",$E36+($F36-$E36)*$I$2/(1+EXP($I$3*(COUNT($I$9:X$9)+$I$4))),TREND($E36:$F36,$E$9:$F$9,X$9))</f>
        <v>3.4622051350829408E-3</v>
      </c>
      <c r="Y36">
        <f>IF($G36="s-curve",$E36+($F36-$E36)*$I$2/(1+EXP($I$3*(COUNT($I$9:Y$9)+$I$4))),TREND($E36:$F36,$E$9:$F$9,Y$9))</f>
        <v>3.6562332021709554E-3</v>
      </c>
      <c r="Z36">
        <f>IF($G36="s-curve",$E36+($F36-$E36)*$I$2/(1+EXP($I$3*(COUNT($I$9:Z$9)+$I$4))),TREND($E36:$F36,$E$9:$F$9,Z$9))</f>
        <v>3.8502612692589699E-3</v>
      </c>
      <c r="AA36">
        <f>IF($G36="s-curve",$E36+($F36-$E36)*$I$2/(1+EXP($I$3*(COUNT($I$9:AA$9)+$I$4))),TREND($E36:$F36,$E$9:$F$9,AA$9))</f>
        <v>4.0442893363469845E-3</v>
      </c>
      <c r="AB36">
        <f>IF($G36="s-curve",$E36+($F36-$E36)*$I$2/(1+EXP($I$3*(COUNT($I$9:AB$9)+$I$4))),TREND($E36:$F36,$E$9:$F$9,AB$9))</f>
        <v>4.2383174034349991E-3</v>
      </c>
      <c r="AC36">
        <f>IF($G36="s-curve",$E36+($F36-$E36)*$I$2/(1+EXP($I$3*(COUNT($I$9:AC$9)+$I$4))),TREND($E36:$F36,$E$9:$F$9,AC$9))</f>
        <v>4.4323454705230136E-3</v>
      </c>
      <c r="AD36">
        <f>IF($G36="s-curve",$E36+($F36-$E36)*$I$2/(1+EXP($I$3*(COUNT($I$9:AD$9)+$I$4))),TREND($E36:$F36,$E$9:$F$9,AD$9))</f>
        <v>4.6263735376110282E-3</v>
      </c>
      <c r="AE36">
        <f>IF($G36="s-curve",$E36+($F36-$E36)*$I$2/(1+EXP($I$3*(COUNT($I$9:AE$9)+$I$4))),TREND($E36:$F36,$E$9:$F$9,AE$9))</f>
        <v>4.8204016046990983E-3</v>
      </c>
      <c r="AF36">
        <f>IF($G36="s-curve",$E36+($F36-$E36)*$I$2/(1+EXP($I$3*(COUNT($I$9:AF$9)+$I$4))),TREND($E36:$F36,$E$9:$F$9,AF$9))</f>
        <v>5.0144296717871129E-3</v>
      </c>
      <c r="AG36">
        <f>IF($G36="s-curve",$E36+($F36-$E36)*$I$2/(1+EXP($I$3*(COUNT($I$9:AG$9)+$I$4))),TREND($E36:$F36,$E$9:$F$9,AG$9))</f>
        <v>5.2084577388751274E-3</v>
      </c>
      <c r="AH36">
        <f>IF($G36="s-curve",$E36+($F36-$E36)*$I$2/(1+EXP($I$3*(COUNT($I$9:AH$9)+$I$4))),TREND($E36:$F36,$E$9:$F$9,AH$9))</f>
        <v>5.402485805963142E-3</v>
      </c>
      <c r="AI36">
        <f>IF($G36="s-curve",$E36+($F36-$E36)*$I$2/(1+EXP($I$3*(COUNT($I$9:AI$9)+$I$4))),TREND($E36:$F36,$E$9:$F$9,AI$9))</f>
        <v>5.5965138730511566E-3</v>
      </c>
      <c r="AJ36">
        <f>IF($G36="s-curve",$E36+($F36-$E36)*$I$2/(1+EXP($I$3*(COUNT($I$9:AJ$9)+$I$4))),TREND($E36:$F36,$E$9:$F$9,AJ$9))</f>
        <v>5.7905419401391711E-3</v>
      </c>
      <c r="AK36">
        <f>IF($G36="s-curve",$E36+($F36-$E36)*$I$2/(1+EXP($I$3*(COUNT($I$9:AK$9)+$I$4))),TREND($E36:$F36,$E$9:$F$9,AK$9))</f>
        <v>5.9845700072271857E-3</v>
      </c>
      <c r="AL36">
        <f>IF($G36="s-curve",$E36+($F36-$E36)*$I$2/(1+EXP($I$3*(COUNT($I$9:AL$9)+$I$4))),TREND($E36:$F36,$E$9:$F$9,AL$9))</f>
        <v>6.1785980743152003E-3</v>
      </c>
    </row>
    <row r="37" spans="1:38" ht="15.75" thickBot="1">
      <c r="A37" s="23"/>
      <c r="B37" s="23"/>
      <c r="C37" s="23" t="s">
        <v>121</v>
      </c>
      <c r="D37" s="23"/>
      <c r="E37" s="26">
        <v>5.0000000000000001E-3</v>
      </c>
      <c r="F37" s="26">
        <v>0.04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1"/>
        <v>5.0000000000000001E-3</v>
      </c>
      <c r="J37">
        <f>IF($G37="s-curve",$E37+($F37-$E37)*$I$2/(1+EXP($I$3*(COUNT($I$9:J$9)+$I$4))),TREND($E37:$F37,$E$9:$F$9,J$9))</f>
        <v>5.5170911092645575E-3</v>
      </c>
      <c r="K37">
        <f>IF($G37="s-curve",$E37+($F37-$E37)*$I$2/(1+EXP($I$3*(COUNT($I$9:K$9)+$I$4))),TREND($E37:$F37,$E$9:$F$9,K$9))</f>
        <v>5.6944107006927126E-3</v>
      </c>
      <c r="L37">
        <f>IF($G37="s-curve",$E37+($F37-$E37)*$I$2/(1+EXP($I$3*(COUNT($I$9:L$9)+$I$4))),TREND($E37:$F37,$E$9:$F$9,L$9))</f>
        <v>5.9308947751903051E-3</v>
      </c>
      <c r="M37">
        <f>IF($G37="s-curve",$E37+($F37-$E37)*$I$2/(1+EXP($I$3*(COUNT($I$9:M$9)+$I$4))),TREND($E37:$F37,$E$9:$F$9,M$9))</f>
        <v>6.2449916245422669E-3</v>
      </c>
      <c r="N37">
        <f>IF($G37="s-curve",$E37+($F37-$E37)*$I$2/(1+EXP($I$3*(COUNT($I$9:N$9)+$I$4))),TREND($E37:$F37,$E$9:$F$9,N$9))</f>
        <v>6.6599055612148374E-3</v>
      </c>
      <c r="O37">
        <f>IF($G37="s-curve",$E37+($F37-$E37)*$I$2/(1+EXP($I$3*(COUNT($I$9:O$9)+$I$4))),TREND($E37:$F37,$E$9:$F$9,O$9))</f>
        <v>7.2040674619948779E-3</v>
      </c>
      <c r="P37">
        <f>IF($G37="s-curve",$E37+($F37-$E37)*$I$2/(1+EXP($I$3*(COUNT($I$9:P$9)+$I$4))),TREND($E37:$F37,$E$9:$F$9,P$9))</f>
        <v>7.9110443772872838E-3</v>
      </c>
      <c r="Q37">
        <f>IF($G37="s-curve",$E37+($F37-$E37)*$I$2/(1+EXP($I$3*(COUNT($I$9:Q$9)+$I$4))),TREND($E37:$F37,$E$9:$F$9,Q$9))</f>
        <v>8.8183887418464522E-3</v>
      </c>
      <c r="R37">
        <f>IF($G37="s-curve",$E37+($F37-$E37)*$I$2/(1+EXP($I$3*(COUNT($I$9:R$9)+$I$4))),TREND($E37:$F37,$E$9:$F$9,R$9))</f>
        <v>9.9647872715170754E-3</v>
      </c>
      <c r="S37">
        <f>IF($G37="s-curve",$E37+($F37-$E37)*$I$2/(1+EXP($I$3*(COUNT($I$9:S$9)+$I$4))),TREND($E37:$F37,$E$9:$F$9,S$9))</f>
        <v>1.1384893333222474E-2</v>
      </c>
      <c r="T37">
        <f>IF($G37="s-curve",$E37+($F37-$E37)*$I$2/(1+EXP($I$3*(COUNT($I$9:T$9)+$I$4))),TREND($E37:$F37,$E$9:$F$9,T$9))</f>
        <v>1.3101632577534383E-2</v>
      </c>
      <c r="U37">
        <f>IF($G37="s-curve",$E37+($F37-$E37)*$I$2/(1+EXP($I$3*(COUNT($I$9:U$9)+$I$4))),TREND($E37:$F37,$E$9:$F$9,U$9))</f>
        <v>1.5116767408124863E-2</v>
      </c>
      <c r="V37">
        <f>IF($G37="s-curve",$E37+($F37-$E37)*$I$2/(1+EXP($I$3*(COUNT($I$9:V$9)+$I$4))),TREND($E37:$F37,$E$9:$F$9,V$9))</f>
        <v>1.7402029282097161E-2</v>
      </c>
      <c r="W37">
        <f>IF($G37="s-curve",$E37+($F37-$E37)*$I$2/(1+EXP($I$3*(COUNT($I$9:W$9)+$I$4))),TREND($E37:$F37,$E$9:$F$9,W$9))</f>
        <v>1.9894511911591937E-2</v>
      </c>
      <c r="X37">
        <f>IF($G37="s-curve",$E37+($F37-$E37)*$I$2/(1+EXP($I$3*(COUNT($I$9:X$9)+$I$4))),TREND($E37:$F37,$E$9:$F$9,X$9))</f>
        <v>2.2500000000000003E-2</v>
      </c>
      <c r="Y37">
        <f>IF($G37="s-curve",$E37+($F37-$E37)*$I$2/(1+EXP($I$3*(COUNT($I$9:Y$9)+$I$4))),TREND($E37:$F37,$E$9:$F$9,Y$9))</f>
        <v>2.5105488088408068E-2</v>
      </c>
      <c r="Z37">
        <f>IF($G37="s-curve",$E37+($F37-$E37)*$I$2/(1+EXP($I$3*(COUNT($I$9:Z$9)+$I$4))),TREND($E37:$F37,$E$9:$F$9,Z$9))</f>
        <v>2.7597970717902844E-2</v>
      </c>
      <c r="AA37">
        <f>IF($G37="s-curve",$E37+($F37-$E37)*$I$2/(1+EXP($I$3*(COUNT($I$9:AA$9)+$I$4))),TREND($E37:$F37,$E$9:$F$9,AA$9))</f>
        <v>2.9883232591875142E-2</v>
      </c>
      <c r="AB37">
        <f>IF($G37="s-curve",$E37+($F37-$E37)*$I$2/(1+EXP($I$3*(COUNT($I$9:AB$9)+$I$4))),TREND($E37:$F37,$E$9:$F$9,AB$9))</f>
        <v>3.1898367422465615E-2</v>
      </c>
      <c r="AC37">
        <f>IF($G37="s-curve",$E37+($F37-$E37)*$I$2/(1+EXP($I$3*(COUNT($I$9:AC$9)+$I$4))),TREND($E37:$F37,$E$9:$F$9,AC$9))</f>
        <v>3.3615106666777528E-2</v>
      </c>
      <c r="AD37">
        <f>IF($G37="s-curve",$E37+($F37-$E37)*$I$2/(1+EXP($I$3*(COUNT($I$9:AD$9)+$I$4))),TREND($E37:$F37,$E$9:$F$9,AD$9))</f>
        <v>3.503521272848293E-2</v>
      </c>
      <c r="AE37">
        <f>IF($G37="s-curve",$E37+($F37-$E37)*$I$2/(1+EXP($I$3*(COUNT($I$9:AE$9)+$I$4))),TREND($E37:$F37,$E$9:$F$9,AE$9))</f>
        <v>3.618161125815355E-2</v>
      </c>
      <c r="AF37">
        <f>IF($G37="s-curve",$E37+($F37-$E37)*$I$2/(1+EXP($I$3*(COUNT($I$9:AF$9)+$I$4))),TREND($E37:$F37,$E$9:$F$9,AF$9))</f>
        <v>3.7088955622712722E-2</v>
      </c>
      <c r="AG37">
        <f>IF($G37="s-curve",$E37+($F37-$E37)*$I$2/(1+EXP($I$3*(COUNT($I$9:AG$9)+$I$4))),TREND($E37:$F37,$E$9:$F$9,AG$9))</f>
        <v>3.7795932538005124E-2</v>
      </c>
      <c r="AH37">
        <f>IF($G37="s-curve",$E37+($F37-$E37)*$I$2/(1+EXP($I$3*(COUNT($I$9:AH$9)+$I$4))),TREND($E37:$F37,$E$9:$F$9,AH$9))</f>
        <v>3.8340094438785166E-2</v>
      </c>
      <c r="AI37">
        <f>IF($G37="s-curve",$E37+($F37-$E37)*$I$2/(1+EXP($I$3*(COUNT($I$9:AI$9)+$I$4))),TREND($E37:$F37,$E$9:$F$9,AI$9))</f>
        <v>3.8755008375457735E-2</v>
      </c>
      <c r="AJ37">
        <f>IF($G37="s-curve",$E37+($F37-$E37)*$I$2/(1+EXP($I$3*(COUNT($I$9:AJ$9)+$I$4))),TREND($E37:$F37,$E$9:$F$9,AJ$9))</f>
        <v>3.9069105224809692E-2</v>
      </c>
      <c r="AK37">
        <f>IF($G37="s-curve",$E37+($F37-$E37)*$I$2/(1+EXP($I$3*(COUNT($I$9:AK$9)+$I$4))),TREND($E37:$F37,$E$9:$F$9,AK$9))</f>
        <v>3.9305589299307289E-2</v>
      </c>
      <c r="AL37">
        <f>IF($G37="s-curve",$E37+($F37-$E37)*$I$2/(1+EXP($I$3*(COUNT($I$9:AL$9)+$I$4))),TREND($E37:$F37,$E$9:$F$9,AL$9))</f>
        <v>3.9482908890735441E-2</v>
      </c>
    </row>
    <row r="38" spans="1:38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1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  <c r="AL38">
        <f>IF($G38="s-curve",$E38+($F38-$E38)*$I$2/(1+EXP($I$3*(COUNT($I$9:AL$9)+$I$4))),TREND($E38:$F38,$E$9:$F$9,AL$9))</f>
        <v>0</v>
      </c>
    </row>
    <row r="39" spans="1:38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1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  <c r="AL39">
        <f>IF($G39="s-curve",$E39+($F39-$E39)*$I$2/(1+EXP($I$3*(COUNT($I$9:AL$9)+$I$4))),TREND($E39:$F39,$E$9:$F$9,AL$9))</f>
        <v>0</v>
      </c>
    </row>
    <row r="40" spans="1:38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1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  <c r="AL40">
        <f>IF($G40="s-curve",$E40+($F40-$E40)*$I$2/(1+EXP($I$3*(COUNT($I$9:AL$9)+$I$4))),TREND($E40:$F40,$E$9:$F$9,AL$9))</f>
        <v>0</v>
      </c>
    </row>
    <row r="41" spans="1:38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ref="I41:I72" si="2">E41</f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  <c r="AL41">
        <f>IF($G41="s-curve",$E41+($F41-$E41)*$I$2/(1+EXP($I$3*(COUNT($I$9:AL$9)+$I$4))),TREND($E41:$F41,$E$9:$F$9,AL$9))</f>
        <v>1</v>
      </c>
    </row>
    <row r="42" spans="1:38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2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  <c r="AL42">
        <f>IF($G42="s-curve",$E42+($F42-$E42)*$I$2/(1+EXP($I$3*(COUNT($I$9:AL$9)+$I$4))),TREND($E42:$F42,$E$9:$F$9,AL$9))</f>
        <v>0</v>
      </c>
    </row>
    <row r="43" spans="1:38">
      <c r="C43" t="s">
        <v>120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2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  <c r="AL43">
        <f>IF($G43="s-curve",$E43+($F43-$E43)*$I$2/(1+EXP($I$3*(COUNT($I$9:AL$9)+$I$4))),TREND($E43:$F43,$E$9:$F$9,AL$9))</f>
        <v>0</v>
      </c>
    </row>
    <row r="44" spans="1:38" ht="15.75" thickBot="1">
      <c r="A44" s="23"/>
      <c r="B44" s="23"/>
      <c r="C44" s="23" t="s">
        <v>121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2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  <c r="AL44">
        <f>IF($G44="s-curve",$E44+($F44-$E44)*$I$2/(1+EXP($I$3*(COUNT($I$9:AL$9)+$I$4))),TREND($E44:$F44,$E$9:$F$9,AL$9))</f>
        <v>0</v>
      </c>
    </row>
    <row r="45" spans="1:38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2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  <c r="AL45">
        <f>IF($G45="s-curve",$E45+($F45-$E45)*$I$2/(1+EXP($I$3*(COUNT($I$9:AL$9)+$I$4))),TREND($E45:$F45,$E$9:$F$9,AL$9))</f>
        <v>0</v>
      </c>
    </row>
    <row r="46" spans="1:38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2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  <c r="AL46">
        <f>IF($G46="s-curve",$E46+($F46-$E46)*$I$2/(1+EXP($I$3*(COUNT($I$9:AL$9)+$I$4))),TREND($E46:$F46,$E$9:$F$9,AL$9))</f>
        <v>0</v>
      </c>
    </row>
    <row r="47" spans="1:38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2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  <c r="AL47">
        <f>IF($G47="s-curve",$E47+($F47-$E47)*$I$2/(1+EXP($I$3*(COUNT($I$9:AL$9)+$I$4))),TREND($E47:$F47,$E$9:$F$9,AL$9))</f>
        <v>0</v>
      </c>
    </row>
    <row r="48" spans="1:38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2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  <c r="AL48">
        <f>IF($G48="s-curve",$E48+($F48-$E48)*$I$2/(1+EXP($I$3*(COUNT($I$9:AL$9)+$I$4))),TREND($E48:$F48,$E$9:$F$9,AL$9))</f>
        <v>1</v>
      </c>
    </row>
    <row r="49" spans="1:38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2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  <c r="AL49">
        <f>IF($G49="s-curve",$E49+($F49-$E49)*$I$2/(1+EXP($I$3*(COUNT($I$9:AL$9)+$I$4))),TREND($E49:$F49,$E$9:$F$9,AL$9))</f>
        <v>0</v>
      </c>
    </row>
    <row r="50" spans="1:38">
      <c r="C50" t="s">
        <v>120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2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  <c r="AL50">
        <f>IF($G50="s-curve",$E50+($F50-$E50)*$I$2/(1+EXP($I$3*(COUNT($I$9:AL$9)+$I$4))),TREND($E50:$F50,$E$9:$F$9,AL$9))</f>
        <v>0</v>
      </c>
    </row>
    <row r="51" spans="1:38" ht="15.75" thickBot="1">
      <c r="A51" s="23"/>
      <c r="B51" s="23"/>
      <c r="C51" s="23" t="s">
        <v>121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2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  <c r="AL51">
        <f>IF($G51="s-curve",$E51+($F51-$E51)*$I$2/(1+EXP($I$3*(COUNT($I$9:AL$9)+$I$4))),TREND($E51:$F51,$E$9:$F$9,AL$9))</f>
        <v>0</v>
      </c>
    </row>
    <row r="52" spans="1:38">
      <c r="A52" t="s">
        <v>15</v>
      </c>
      <c r="B52" t="s">
        <v>19</v>
      </c>
      <c r="C52" t="s">
        <v>1</v>
      </c>
      <c r="E52" s="22">
        <f>'SYVbT-passenger'!B5/SUM('SYVbT-passenger'!B5:H5)</f>
        <v>0.93664816809218165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2"/>
        <v>0.93664816809218165</v>
      </c>
      <c r="J52">
        <f>IF($G52="s-curve",$E52+($F52-$E52)*$I$2/(1+EXP($I$3*(COUNT($I$9:J$9)+$I$4))),TREND($E52:$F52,$E$9:$F$9,J$9))</f>
        <v>0.93758413006461472</v>
      </c>
      <c r="K52">
        <f>IF($G52="s-curve",$E52+($F52-$E52)*$I$2/(1+EXP($I$3*(COUNT($I$9:K$9)+$I$4))),TREND($E52:$F52,$E$9:$F$9,K$9))</f>
        <v>0.93790508780604664</v>
      </c>
      <c r="L52">
        <f>IF($G52="s-curve",$E52+($F52-$E52)*$I$2/(1+EXP($I$3*(COUNT($I$9:L$9)+$I$4))),TREND($E52:$F52,$E$9:$F$9,L$9))</f>
        <v>0.93833313635851656</v>
      </c>
      <c r="M52">
        <f>IF($G52="s-curve",$E52+($F52-$E52)*$I$2/(1+EXP($I$3*(COUNT($I$9:M$9)+$I$4))),TREND($E52:$F52,$E$9:$F$9,M$9))</f>
        <v>0.93890166809574294</v>
      </c>
      <c r="N52">
        <f>IF($G52="s-curve",$E52+($F52-$E52)*$I$2/(1+EXP($I$3*(COUNT($I$9:N$9)+$I$4))),TREND($E52:$F52,$E$9:$F$9,N$9))</f>
        <v>0.93965268403780833</v>
      </c>
      <c r="O52">
        <f>IF($G52="s-curve",$E52+($F52-$E52)*$I$2/(1+EXP($I$3*(COUNT($I$9:O$9)+$I$4))),TREND($E52:$F52,$E$9:$F$9,O$9))</f>
        <v>0.94063764555977569</v>
      </c>
      <c r="P52">
        <f>IF($G52="s-curve",$E52+($F52-$E52)*$I$2/(1+EXP($I$3*(COUNT($I$9:P$9)+$I$4))),TREND($E52:$F52,$E$9:$F$9,P$9))</f>
        <v>0.94191731077978458</v>
      </c>
      <c r="Q52">
        <f>IF($G52="s-curve",$E52+($F52-$E52)*$I$2/(1+EXP($I$3*(COUNT($I$9:Q$9)+$I$4))),TREND($E52:$F52,$E$9:$F$9,Q$9))</f>
        <v>0.94355965157024346</v>
      </c>
      <c r="R52">
        <f>IF($G52="s-curve",$E52+($F52-$E52)*$I$2/(1+EXP($I$3*(COUNT($I$9:R$9)+$I$4))),TREND($E52:$F52,$E$9:$F$9,R$9))</f>
        <v>0.94563469291170243</v>
      </c>
      <c r="S52">
        <f>IF($G52="s-curve",$E52+($F52-$E52)*$I$2/(1+EXP($I$3*(COUNT($I$9:S$9)+$I$4))),TREND($E52:$F52,$E$9:$F$9,S$9))</f>
        <v>0.94820515921205761</v>
      </c>
      <c r="T52">
        <f>IF($G52="s-curve",$E52+($F52-$E52)*$I$2/(1+EXP($I$3*(COUNT($I$9:T$9)+$I$4))),TREND($E52:$F52,$E$9:$F$9,T$9))</f>
        <v>0.95131254709877777</v>
      </c>
      <c r="U52">
        <f>IF($G52="s-curve",$E52+($F52-$E52)*$I$2/(1+EXP($I$3*(COUNT($I$9:U$9)+$I$4))),TREND($E52:$F52,$E$9:$F$9,U$9))</f>
        <v>0.95496004661475364</v>
      </c>
      <c r="V52">
        <f>IF($G52="s-curve",$E52+($F52-$E52)*$I$2/(1+EXP($I$3*(COUNT($I$9:V$9)+$I$4))),TREND($E52:$F52,$E$9:$F$9,V$9))</f>
        <v>0.95909649021776056</v>
      </c>
      <c r="W52">
        <f>IF($G52="s-curve",$E52+($F52-$E52)*$I$2/(1+EXP($I$3*(COUNT($I$9:W$9)+$I$4))),TREND($E52:$F52,$E$9:$F$9,W$9))</f>
        <v>0.96360801423424369</v>
      </c>
      <c r="X52">
        <f>IF($G52="s-curve",$E52+($F52-$E52)*$I$2/(1+EXP($I$3*(COUNT($I$9:X$9)+$I$4))),TREND($E52:$F52,$E$9:$F$9,X$9))</f>
        <v>0.96832408404609083</v>
      </c>
      <c r="Y52">
        <f>IF($G52="s-curve",$E52+($F52-$E52)*$I$2/(1+EXP($I$3*(COUNT($I$9:Y$9)+$I$4))),TREND($E52:$F52,$E$9:$F$9,Y$9))</f>
        <v>0.97304015385793796</v>
      </c>
      <c r="Z52">
        <f>IF($G52="s-curve",$E52+($F52-$E52)*$I$2/(1+EXP($I$3*(COUNT($I$9:Z$9)+$I$4))),TREND($E52:$F52,$E$9:$F$9,Z$9))</f>
        <v>0.9775516778744211</v>
      </c>
      <c r="AA52">
        <f>IF($G52="s-curve",$E52+($F52-$E52)*$I$2/(1+EXP($I$3*(COUNT($I$9:AA$9)+$I$4))),TREND($E52:$F52,$E$9:$F$9,AA$9))</f>
        <v>0.98168812147742801</v>
      </c>
      <c r="AB52">
        <f>IF($G52="s-curve",$E52+($F52-$E52)*$I$2/(1+EXP($I$3*(COUNT($I$9:AB$9)+$I$4))),TREND($E52:$F52,$E$9:$F$9,AB$9))</f>
        <v>0.98533562099340388</v>
      </c>
      <c r="AC52">
        <f>IF($G52="s-curve",$E52+($F52-$E52)*$I$2/(1+EXP($I$3*(COUNT($I$9:AC$9)+$I$4))),TREND($E52:$F52,$E$9:$F$9,AC$9))</f>
        <v>0.98844300888012404</v>
      </c>
      <c r="AD52">
        <f>IF($G52="s-curve",$E52+($F52-$E52)*$I$2/(1+EXP($I$3*(COUNT($I$9:AD$9)+$I$4))),TREND($E52:$F52,$E$9:$F$9,AD$9))</f>
        <v>0.99101347518047922</v>
      </c>
      <c r="AE52">
        <f>IF($G52="s-curve",$E52+($F52-$E52)*$I$2/(1+EXP($I$3*(COUNT($I$9:AE$9)+$I$4))),TREND($E52:$F52,$E$9:$F$9,AE$9))</f>
        <v>0.99308851652193819</v>
      </c>
      <c r="AF52">
        <f>IF($G52="s-curve",$E52+($F52-$E52)*$I$2/(1+EXP($I$3*(COUNT($I$9:AF$9)+$I$4))),TREND($E52:$F52,$E$9:$F$9,AF$9))</f>
        <v>0.99473085731239708</v>
      </c>
      <c r="AG52">
        <f>IF($G52="s-curve",$E52+($F52-$E52)*$I$2/(1+EXP($I$3*(COUNT($I$9:AG$9)+$I$4))),TREND($E52:$F52,$E$9:$F$9,AG$9))</f>
        <v>0.99601052253240596</v>
      </c>
      <c r="AH52">
        <f>IF($G52="s-curve",$E52+($F52-$E52)*$I$2/(1+EXP($I$3*(COUNT($I$9:AH$9)+$I$4))),TREND($E52:$F52,$E$9:$F$9,AH$9))</f>
        <v>0.99699548405437333</v>
      </c>
      <c r="AI52">
        <f>IF($G52="s-curve",$E52+($F52-$E52)*$I$2/(1+EXP($I$3*(COUNT($I$9:AI$9)+$I$4))),TREND($E52:$F52,$E$9:$F$9,AI$9))</f>
        <v>0.99774649999643872</v>
      </c>
      <c r="AJ52">
        <f>IF($G52="s-curve",$E52+($F52-$E52)*$I$2/(1+EXP($I$3*(COUNT($I$9:AJ$9)+$I$4))),TREND($E52:$F52,$E$9:$F$9,AJ$9))</f>
        <v>0.99831503173366509</v>
      </c>
      <c r="AK52">
        <f>IF($G52="s-curve",$E52+($F52-$E52)*$I$2/(1+EXP($I$3*(COUNT($I$9:AK$9)+$I$4))),TREND($E52:$F52,$E$9:$F$9,AK$9))</f>
        <v>0.99874308028613501</v>
      </c>
      <c r="AL52">
        <f>IF($G52="s-curve",$E52+($F52-$E52)*$I$2/(1+EXP($I$3*(COUNT($I$9:AL$9)+$I$4))),TREND($E52:$F52,$E$9:$F$9,AL$9))</f>
        <v>0.99906403802756694</v>
      </c>
    </row>
    <row r="53" spans="1:38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2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  <c r="AL53">
        <f>IF($G53="s-curve",$E53+($F53-$E53)*$I$2/(1+EXP($I$3*(COUNT($I$9:AL$9)+$I$4))),TREND($E53:$F53,$E$9:$F$9,AL$9))</f>
        <v>0</v>
      </c>
    </row>
    <row r="54" spans="1:38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2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  <c r="AL54">
        <f>IF($G54="s-curve",$E54+($F54-$E54)*$I$2/(1+EXP($I$3*(COUNT($I$9:AL$9)+$I$4))),TREND($E54:$F54,$E$9:$F$9,AL$9))</f>
        <v>0</v>
      </c>
    </row>
    <row r="55" spans="1:38">
      <c r="C55" t="s">
        <v>4</v>
      </c>
      <c r="E55" s="22">
        <f>1-E52</f>
        <v>6.3351831907818346E-2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2"/>
        <v>6.3351831907818346E-2</v>
      </c>
      <c r="J55">
        <f>IF($G55="s-curve",$E55+($F55-$E55)*$I$2/(1+EXP($I$3*(COUNT($I$9:J$9)+$I$4))),TREND($E55:$F55,$E$9:$F$9,J$9))</f>
        <v>6.3351831907809242E-2</v>
      </c>
      <c r="K55">
        <f>IF($G55="s-curve",$E55+($F55-$E55)*$I$2/(1+EXP($I$3*(COUNT($I$9:K$9)+$I$4))),TREND($E55:$F55,$E$9:$F$9,K$9))</f>
        <v>9.6803552196817577E-2</v>
      </c>
      <c r="L55">
        <f>IF($G55="s-curve",$E55+($F55-$E55)*$I$2/(1+EXP($I$3*(COUNT($I$9:L$9)+$I$4))),TREND($E55:$F55,$E$9:$F$9,L$9))</f>
        <v>0.13025527248582591</v>
      </c>
      <c r="M55">
        <f>IF($G55="s-curve",$E55+($F55-$E55)*$I$2/(1+EXP($I$3*(COUNT($I$9:M$9)+$I$4))),TREND($E55:$F55,$E$9:$F$9,M$9))</f>
        <v>0.16370699277483425</v>
      </c>
      <c r="N55">
        <f>IF($G55="s-curve",$E55+($F55-$E55)*$I$2/(1+EXP($I$3*(COUNT($I$9:N$9)+$I$4))),TREND($E55:$F55,$E$9:$F$9,N$9))</f>
        <v>0.19715871306384258</v>
      </c>
      <c r="O55">
        <f>IF($G55="s-curve",$E55+($F55-$E55)*$I$2/(1+EXP($I$3*(COUNT($I$9:O$9)+$I$4))),TREND($E55:$F55,$E$9:$F$9,O$9))</f>
        <v>0.23061043335285092</v>
      </c>
      <c r="P55">
        <f>IF($G55="s-curve",$E55+($F55-$E55)*$I$2/(1+EXP($I$3*(COUNT($I$9:P$9)+$I$4))),TREND($E55:$F55,$E$9:$F$9,P$9))</f>
        <v>0.26406215364185925</v>
      </c>
      <c r="Q55">
        <f>IF($G55="s-curve",$E55+($F55-$E55)*$I$2/(1+EXP($I$3*(COUNT($I$9:Q$9)+$I$4))),TREND($E55:$F55,$E$9:$F$9,Q$9))</f>
        <v>0.29751387393085338</v>
      </c>
      <c r="R55">
        <f>IF($G55="s-curve",$E55+($F55-$E55)*$I$2/(1+EXP($I$3*(COUNT($I$9:R$9)+$I$4))),TREND($E55:$F55,$E$9:$F$9,R$9))</f>
        <v>0.33096559421986171</v>
      </c>
      <c r="S55">
        <f>IF($G55="s-curve",$E55+($F55-$E55)*$I$2/(1+EXP($I$3*(COUNT($I$9:S$9)+$I$4))),TREND($E55:$F55,$E$9:$F$9,S$9))</f>
        <v>0.36441731450887005</v>
      </c>
      <c r="T55">
        <f>IF($G55="s-curve",$E55+($F55-$E55)*$I$2/(1+EXP($I$3*(COUNT($I$9:T$9)+$I$4))),TREND($E55:$F55,$E$9:$F$9,T$9))</f>
        <v>0.39786903479787838</v>
      </c>
      <c r="U55">
        <f>IF($G55="s-curve",$E55+($F55-$E55)*$I$2/(1+EXP($I$3*(COUNT($I$9:U$9)+$I$4))),TREND($E55:$F55,$E$9:$F$9,U$9))</f>
        <v>0.43132075508688672</v>
      </c>
      <c r="V55">
        <f>IF($G55="s-curve",$E55+($F55-$E55)*$I$2/(1+EXP($I$3*(COUNT($I$9:V$9)+$I$4))),TREND($E55:$F55,$E$9:$F$9,V$9))</f>
        <v>0.46477247537589506</v>
      </c>
      <c r="W55">
        <f>IF($G55="s-curve",$E55+($F55-$E55)*$I$2/(1+EXP($I$3*(COUNT($I$9:W$9)+$I$4))),TREND($E55:$F55,$E$9:$F$9,W$9))</f>
        <v>0.49822419566490339</v>
      </c>
      <c r="X55">
        <f>IF($G55="s-curve",$E55+($F55-$E55)*$I$2/(1+EXP($I$3*(COUNT($I$9:X$9)+$I$4))),TREND($E55:$F55,$E$9:$F$9,X$9))</f>
        <v>0.53167591595391173</v>
      </c>
      <c r="Y55">
        <f>IF($G55="s-curve",$E55+($F55-$E55)*$I$2/(1+EXP($I$3*(COUNT($I$9:Y$9)+$I$4))),TREND($E55:$F55,$E$9:$F$9,Y$9))</f>
        <v>0.56512763624290585</v>
      </c>
      <c r="Z55">
        <f>IF($G55="s-curve",$E55+($F55-$E55)*$I$2/(1+EXP($I$3*(COUNT($I$9:Z$9)+$I$4))),TREND($E55:$F55,$E$9:$F$9,Z$9))</f>
        <v>0.59857935653191419</v>
      </c>
      <c r="AA55">
        <f>IF($G55="s-curve",$E55+($F55-$E55)*$I$2/(1+EXP($I$3*(COUNT($I$9:AA$9)+$I$4))),TREND($E55:$F55,$E$9:$F$9,AA$9))</f>
        <v>0.63203107682092252</v>
      </c>
      <c r="AB55">
        <f>IF($G55="s-curve",$E55+($F55-$E55)*$I$2/(1+EXP($I$3*(COUNT($I$9:AB$9)+$I$4))),TREND($E55:$F55,$E$9:$F$9,AB$9))</f>
        <v>0.66548279710993086</v>
      </c>
      <c r="AC55">
        <f>IF($G55="s-curve",$E55+($F55-$E55)*$I$2/(1+EXP($I$3*(COUNT($I$9:AC$9)+$I$4))),TREND($E55:$F55,$E$9:$F$9,AC$9))</f>
        <v>0.69893451739893919</v>
      </c>
      <c r="AD55">
        <f>IF($G55="s-curve",$E55+($F55-$E55)*$I$2/(1+EXP($I$3*(COUNT($I$9:AD$9)+$I$4))),TREND($E55:$F55,$E$9:$F$9,AD$9))</f>
        <v>0.73238623768794753</v>
      </c>
      <c r="AE55">
        <f>IF($G55="s-curve",$E55+($F55-$E55)*$I$2/(1+EXP($I$3*(COUNT($I$9:AE$9)+$I$4))),TREND($E55:$F55,$E$9:$F$9,AE$9))</f>
        <v>0.76583795797695586</v>
      </c>
      <c r="AF55">
        <f>IF($G55="s-curve",$E55+($F55-$E55)*$I$2/(1+EXP($I$3*(COUNT($I$9:AF$9)+$I$4))),TREND($E55:$F55,$E$9:$F$9,AF$9))</f>
        <v>0.7992896782659642</v>
      </c>
      <c r="AG55">
        <f>IF($G55="s-curve",$E55+($F55-$E55)*$I$2/(1+EXP($I$3*(COUNT($I$9:AG$9)+$I$4))),TREND($E55:$F55,$E$9:$F$9,AG$9))</f>
        <v>0.83274139855495832</v>
      </c>
      <c r="AH55">
        <f>IF($G55="s-curve",$E55+($F55-$E55)*$I$2/(1+EXP($I$3*(COUNT($I$9:AH$9)+$I$4))),TREND($E55:$F55,$E$9:$F$9,AH$9))</f>
        <v>0.86619311884396666</v>
      </c>
      <c r="AI55">
        <f>IF($G55="s-curve",$E55+($F55-$E55)*$I$2/(1+EXP($I$3*(COUNT($I$9:AI$9)+$I$4))),TREND($E55:$F55,$E$9:$F$9,AI$9))</f>
        <v>0.89964483913297499</v>
      </c>
      <c r="AJ55">
        <f>IF($G55="s-curve",$E55+($F55-$E55)*$I$2/(1+EXP($I$3*(COUNT($I$9:AJ$9)+$I$4))),TREND($E55:$F55,$E$9:$F$9,AJ$9))</f>
        <v>0.93309655942198333</v>
      </c>
      <c r="AK55">
        <f>IF($G55="s-curve",$E55+($F55-$E55)*$I$2/(1+EXP($I$3*(COUNT($I$9:AK$9)+$I$4))),TREND($E55:$F55,$E$9:$F$9,AK$9))</f>
        <v>0.96654827971099166</v>
      </c>
      <c r="AL55">
        <f>IF($G55="s-curve",$E55+($F55-$E55)*$I$2/(1+EXP($I$3*(COUNT($I$9:AL$9)+$I$4))),TREND($E55:$F55,$E$9:$F$9,AL$9))</f>
        <v>1</v>
      </c>
    </row>
    <row r="56" spans="1:38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2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  <c r="AL56">
        <f>IF($G56="s-curve",$E56+($F56-$E56)*$I$2/(1+EXP($I$3*(COUNT($I$9:AL$9)+$I$4))),TREND($E56:$F56,$E$9:$F$9,AL$9))</f>
        <v>0</v>
      </c>
    </row>
    <row r="57" spans="1:38">
      <c r="C57" t="s">
        <v>120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si="2"/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  <c r="AL57">
        <f>IF($G57="s-curve",$E57+($F57-$E57)*$I$2/(1+EXP($I$3*(COUNT($I$9:AL$9)+$I$4))),TREND($E57:$F57,$E$9:$F$9,AL$9))</f>
        <v>0</v>
      </c>
    </row>
    <row r="58" spans="1:38" ht="15.75" thickBot="1">
      <c r="A58" s="23"/>
      <c r="B58" s="23"/>
      <c r="C58" s="23" t="s">
        <v>121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2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  <c r="AL58">
        <f>IF($G58="s-curve",$E58+($F58-$E58)*$I$2/(1+EXP($I$3*(COUNT($I$9:AL$9)+$I$4))),TREND($E58:$F58,$E$9:$F$9,AL$9))</f>
        <v>0</v>
      </c>
    </row>
    <row r="59" spans="1:38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2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  <c r="AL59">
        <f>IF($G59="s-curve",$E59+($F59-$E59)*$I$2/(1+EXP($I$3*(COUNT($I$9:AL$9)+$I$4))),TREND($E59:$F59,$E$9:$F$9,AL$9))</f>
        <v>0</v>
      </c>
    </row>
    <row r="60" spans="1:38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2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  <c r="AL60">
        <f>IF($G60="s-curve",$E60+($F60-$E60)*$I$2/(1+EXP($I$3*(COUNT($I$9:AL$9)+$I$4))),TREND($E60:$F60,$E$9:$F$9,AL$9))</f>
        <v>0</v>
      </c>
    </row>
    <row r="61" spans="1:38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2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  <c r="AL61">
        <f>IF($G61="s-curve",$E61+($F61-$E61)*$I$2/(1+EXP($I$3*(COUNT($I$9:AL$9)+$I$4))),TREND($E61:$F61,$E$9:$F$9,AL$9))</f>
        <v>0</v>
      </c>
    </row>
    <row r="62" spans="1:38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2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  <c r="AL62">
        <f>IF($G62="s-curve",$E62+($F62-$E62)*$I$2/(1+EXP($I$3*(COUNT($I$9:AL$9)+$I$4))),TREND($E62:$F62,$E$9:$F$9,AL$9))</f>
        <v>1</v>
      </c>
    </row>
    <row r="63" spans="1:38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2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  <c r="AL63">
        <f>IF($G63="s-curve",$E63+($F63-$E63)*$I$2/(1+EXP($I$3*(COUNT($I$9:AL$9)+$I$4))),TREND($E63:$F63,$E$9:$F$9,AL$9))</f>
        <v>0</v>
      </c>
    </row>
    <row r="64" spans="1:38">
      <c r="C64" t="s">
        <v>120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2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  <c r="AL64">
        <f>IF($G64="s-curve",$E64+($F64-$E64)*$I$2/(1+EXP($I$3*(COUNT($I$9:AL$9)+$I$4))),TREND($E64:$F64,$E$9:$F$9,AL$9))</f>
        <v>0</v>
      </c>
    </row>
    <row r="65" spans="1:38" ht="15.75" thickBot="1">
      <c r="A65" s="23"/>
      <c r="B65" s="23"/>
      <c r="C65" s="23" t="s">
        <v>121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2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  <c r="AL65">
        <f>IF($G65="s-curve",$E65+($F65-$E65)*$I$2/(1+EXP($I$3*(COUNT($I$9:AL$9)+$I$4))),TREND($E65:$F65,$E$9:$F$9,AL$9))</f>
        <v>0</v>
      </c>
    </row>
    <row r="66" spans="1:38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2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  <c r="AL66">
        <f>IF($G66="s-curve",$E66+($F66-$E66)*$I$2/(1+EXP($I$3*(COUNT($I$9:AL$9)+$I$4))),TREND($E66:$F66,$E$9:$F$9,AL$9))</f>
        <v>0</v>
      </c>
    </row>
    <row r="67" spans="1:38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2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  <c r="AL67">
        <f>IF($G67="s-curve",$E67+($F67-$E67)*$I$2/(1+EXP($I$3*(COUNT($I$9:AL$9)+$I$4))),TREND($E67:$F67,$E$9:$F$9,AL$9))</f>
        <v>0</v>
      </c>
    </row>
    <row r="68" spans="1:38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2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  <c r="AL68">
        <f>IF($G68="s-curve",$E68+($F68-$E68)*$I$2/(1+EXP($I$3*(COUNT($I$9:AL$9)+$I$4))),TREND($E68:$F68,$E$9:$F$9,AL$9))</f>
        <v>0</v>
      </c>
    </row>
    <row r="69" spans="1:38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2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  <c r="AL69">
        <f>IF($G69="s-curve",$E69+($F69-$E69)*$I$2/(1+EXP($I$3*(COUNT($I$9:AL$9)+$I$4))),TREND($E69:$F69,$E$9:$F$9,AL$9))</f>
        <v>1</v>
      </c>
    </row>
    <row r="70" spans="1:38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2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  <c r="AL70">
        <f>IF($G70="s-curve",$E70+($F70-$E70)*$I$2/(1+EXP($I$3*(COUNT($I$9:AL$9)+$I$4))),TREND($E70:$F70,$E$9:$F$9,AL$9))</f>
        <v>0</v>
      </c>
    </row>
    <row r="71" spans="1:38">
      <c r="C71" t="s">
        <v>120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2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  <c r="AL71">
        <f>IF($G71="s-curve",$E71+($F71-$E71)*$I$2/(1+EXP($I$3*(COUNT($I$9:AL$9)+$I$4))),TREND($E71:$F71,$E$9:$F$9,AL$9))</f>
        <v>0</v>
      </c>
    </row>
    <row r="72" spans="1:38" ht="15.75" thickBot="1">
      <c r="A72" s="23"/>
      <c r="B72" s="23"/>
      <c r="C72" s="23" t="s">
        <v>121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2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  <c r="AL72">
        <f>IF($G72="s-curve",$E72+($F72-$E72)*$I$2/(1+EXP($I$3*(COUNT($I$9:AL$9)+$I$4))),TREND($E72:$F72,$E$9:$F$9,AL$9))</f>
        <v>0</v>
      </c>
    </row>
    <row r="73" spans="1:38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ref="I73:I93" si="3">E73</f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  <c r="AL73">
        <f>IF($G73="s-curve",$E73+($F73-$E73)*$I$2/(1+EXP($I$3*(COUNT($I$9:AL$9)+$I$4))),TREND($E73:$F73,$E$9:$F$9,AL$9))</f>
        <v>0</v>
      </c>
    </row>
    <row r="74" spans="1:38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3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  <c r="AL74">
        <f>IF($G74="s-curve",$E74+($F74-$E74)*$I$2/(1+EXP($I$3*(COUNT($I$9:AL$9)+$I$4))),TREND($E74:$F74,$E$9:$F$9,AL$9))</f>
        <v>0</v>
      </c>
    </row>
    <row r="75" spans="1:38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3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  <c r="AL75">
        <f>IF($G75="s-curve",$E75+($F75-$E75)*$I$2/(1+EXP($I$3*(COUNT($I$9:AL$9)+$I$4))),TREND($E75:$F75,$E$9:$F$9,AL$9))</f>
        <v>0</v>
      </c>
    </row>
    <row r="76" spans="1:38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3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  <c r="AL76">
        <f>IF($G76="s-curve",$E76+($F76-$E76)*$I$2/(1+EXP($I$3*(COUNT($I$9:AL$9)+$I$4))),TREND($E76:$F76,$E$9:$F$9,AL$9))</f>
        <v>1</v>
      </c>
    </row>
    <row r="77" spans="1:38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3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  <c r="AL77">
        <f>IF($G77="s-curve",$E77+($F77-$E77)*$I$2/(1+EXP($I$3*(COUNT($I$9:AL$9)+$I$4))),TREND($E77:$F77,$E$9:$F$9,AL$9))</f>
        <v>0</v>
      </c>
    </row>
    <row r="78" spans="1:38">
      <c r="C78" t="s">
        <v>120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3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  <c r="AL78">
        <f>IF($G78="s-curve",$E78+($F78-$E78)*$I$2/(1+EXP($I$3*(COUNT($I$9:AL$9)+$I$4))),TREND($E78:$F78,$E$9:$F$9,AL$9))</f>
        <v>0</v>
      </c>
    </row>
    <row r="79" spans="1:38" ht="15.75" thickBot="1">
      <c r="A79" s="23"/>
      <c r="B79" s="23"/>
      <c r="C79" s="23" t="s">
        <v>121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3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  <c r="AL79">
        <f>IF($G79="s-curve",$E79+($F79-$E79)*$I$2/(1+EXP($I$3*(COUNT($I$9:AL$9)+$I$4))),TREND($E79:$F79,$E$9:$F$9,AL$9))</f>
        <v>0</v>
      </c>
    </row>
    <row r="80" spans="1:38">
      <c r="A80" t="s">
        <v>17</v>
      </c>
      <c r="B80" t="s">
        <v>19</v>
      </c>
      <c r="C80" t="s">
        <v>1</v>
      </c>
      <c r="E80" s="22">
        <f>'SYVbT-passenger'!C6/SUM('SYVbT-passenger'!6:6)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 t="shared" si="3"/>
        <v>0</v>
      </c>
      <c r="J80">
        <f>IF($G80="s-curve",$E80+($F80-$E80)*$O$2/(1+EXP($O$3*(COUNT($I$9:J$9)+$O$4))),TREND($E80:$F80,$E$9:$F$9,J$9))</f>
        <v>7.2426485361517731E-2</v>
      </c>
      <c r="K80">
        <f>IF($G80="s-curve",$E80+($F80-$E80)*$O$2/(1+EXP($O$3*(COUNT($I$9:K$9)+$O$4))),TREND($E80:$F80,$E$9:$F$9,K$9))</f>
        <v>9.534946489910949E-2</v>
      </c>
      <c r="L80">
        <f>IF($G80="s-curve",$E80+($F80-$E80)*$O$2/(1+EXP($O$3*(COUNT($I$9:L$9)+$O$4))),TREND($E80:$F80,$E$9:$F$9,L$9))</f>
        <v>0.12455335818741645</v>
      </c>
      <c r="M80">
        <f>IF($G80="s-curve",$E80+($F80-$E80)*$O$2/(1+EXP($O$3*(COUNT($I$9:M$9)+$O$4))),TREND($E80:$F80,$E$9:$F$9,M$9))</f>
        <v>0.16110894957658525</v>
      </c>
      <c r="N80">
        <f>IF($G80="s-curve",$E80+($F80-$E80)*$O$2/(1+EXP($O$3*(COUNT($I$9:N$9)+$O$4))),TREND($E80:$F80,$E$9:$F$9,N$9))</f>
        <v>0.20587037180094736</v>
      </c>
      <c r="O80">
        <f>IF($G80="s-curve",$E80+($F80-$E80)*$O$2/(1+EXP($O$3*(COUNT($I$9:O$9)+$O$4))),TREND($E80:$F80,$E$9:$F$9,O$9))</f>
        <v>0.259225100817846</v>
      </c>
      <c r="P80">
        <f>IF($G80="s-curve",$E80+($F80-$E80)*$O$2/(1+EXP($O$3*(COUNT($I$9:P$9)+$O$4))),TREND($E80:$F80,$E$9:$F$9,P$9))</f>
        <v>0.32082130082460703</v>
      </c>
      <c r="Q80">
        <f>IF($G80="s-curve",$E80+($F80-$E80)*$O$2/(1+EXP($O$3*(COUNT($I$9:Q$9)+$O$4))),TREND($E80:$F80,$E$9:$F$9,Q$9))</f>
        <v>0.38936076605077802</v>
      </c>
      <c r="R80">
        <f>IF($G80="s-curve",$E80+($F80-$E80)*$O$2/(1+EXP($O$3*(COUNT($I$9:R$9)+$O$4))),TREND($E80:$F80,$E$9:$F$9,R$9))</f>
        <v>0.46257015465625045</v>
      </c>
      <c r="S80">
        <f>IF($G80="s-curve",$E80+($F80-$E80)*$O$2/(1+EXP($O$3*(COUNT($I$9:S$9)+$O$4))),TREND($E80:$F80,$E$9:$F$9,S$9))</f>
        <v>0.5374298453437496</v>
      </c>
      <c r="T80">
        <f>IF($G80="s-curve",$E80+($F80-$E80)*$O$2/(1+EXP($O$3*(COUNT($I$9:T$9)+$O$4))),TREND($E80:$F80,$E$9:$F$9,T$9))</f>
        <v>0.61063923394922204</v>
      </c>
      <c r="U80">
        <f>IF($G80="s-curve",$E80+($F80-$E80)*$O$2/(1+EXP($O$3*(COUNT($I$9:U$9)+$O$4))),TREND($E80:$F80,$E$9:$F$9,U$9))</f>
        <v>0.67917869917539297</v>
      </c>
      <c r="V80">
        <f>IF($G80="s-curve",$E80+($F80-$E80)*$O$2/(1+EXP($O$3*(COUNT($I$9:V$9)+$O$4))),TREND($E80:$F80,$E$9:$F$9,V$9))</f>
        <v>0.740774899182154</v>
      </c>
      <c r="W80">
        <f>IF($G80="s-curve",$E80+($F80-$E80)*$O$2/(1+EXP($O$3*(COUNT($I$9:W$9)+$O$4))),TREND($E80:$F80,$E$9:$F$9,W$9))</f>
        <v>0.79412962819905253</v>
      </c>
      <c r="X80">
        <f>IF($G80="s-curve",$E80+($F80-$E80)*$O$2/(1+EXP($O$3*(COUNT($I$9:X$9)+$O$4))),TREND($E80:$F80,$E$9:$F$9,X$9))</f>
        <v>0.83889105042341472</v>
      </c>
      <c r="Y80">
        <f>IF($G80="s-curve",$E80+($F80-$E80)*$O$2/(1+EXP($O$3*(COUNT($I$9:Y$9)+$O$4))),TREND($E80:$F80,$E$9:$F$9,Y$9))</f>
        <v>0.87544664181258358</v>
      </c>
      <c r="Z80">
        <f>IF($G80="s-curve",$E80+($F80-$E80)*$O$2/(1+EXP($O$3*(COUNT($I$9:Z$9)+$O$4))),TREND($E80:$F80,$E$9:$F$9,Z$9))</f>
        <v>0.90465053510089055</v>
      </c>
      <c r="AA80">
        <f>IF($G80="s-curve",$E80+($F80-$E80)*$O$2/(1+EXP($O$3*(COUNT($I$9:AA$9)+$O$4))),TREND($E80:$F80,$E$9:$F$9,AA$9))</f>
        <v>0.92757351463848225</v>
      </c>
      <c r="AB80">
        <f>IF($G80="s-curve",$E80+($F80-$E80)*$O$2/(1+EXP($O$3*(COUNT($I$9:AB$9)+$O$4))),TREND($E80:$F80,$E$9:$F$9,AB$9))</f>
        <v>0.94531868278405917</v>
      </c>
      <c r="AC80">
        <f>IF($G80="s-curve",$E80+($F80-$E80)*$O$2/(1+EXP($O$3*(COUNT($I$9:AC$9)+$O$4))),TREND($E80:$F80,$E$9:$F$9,AC$9))</f>
        <v>0.95890872179953501</v>
      </c>
      <c r="AD80">
        <f>IF($G80="s-curve",$E80+($F80-$E80)*$O$2/(1+EXP($O$3*(COUNT($I$9:AD$9)+$O$4))),TREND($E80:$F80,$E$9:$F$9,AD$9))</f>
        <v>0.96923114064285198</v>
      </c>
      <c r="AE80">
        <f>IF($G80="s-curve",$E80+($F80-$E80)*$O$2/(1+EXP($O$3*(COUNT($I$9:AE$9)+$O$4))),TREND($E80:$F80,$E$9:$F$9,AE$9))</f>
        <v>0.97702263008997436</v>
      </c>
      <c r="AF80">
        <f>IF($G80="s-curve",$E80+($F80-$E80)*$O$2/(1+EXP($O$3*(COUNT($I$9:AF$9)+$O$4))),TREND($E80:$F80,$E$9:$F$9,AF$9))</f>
        <v>0.98287596668427235</v>
      </c>
      <c r="AG80">
        <f>IF($G80="s-curve",$E80+($F80-$E80)*$O$2/(1+EXP($O$3*(COUNT($I$9:AG$9)+$O$4))),TREND($E80:$F80,$E$9:$F$9,AG$9))</f>
        <v>0.98725765053588843</v>
      </c>
      <c r="AH80">
        <f>IF($G80="s-curve",$E80+($F80-$E80)*$O$2/(1+EXP($O$3*(COUNT($I$9:AH$9)+$O$4))),TREND($E80:$F80,$E$9:$F$9,AH$9))</f>
        <v>0.99052895641805383</v>
      </c>
      <c r="AI80">
        <f>IF($G80="s-curve",$E80+($F80-$E80)*$O$2/(1+EXP($O$3*(COUNT($I$9:AI$9)+$O$4))),TREND($E80:$F80,$E$9:$F$9,AI$9))</f>
        <v>0.99296641284500486</v>
      </c>
      <c r="AJ80">
        <f>IF($G80="s-curve",$E80+($F80-$E80)*$O$2/(1+EXP($O$3*(COUNT($I$9:AJ$9)+$O$4))),TREND($E80:$F80,$E$9:$F$9,AJ$9))</f>
        <v>0.99477987430644166</v>
      </c>
      <c r="AK80">
        <f>IF($G80="s-curve",$E80+($F80-$E80)*$O$2/(1+EXP($O$3*(COUNT($I$9:AK$9)+$O$4))),TREND($E80:$F80,$E$9:$F$9,AK$9))</f>
        <v>0.99612759655932892</v>
      </c>
      <c r="AL80">
        <f>IF($G80="s-curve",$E80+($F80-$E80)*$O$2/(1+EXP($O$3*(COUNT($I$9:AL$9)+$O$4))),TREND($E80:$F80,$E$9:$F$9,AL$9))</f>
        <v>0.99712837084429951</v>
      </c>
    </row>
    <row r="81" spans="1:38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3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  <c r="AL81">
        <f>IF($G81="s-curve",$E81+($F81-$E81)*$I$2/(1+EXP($I$3*(COUNT($I$9:AL$9)+$I$4))),TREND($E81:$F81,$E$9:$F$9,AL$9))</f>
        <v>0</v>
      </c>
    </row>
    <row r="82" spans="1:38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3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  <c r="AL82">
        <f>IF($G82="s-curve",$E82+($F82-$E82)*$I$2/(1+EXP($I$3*(COUNT($I$9:AL$9)+$I$4))),TREND($E82:$F82,$E$9:$F$9,AL$9))</f>
        <v>3</v>
      </c>
    </row>
    <row r="83" spans="1:38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3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  <c r="AL83">
        <f>IF($G83="s-curve",$E83+($F83-$E83)*$I$2/(1+EXP($I$3*(COUNT($I$9:AL$9)+$I$4))),TREND($E83:$F83,$E$9:$F$9,AL$9))</f>
        <v>0</v>
      </c>
    </row>
    <row r="84" spans="1:38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3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  <c r="AL84">
        <f>IF($G84="s-curve",$E84+($F84-$E84)*$I$2/(1+EXP($I$3*(COUNT($I$9:AL$9)+$I$4))),TREND($E84:$F84,$E$9:$F$9,AL$9))</f>
        <v>0</v>
      </c>
    </row>
    <row r="85" spans="1:38">
      <c r="C85" t="s">
        <v>120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3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  <c r="AL85">
        <f>IF($G85="s-curve",$E85+($F85-$E85)*$I$2/(1+EXP($I$3*(COUNT($I$9:AL$9)+$I$4))),TREND($E85:$F85,$E$9:$F$9,AL$9))</f>
        <v>0</v>
      </c>
    </row>
    <row r="86" spans="1:38" ht="15.75" thickBot="1">
      <c r="A86" s="23"/>
      <c r="B86" s="23"/>
      <c r="C86" s="23" t="s">
        <v>121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3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  <c r="AL86">
        <f>IF($G86="s-curve",$E86+($F86-$E86)*$I$2/(1+EXP($I$3*(COUNT($I$9:AL$9)+$I$4))),TREND($E86:$F86,$E$9:$F$9,AL$9))</f>
        <v>0</v>
      </c>
    </row>
    <row r="87" spans="1:38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3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  <c r="AL87">
        <f>IF($G87="s-curve",$E87+($F87-$E87)*$I$2/(1+EXP($I$3*(COUNT($I$9:AL$9)+$I$4))),TREND($E87:$F87,$E$9:$F$9,AL$9))</f>
        <v>0</v>
      </c>
    </row>
    <row r="88" spans="1:38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3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  <c r="AL88">
        <f>IF($G88="s-curve",$E88+($F88-$E88)*$I$2/(1+EXP($I$3*(COUNT($I$9:AL$9)+$I$4))),TREND($E88:$F88,$E$9:$F$9,AL$9))</f>
        <v>0</v>
      </c>
    </row>
    <row r="89" spans="1:38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3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  <c r="AL89">
        <f>IF($G89="s-curve",$E89+($F89-$E89)*$I$2/(1+EXP($I$3*(COUNT($I$9:AL$9)+$I$4))),TREND($E89:$F89,$E$9:$F$9,AL$9))</f>
        <v>0</v>
      </c>
    </row>
    <row r="90" spans="1:38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3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  <c r="AL90">
        <f>IF($G90="s-curve",$E90+($F90-$E90)*$I$2/(1+EXP($I$3*(COUNT($I$9:AL$9)+$I$4))),TREND($E90:$F90,$E$9:$F$9,AL$9))</f>
        <v>0</v>
      </c>
    </row>
    <row r="91" spans="1:38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3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  <c r="AL91">
        <f>IF($G91="s-curve",$E91+($F91-$E91)*$I$2/(1+EXP($I$3*(COUNT($I$9:AL$9)+$I$4))),TREND($E91:$F91,$E$9:$F$9,AL$9))</f>
        <v>0</v>
      </c>
    </row>
    <row r="92" spans="1:38">
      <c r="C92" t="s">
        <v>120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3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  <c r="AL92">
        <f>IF($G92="s-curve",$E92+($F92-$E92)*$I$2/(1+EXP($I$3*(COUNT($I$9:AL$9)+$I$4))),TREND($E92:$F92,$E$9:$F$9,AL$9))</f>
        <v>0</v>
      </c>
    </row>
    <row r="93" spans="1:38" ht="15.75" thickBot="1">
      <c r="A93" s="23"/>
      <c r="B93" s="23"/>
      <c r="C93" s="23" t="s">
        <v>121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3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  <c r="AL93">
        <f>IF($G93="s-curve",$E93+($F93-$E93)*$I$2/(1+EXP($I$3*(COUNT($I$9:AL$9)+$I$4))),TREND($E93:$F93,$E$9:$F$9,AL$9))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2017-07-01T03:43:09Z</dcterms:created>
  <dcterms:modified xsi:type="dcterms:W3CDTF">2024-04-10T20:02:38Z</dcterms:modified>
</cp:coreProperties>
</file>